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38B096D3-B7AF-42E7-B0B4-D2CC2CEEC280}" xr6:coauthVersionLast="45" xr6:coauthVersionMax="45" xr10:uidLastSave="{00000000-0000-0000-0000-000000000000}"/>
  <bookViews>
    <workbookView xWindow="465" yWindow="435" windowWidth="25890" windowHeight="15735" firstSheet="1" activeTab="6"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2005 US" sheetId="20" r:id="rId8"/>
    <sheet name="State EPS Pollutant" sheetId="21" r:id="rId9"/>
    <sheet name="US EPS Pollutant" sheetId="22" r:id="rId10"/>
    <sheet name="MaxBoundCalculations" sheetId="13" r:id="rId11"/>
  </sheets>
  <definedNames>
    <definedName name="_xlnm._FilterDatabase" localSheetId="1" hidden="1">PolicyLevers!$A$1:$P$633</definedName>
    <definedName name="_xlnm._FilterDatabase" localSheetId="6" hidden="1">'Target Calculations'!$E$1:$J$321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4" i="19" l="1"/>
  <c r="N21" i="19"/>
  <c r="N19" i="19"/>
  <c r="N15" i="19"/>
  <c r="N14" i="19"/>
  <c r="N2" i="19"/>
  <c r="O2" i="19" s="1"/>
  <c r="M312" i="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O22" i="19" s="1"/>
  <c r="J21" i="19"/>
  <c r="J22" i="19"/>
  <c r="J23" i="19"/>
  <c r="J24" i="19"/>
  <c r="J25" i="19"/>
  <c r="J26" i="19"/>
  <c r="J27" i="19"/>
  <c r="J28" i="19"/>
  <c r="J29" i="19"/>
  <c r="J30" i="19"/>
  <c r="J31" i="19"/>
  <c r="N32"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J272" i="19" l="1"/>
  <c r="M20" i="21"/>
  <c r="E20" i="21"/>
  <c r="M16" i="21"/>
  <c r="E16" i="21"/>
  <c r="N26" i="19"/>
  <c r="L20" i="21"/>
  <c r="D20" i="21"/>
  <c r="L16" i="21"/>
  <c r="D16" i="21"/>
  <c r="C124" i="20"/>
  <c r="C133" i="20" s="1"/>
  <c r="E124" i="20"/>
  <c r="E133" i="20" s="1"/>
  <c r="N34" i="19"/>
  <c r="N35" i="19" s="1"/>
  <c r="O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O10" i="19" s="1"/>
  <c r="L14" i="8" s="1"/>
  <c r="J308" i="19"/>
  <c r="J316" i="19"/>
  <c r="J4" i="19"/>
  <c r="S20" i="21"/>
  <c r="AC16" i="21"/>
  <c r="J280" i="19"/>
  <c r="J152" i="19"/>
  <c r="AB16" i="21"/>
  <c r="J224" i="19"/>
  <c r="J160" i="19"/>
  <c r="J96" i="19"/>
  <c r="J32" i="19"/>
  <c r="J176" i="19"/>
  <c r="J112" i="19"/>
  <c r="J48" i="19"/>
  <c r="G124" i="20"/>
  <c r="G133" i="20" s="1"/>
  <c r="N25" i="19"/>
  <c r="T20" i="21"/>
  <c r="T16" i="21"/>
  <c r="AC20" i="21"/>
  <c r="S16" i="21"/>
  <c r="J216" i="19"/>
  <c r="J88" i="19"/>
  <c r="J36" i="19"/>
  <c r="AB20" i="21"/>
  <c r="J288" i="19"/>
  <c r="AA20" i="21"/>
  <c r="AA16" i="21"/>
  <c r="J296" i="19"/>
  <c r="N6" i="19" s="1"/>
  <c r="O6" i="19" s="1"/>
  <c r="L9" i="8" s="1"/>
  <c r="J232" i="19"/>
  <c r="J168" i="19"/>
  <c r="J104" i="19"/>
  <c r="J40" i="19"/>
  <c r="J16" i="19"/>
  <c r="J12" i="19"/>
  <c r="J8" i="19"/>
  <c r="J304" i="19"/>
  <c r="J240" i="19"/>
  <c r="J312" i="19"/>
  <c r="J248" i="19"/>
  <c r="J184" i="19"/>
  <c r="J120" i="19"/>
  <c r="J56" i="19"/>
  <c r="J20" i="19"/>
  <c r="H124" i="20"/>
  <c r="AA26" i="22"/>
  <c r="S26" i="22"/>
  <c r="K26" i="22"/>
  <c r="Q685" i="1"/>
  <c r="P685" i="1"/>
  <c r="O685" i="1"/>
  <c r="N685" i="1"/>
  <c r="M685" i="1"/>
  <c r="L685" i="1"/>
  <c r="I685" i="1"/>
  <c r="C685" i="1"/>
  <c r="B685" i="1"/>
  <c r="A685" i="1"/>
  <c r="Q684" i="1"/>
  <c r="P684" i="1"/>
  <c r="O684" i="1"/>
  <c r="N684" i="1"/>
  <c r="M684" i="1"/>
  <c r="L684" i="1"/>
  <c r="I684" i="1"/>
  <c r="C684" i="1"/>
  <c r="B684" i="1"/>
  <c r="A684" i="1"/>
  <c r="Q683" i="1"/>
  <c r="P683" i="1"/>
  <c r="O683" i="1"/>
  <c r="N683" i="1"/>
  <c r="M683" i="1"/>
  <c r="L683" i="1"/>
  <c r="I683" i="1"/>
  <c r="C683" i="1"/>
  <c r="B683" i="1"/>
  <c r="A683" i="1"/>
  <c r="Q682" i="1"/>
  <c r="P682" i="1"/>
  <c r="O682" i="1"/>
  <c r="N682" i="1"/>
  <c r="M682" i="1"/>
  <c r="L682" i="1"/>
  <c r="I682" i="1"/>
  <c r="C682" i="1"/>
  <c r="B682" i="1"/>
  <c r="A682" i="1"/>
  <c r="P681" i="1"/>
  <c r="Q680" i="1"/>
  <c r="P680" i="1"/>
  <c r="O680" i="1"/>
  <c r="N680" i="1"/>
  <c r="M680" i="1"/>
  <c r="L680" i="1"/>
  <c r="I680" i="1"/>
  <c r="C680" i="1"/>
  <c r="B680" i="1"/>
  <c r="A680" i="1"/>
  <c r="Q679" i="1"/>
  <c r="P679" i="1"/>
  <c r="O679" i="1"/>
  <c r="N679" i="1"/>
  <c r="M679" i="1"/>
  <c r="L679" i="1"/>
  <c r="I679" i="1"/>
  <c r="C679" i="1"/>
  <c r="B679" i="1"/>
  <c r="A679" i="1"/>
  <c r="Q678" i="1"/>
  <c r="P678" i="1"/>
  <c r="O678" i="1"/>
  <c r="N678" i="1"/>
  <c r="M678" i="1"/>
  <c r="L678" i="1"/>
  <c r="I678" i="1"/>
  <c r="C678" i="1"/>
  <c r="B678" i="1"/>
  <c r="A678" i="1"/>
  <c r="Q677" i="1"/>
  <c r="P677" i="1"/>
  <c r="O677" i="1"/>
  <c r="N677" i="1"/>
  <c r="M677" i="1"/>
  <c r="L677" i="1"/>
  <c r="I677" i="1"/>
  <c r="C677" i="1"/>
  <c r="B677" i="1"/>
  <c r="A677" i="1"/>
  <c r="P676" i="1"/>
  <c r="Q675" i="1"/>
  <c r="P675" i="1"/>
  <c r="O675" i="1"/>
  <c r="N675" i="1"/>
  <c r="M675" i="1"/>
  <c r="L675" i="1"/>
  <c r="I675" i="1"/>
  <c r="C675" i="1"/>
  <c r="B675" i="1"/>
  <c r="A675" i="1"/>
  <c r="Q674" i="1"/>
  <c r="P674" i="1"/>
  <c r="O674" i="1"/>
  <c r="N674" i="1"/>
  <c r="M674" i="1"/>
  <c r="L674" i="1"/>
  <c r="I674" i="1"/>
  <c r="C674" i="1"/>
  <c r="B674" i="1"/>
  <c r="A674" i="1"/>
  <c r="Q673" i="1"/>
  <c r="P673" i="1"/>
  <c r="O673" i="1"/>
  <c r="N673" i="1"/>
  <c r="M673" i="1"/>
  <c r="L673" i="1"/>
  <c r="I673" i="1"/>
  <c r="C673" i="1"/>
  <c r="B673" i="1"/>
  <c r="A673" i="1"/>
  <c r="Q672" i="1"/>
  <c r="P672" i="1"/>
  <c r="O672" i="1"/>
  <c r="N672" i="1"/>
  <c r="M672" i="1"/>
  <c r="L672" i="1"/>
  <c r="I672" i="1"/>
  <c r="C672" i="1"/>
  <c r="B672" i="1"/>
  <c r="A672" i="1"/>
  <c r="P671" i="1"/>
  <c r="Q670" i="1"/>
  <c r="P670" i="1"/>
  <c r="O670" i="1"/>
  <c r="N670" i="1"/>
  <c r="M670" i="1"/>
  <c r="L670" i="1"/>
  <c r="I670" i="1"/>
  <c r="C670" i="1"/>
  <c r="B670" i="1"/>
  <c r="A670" i="1"/>
  <c r="Q669" i="1"/>
  <c r="P669" i="1"/>
  <c r="O669" i="1"/>
  <c r="N669" i="1"/>
  <c r="M669" i="1"/>
  <c r="L669" i="1"/>
  <c r="I669" i="1"/>
  <c r="C669" i="1"/>
  <c r="B669" i="1"/>
  <c r="A669" i="1"/>
  <c r="Q668" i="1"/>
  <c r="P668" i="1"/>
  <c r="O668" i="1"/>
  <c r="N668" i="1"/>
  <c r="M668" i="1"/>
  <c r="L668" i="1"/>
  <c r="I668" i="1"/>
  <c r="C668" i="1"/>
  <c r="B668" i="1"/>
  <c r="A668" i="1"/>
  <c r="Q667" i="1"/>
  <c r="P667" i="1"/>
  <c r="O667" i="1"/>
  <c r="N667" i="1"/>
  <c r="M667" i="1"/>
  <c r="L667" i="1"/>
  <c r="I667" i="1"/>
  <c r="C667" i="1"/>
  <c r="B667" i="1"/>
  <c r="A667" i="1"/>
  <c r="P666" i="1"/>
  <c r="Q665" i="1"/>
  <c r="P665" i="1"/>
  <c r="O665" i="1"/>
  <c r="N665" i="1"/>
  <c r="M665" i="1"/>
  <c r="L665" i="1"/>
  <c r="I665" i="1"/>
  <c r="C665" i="1"/>
  <c r="B665" i="1"/>
  <c r="A665" i="1"/>
  <c r="Q664" i="1"/>
  <c r="P664" i="1"/>
  <c r="O664" i="1"/>
  <c r="N664" i="1"/>
  <c r="M664" i="1"/>
  <c r="L664" i="1"/>
  <c r="I664" i="1"/>
  <c r="C664" i="1"/>
  <c r="B664" i="1"/>
  <c r="A664" i="1"/>
  <c r="Q663" i="1"/>
  <c r="P663" i="1"/>
  <c r="O663" i="1"/>
  <c r="N663" i="1"/>
  <c r="M663" i="1"/>
  <c r="L663" i="1"/>
  <c r="I663" i="1"/>
  <c r="C663" i="1"/>
  <c r="B663" i="1"/>
  <c r="A663" i="1"/>
  <c r="Q662" i="1"/>
  <c r="P662" i="1"/>
  <c r="O662" i="1"/>
  <c r="N662" i="1"/>
  <c r="M662" i="1"/>
  <c r="L662" i="1"/>
  <c r="I662" i="1"/>
  <c r="C662" i="1"/>
  <c r="B662" i="1"/>
  <c r="A662" i="1"/>
  <c r="P661" i="1"/>
  <c r="Q660" i="1"/>
  <c r="P660" i="1"/>
  <c r="O660" i="1"/>
  <c r="N660" i="1"/>
  <c r="M660" i="1"/>
  <c r="L660" i="1"/>
  <c r="I660" i="1"/>
  <c r="C660" i="1"/>
  <c r="B660" i="1"/>
  <c r="A660" i="1"/>
  <c r="Q659" i="1"/>
  <c r="P659" i="1"/>
  <c r="O659" i="1"/>
  <c r="N659" i="1"/>
  <c r="M659" i="1"/>
  <c r="L659" i="1"/>
  <c r="I659" i="1"/>
  <c r="C659" i="1"/>
  <c r="B659" i="1"/>
  <c r="A659" i="1"/>
  <c r="Q658" i="1"/>
  <c r="P658" i="1"/>
  <c r="O658" i="1"/>
  <c r="N658" i="1"/>
  <c r="M658" i="1"/>
  <c r="L658" i="1"/>
  <c r="I658" i="1"/>
  <c r="C658" i="1"/>
  <c r="B658" i="1"/>
  <c r="A658" i="1"/>
  <c r="Q657" i="1"/>
  <c r="P657" i="1"/>
  <c r="O657" i="1"/>
  <c r="N657" i="1"/>
  <c r="M657" i="1"/>
  <c r="L657" i="1"/>
  <c r="I657" i="1"/>
  <c r="C657" i="1"/>
  <c r="B657" i="1"/>
  <c r="A657" i="1"/>
  <c r="P656" i="1"/>
  <c r="Q655" i="1"/>
  <c r="P655" i="1"/>
  <c r="O655" i="1"/>
  <c r="N655" i="1"/>
  <c r="M655" i="1"/>
  <c r="L655" i="1"/>
  <c r="I655" i="1"/>
  <c r="C655" i="1"/>
  <c r="B655" i="1"/>
  <c r="A655" i="1"/>
  <c r="Q654" i="1"/>
  <c r="P654" i="1"/>
  <c r="O654" i="1"/>
  <c r="N654" i="1"/>
  <c r="M654" i="1"/>
  <c r="L654" i="1"/>
  <c r="I654" i="1"/>
  <c r="C654" i="1"/>
  <c r="B654" i="1"/>
  <c r="A654" i="1"/>
  <c r="Q653" i="1"/>
  <c r="P653" i="1"/>
  <c r="O653" i="1"/>
  <c r="N653" i="1"/>
  <c r="M653" i="1"/>
  <c r="L653" i="1"/>
  <c r="I653" i="1"/>
  <c r="C653" i="1"/>
  <c r="B653" i="1"/>
  <c r="A653" i="1"/>
  <c r="Q652" i="1"/>
  <c r="P652" i="1"/>
  <c r="O652" i="1"/>
  <c r="N652" i="1"/>
  <c r="M652" i="1"/>
  <c r="L652" i="1"/>
  <c r="I652" i="1"/>
  <c r="C652" i="1"/>
  <c r="B652" i="1"/>
  <c r="A652" i="1"/>
  <c r="P651" i="1"/>
  <c r="Q650" i="1"/>
  <c r="P650" i="1"/>
  <c r="O650" i="1"/>
  <c r="N650" i="1"/>
  <c r="M650" i="1"/>
  <c r="L650" i="1"/>
  <c r="I650" i="1"/>
  <c r="C650" i="1"/>
  <c r="B650" i="1"/>
  <c r="A650" i="1"/>
  <c r="Q649" i="1"/>
  <c r="P649" i="1"/>
  <c r="O649" i="1"/>
  <c r="N649" i="1"/>
  <c r="M649" i="1"/>
  <c r="L649" i="1"/>
  <c r="I649" i="1"/>
  <c r="C649" i="1"/>
  <c r="B649" i="1"/>
  <c r="A649" i="1"/>
  <c r="Q648" i="1"/>
  <c r="P648" i="1"/>
  <c r="O648" i="1"/>
  <c r="N648" i="1"/>
  <c r="M648" i="1"/>
  <c r="L648" i="1"/>
  <c r="I648" i="1"/>
  <c r="C648" i="1"/>
  <c r="B648" i="1"/>
  <c r="A648" i="1"/>
  <c r="Q647" i="1"/>
  <c r="P647" i="1"/>
  <c r="O647" i="1"/>
  <c r="N647" i="1"/>
  <c r="M647" i="1"/>
  <c r="L647" i="1"/>
  <c r="I647" i="1"/>
  <c r="C647" i="1"/>
  <c r="B647" i="1"/>
  <c r="A647" i="1"/>
  <c r="P646" i="1"/>
  <c r="Q645" i="1"/>
  <c r="O645" i="1"/>
  <c r="N645" i="1"/>
  <c r="M645" i="1"/>
  <c r="L645" i="1"/>
  <c r="I645" i="1"/>
  <c r="C645" i="1"/>
  <c r="B645" i="1"/>
  <c r="A645" i="1"/>
  <c r="Q644" i="1"/>
  <c r="O644" i="1"/>
  <c r="N644" i="1"/>
  <c r="M644" i="1"/>
  <c r="L644" i="1"/>
  <c r="I644" i="1"/>
  <c r="C644" i="1"/>
  <c r="B644" i="1"/>
  <c r="A644" i="1"/>
  <c r="Q643" i="1"/>
  <c r="O643" i="1"/>
  <c r="N643" i="1"/>
  <c r="M643" i="1"/>
  <c r="L643" i="1"/>
  <c r="I643" i="1"/>
  <c r="C643" i="1"/>
  <c r="B643" i="1"/>
  <c r="A643" i="1"/>
  <c r="Q642" i="1"/>
  <c r="O642" i="1"/>
  <c r="N642" i="1"/>
  <c r="M642" i="1"/>
  <c r="L642" i="1"/>
  <c r="I642" i="1"/>
  <c r="C642" i="1"/>
  <c r="B642" i="1"/>
  <c r="A64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M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T322" i="1"/>
  <c r="S322" i="1"/>
  <c r="R322" i="1"/>
  <c r="Q322" i="1"/>
  <c r="P322" i="1"/>
  <c r="O322" i="1"/>
  <c r="N322" i="1"/>
  <c r="L322" i="1"/>
  <c r="K322" i="1"/>
  <c r="J322" i="1"/>
  <c r="C322" i="1"/>
  <c r="B322" i="1"/>
  <c r="A322" i="1"/>
  <c r="T321" i="1"/>
  <c r="S321" i="1"/>
  <c r="R321" i="1"/>
  <c r="Q321" i="1"/>
  <c r="P321" i="1"/>
  <c r="O321" i="1"/>
  <c r="N321" i="1"/>
  <c r="L321" i="1"/>
  <c r="K321" i="1"/>
  <c r="J321" i="1"/>
  <c r="C321" i="1"/>
  <c r="B321" i="1"/>
  <c r="A321" i="1"/>
  <c r="T320" i="1"/>
  <c r="S320" i="1"/>
  <c r="R320" i="1"/>
  <c r="Q320" i="1"/>
  <c r="P320" i="1"/>
  <c r="O320" i="1"/>
  <c r="N320" i="1"/>
  <c r="L320" i="1"/>
  <c r="K320" i="1"/>
  <c r="J320" i="1"/>
  <c r="C320" i="1"/>
  <c r="B320" i="1"/>
  <c r="A320" i="1"/>
  <c r="T319" i="1"/>
  <c r="S319" i="1"/>
  <c r="R319" i="1"/>
  <c r="Q319" i="1"/>
  <c r="P319" i="1"/>
  <c r="O319" i="1"/>
  <c r="N319" i="1"/>
  <c r="L319" i="1"/>
  <c r="K319" i="1"/>
  <c r="J319" i="1"/>
  <c r="C319" i="1"/>
  <c r="B319" i="1"/>
  <c r="A319" i="1"/>
  <c r="T318" i="1"/>
  <c r="S318" i="1"/>
  <c r="R318" i="1"/>
  <c r="Q318" i="1"/>
  <c r="P318" i="1"/>
  <c r="O318" i="1"/>
  <c r="N318" i="1"/>
  <c r="L318" i="1"/>
  <c r="K318" i="1"/>
  <c r="J318" i="1"/>
  <c r="C318" i="1"/>
  <c r="B318" i="1"/>
  <c r="A318" i="1"/>
  <c r="T317" i="1"/>
  <c r="S317" i="1"/>
  <c r="R317" i="1"/>
  <c r="Q317" i="1"/>
  <c r="P317" i="1"/>
  <c r="O317" i="1"/>
  <c r="N317" i="1"/>
  <c r="L317" i="1"/>
  <c r="K317" i="1"/>
  <c r="J317" i="1"/>
  <c r="C317" i="1"/>
  <c r="B317" i="1"/>
  <c r="A317" i="1"/>
  <c r="T316" i="1"/>
  <c r="S316" i="1"/>
  <c r="R316" i="1"/>
  <c r="Q316" i="1"/>
  <c r="P316" i="1"/>
  <c r="O316" i="1"/>
  <c r="N316" i="1"/>
  <c r="L316" i="1"/>
  <c r="K316" i="1"/>
  <c r="J316" i="1"/>
  <c r="C316" i="1"/>
  <c r="B316" i="1"/>
  <c r="A316" i="1"/>
  <c r="T315" i="1"/>
  <c r="S315" i="1"/>
  <c r="R315" i="1"/>
  <c r="Q315" i="1"/>
  <c r="P315" i="1"/>
  <c r="O315" i="1"/>
  <c r="N315" i="1"/>
  <c r="L315" i="1"/>
  <c r="K315" i="1"/>
  <c r="J315" i="1"/>
  <c r="C315" i="1"/>
  <c r="B315" i="1"/>
  <c r="A315" i="1"/>
  <c r="T314" i="1"/>
  <c r="S314" i="1"/>
  <c r="R314" i="1"/>
  <c r="Q314" i="1"/>
  <c r="P314" i="1"/>
  <c r="O314" i="1"/>
  <c r="N314" i="1"/>
  <c r="L314" i="1"/>
  <c r="K314" i="1"/>
  <c r="J314" i="1"/>
  <c r="C314" i="1"/>
  <c r="B314" i="1"/>
  <c r="A314" i="1"/>
  <c r="T313" i="1"/>
  <c r="S313" i="1"/>
  <c r="R313" i="1"/>
  <c r="Q313" i="1"/>
  <c r="P313" i="1"/>
  <c r="O313" i="1"/>
  <c r="N313" i="1"/>
  <c r="L313" i="1"/>
  <c r="K313" i="1"/>
  <c r="J313" i="1"/>
  <c r="C313" i="1"/>
  <c r="B313" i="1"/>
  <c r="A313" i="1"/>
  <c r="M388" i="1"/>
  <c r="L38" i="8" l="1"/>
  <c r="M14" i="8"/>
  <c r="M38" i="8" s="1"/>
  <c r="M319" i="1"/>
  <c r="N27" i="19"/>
  <c r="O27" i="19" s="1"/>
  <c r="M9" i="8"/>
  <c r="M34" i="8" s="1"/>
  <c r="L34" i="8"/>
  <c r="M367" i="1"/>
  <c r="L11" i="8"/>
  <c r="B135" i="20"/>
  <c r="B142" i="20" s="1"/>
  <c r="O14" i="19"/>
  <c r="M327" i="1"/>
  <c r="M359" i="1"/>
  <c r="M391" i="1"/>
  <c r="M315" i="1"/>
  <c r="M347" i="1"/>
  <c r="M379" i="1"/>
  <c r="M323" i="1"/>
  <c r="M355" i="1"/>
  <c r="M387" i="1"/>
  <c r="M343" i="1"/>
  <c r="M375" i="1"/>
  <c r="M331" i="1"/>
  <c r="M363" i="1"/>
  <c r="M351" i="1"/>
  <c r="M383" i="1"/>
  <c r="M339" i="1"/>
  <c r="M371" i="1"/>
  <c r="M314" i="1"/>
  <c r="M318" i="1"/>
  <c r="M322" i="1"/>
  <c r="M326" i="1"/>
  <c r="M330" i="1"/>
  <c r="M334" i="1"/>
  <c r="M338" i="1"/>
  <c r="M342" i="1"/>
  <c r="M346" i="1"/>
  <c r="M350" i="1"/>
  <c r="M354" i="1"/>
  <c r="M358" i="1"/>
  <c r="M362" i="1"/>
  <c r="M366" i="1"/>
  <c r="M370" i="1"/>
  <c r="M374" i="1"/>
  <c r="M378" i="1"/>
  <c r="M382" i="1"/>
  <c r="M386" i="1"/>
  <c r="M390" i="1"/>
  <c r="M313" i="1"/>
  <c r="M317" i="1"/>
  <c r="M321" i="1"/>
  <c r="M325" i="1"/>
  <c r="M329" i="1"/>
  <c r="M333" i="1"/>
  <c r="M337" i="1"/>
  <c r="M341" i="1"/>
  <c r="M345" i="1"/>
  <c r="M349" i="1"/>
  <c r="M353" i="1"/>
  <c r="M357" i="1"/>
  <c r="M361" i="1"/>
  <c r="M365" i="1"/>
  <c r="M369" i="1"/>
  <c r="M373" i="1"/>
  <c r="M377" i="1"/>
  <c r="M381" i="1"/>
  <c r="M385" i="1"/>
  <c r="M389" i="1"/>
  <c r="M316" i="1"/>
  <c r="M320" i="1"/>
  <c r="M324" i="1"/>
  <c r="M328" i="1"/>
  <c r="M332" i="1"/>
  <c r="M336" i="1"/>
  <c r="M340" i="1"/>
  <c r="M344" i="1"/>
  <c r="M348" i="1"/>
  <c r="M352" i="1"/>
  <c r="M356" i="1"/>
  <c r="M360" i="1"/>
  <c r="M364" i="1"/>
  <c r="M368" i="1"/>
  <c r="M372" i="1"/>
  <c r="M376" i="1"/>
  <c r="M380" i="1"/>
  <c r="M384" i="1"/>
  <c r="O15" i="19" l="1"/>
  <c r="O16" i="19" s="1"/>
  <c r="N16" i="19"/>
  <c r="L36" i="8"/>
  <c r="M11" i="8"/>
  <c r="M36" i="8" s="1"/>
  <c r="N29" i="19"/>
  <c r="N37" i="19" s="1"/>
  <c r="C2" i="20"/>
  <c r="D2" i="20"/>
  <c r="C142" i="20"/>
  <c r="S562" i="1"/>
  <c r="S561" i="1"/>
  <c r="S558" i="1"/>
  <c r="S557" i="1"/>
  <c r="R514" i="1"/>
  <c r="Q514" i="1"/>
  <c r="R513" i="1"/>
  <c r="Q513" i="1"/>
  <c r="R512" i="1"/>
  <c r="Q512" i="1"/>
  <c r="R511" i="1"/>
  <c r="Q511" i="1"/>
  <c r="R510" i="1"/>
  <c r="Q510" i="1"/>
  <c r="R508" i="1"/>
  <c r="Q508" i="1"/>
  <c r="S494" i="1"/>
  <c r="R494" i="1"/>
  <c r="S493" i="1"/>
  <c r="R493" i="1"/>
  <c r="S492" i="1"/>
  <c r="R492" i="1"/>
  <c r="S491" i="1"/>
  <c r="S490" i="1"/>
  <c r="R490" i="1"/>
  <c r="S489" i="1"/>
  <c r="R489" i="1"/>
  <c r="S488" i="1"/>
  <c r="R488" i="1"/>
  <c r="S487" i="1"/>
  <c r="R487" i="1"/>
  <c r="S485" i="1"/>
  <c r="R485" i="1"/>
  <c r="Q485" i="1"/>
  <c r="S484" i="1"/>
  <c r="R484" i="1"/>
  <c r="Q484" i="1"/>
  <c r="S482" i="1"/>
  <c r="R482" i="1"/>
  <c r="Q482" i="1"/>
  <c r="S481" i="1"/>
  <c r="R481" i="1"/>
  <c r="Q481" i="1"/>
  <c r="R478"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R403" i="1"/>
  <c r="Q403" i="1"/>
  <c r="R402" i="1"/>
  <c r="Q402" i="1"/>
  <c r="R401" i="1"/>
  <c r="Q401" i="1"/>
  <c r="R400" i="1"/>
  <c r="Q400" i="1"/>
  <c r="R399" i="1"/>
  <c r="Q399" i="1"/>
  <c r="R398" i="1"/>
  <c r="Q398" i="1"/>
  <c r="R397" i="1"/>
  <c r="Q397" i="1"/>
  <c r="R396" i="1"/>
  <c r="Q396" i="1"/>
  <c r="R395" i="1"/>
  <c r="Q395" i="1"/>
  <c r="R394" i="1"/>
  <c r="Q394"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39" i="1"/>
  <c r="O638" i="1"/>
  <c r="O637" i="1"/>
  <c r="O636" i="1"/>
  <c r="O635" i="1"/>
  <c r="O634" i="1"/>
  <c r="O632" i="1"/>
  <c r="O631" i="1"/>
  <c r="O630" i="1"/>
  <c r="O629" i="1"/>
  <c r="O628" i="1"/>
  <c r="O627" i="1"/>
  <c r="O626" i="1"/>
  <c r="O623" i="1"/>
  <c r="O622" i="1"/>
  <c r="O621" i="1"/>
  <c r="O616" i="1"/>
  <c r="O615" i="1"/>
  <c r="O612" i="1"/>
  <c r="O611" i="1"/>
  <c r="O610" i="1"/>
  <c r="O608" i="1"/>
  <c r="O605" i="1"/>
  <c r="O604" i="1"/>
  <c r="O603" i="1"/>
  <c r="O602" i="1"/>
  <c r="O601" i="1"/>
  <c r="O600" i="1"/>
  <c r="O598" i="1"/>
  <c r="O597" i="1"/>
  <c r="O596" i="1"/>
  <c r="O595" i="1"/>
  <c r="O594" i="1"/>
  <c r="O593" i="1"/>
  <c r="O592" i="1"/>
  <c r="O590" i="1"/>
  <c r="O589" i="1"/>
  <c r="O588" i="1"/>
  <c r="O587" i="1"/>
  <c r="O586" i="1"/>
  <c r="O585" i="1"/>
  <c r="O584" i="1"/>
  <c r="O583" i="1"/>
  <c r="O582" i="1"/>
  <c r="O581" i="1"/>
  <c r="O578" i="1"/>
  <c r="O577" i="1"/>
  <c r="O576" i="1"/>
  <c r="O575" i="1"/>
  <c r="O574" i="1"/>
  <c r="O562" i="1"/>
  <c r="O561" i="1"/>
  <c r="O558" i="1"/>
  <c r="O557" i="1"/>
  <c r="O524" i="1"/>
  <c r="O523" i="1"/>
  <c r="O521" i="1"/>
  <c r="O518" i="1"/>
  <c r="O517" i="1"/>
  <c r="O508" i="1"/>
  <c r="O494" i="1"/>
  <c r="O493" i="1"/>
  <c r="O492" i="1"/>
  <c r="O490" i="1"/>
  <c r="O489" i="1"/>
  <c r="O488" i="1"/>
  <c r="O487" i="1"/>
  <c r="O485" i="1"/>
  <c r="O484" i="1"/>
  <c r="O482" i="1"/>
  <c r="O481" i="1"/>
  <c r="O479" i="1"/>
  <c r="O478"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39" i="1"/>
  <c r="M639" i="1"/>
  <c r="L639" i="1"/>
  <c r="N638" i="1"/>
  <c r="M638" i="1"/>
  <c r="L638" i="1"/>
  <c r="N637" i="1"/>
  <c r="M637" i="1"/>
  <c r="L637" i="1"/>
  <c r="N636" i="1"/>
  <c r="M636" i="1"/>
  <c r="L636" i="1"/>
  <c r="N635" i="1"/>
  <c r="M635" i="1"/>
  <c r="L635" i="1"/>
  <c r="N634" i="1"/>
  <c r="M634" i="1"/>
  <c r="L634" i="1"/>
  <c r="N632" i="1"/>
  <c r="M632" i="1"/>
  <c r="L632" i="1"/>
  <c r="N631" i="1"/>
  <c r="M631" i="1"/>
  <c r="L631" i="1"/>
  <c r="N630" i="1"/>
  <c r="M630" i="1"/>
  <c r="L630" i="1"/>
  <c r="N629" i="1"/>
  <c r="M629" i="1"/>
  <c r="L629" i="1"/>
  <c r="N628" i="1"/>
  <c r="M628" i="1"/>
  <c r="L628" i="1"/>
  <c r="N627" i="1"/>
  <c r="M627" i="1"/>
  <c r="L627" i="1"/>
  <c r="N626" i="1"/>
  <c r="M626" i="1"/>
  <c r="L626" i="1"/>
  <c r="N623" i="1"/>
  <c r="M623" i="1"/>
  <c r="L623" i="1"/>
  <c r="N622" i="1"/>
  <c r="M622" i="1"/>
  <c r="L622" i="1"/>
  <c r="N621" i="1"/>
  <c r="M621" i="1"/>
  <c r="L621" i="1"/>
  <c r="N616" i="1"/>
  <c r="M616" i="1"/>
  <c r="L616" i="1"/>
  <c r="N615" i="1"/>
  <c r="M615" i="1"/>
  <c r="L615" i="1"/>
  <c r="N612" i="1"/>
  <c r="M612" i="1"/>
  <c r="L612" i="1"/>
  <c r="N611" i="1"/>
  <c r="M611" i="1"/>
  <c r="L611" i="1"/>
  <c r="N610" i="1"/>
  <c r="M610" i="1"/>
  <c r="L610" i="1"/>
  <c r="N608" i="1"/>
  <c r="M608" i="1"/>
  <c r="L608" i="1"/>
  <c r="N605" i="1"/>
  <c r="M605" i="1"/>
  <c r="L605" i="1"/>
  <c r="N604" i="1"/>
  <c r="M604" i="1"/>
  <c r="L604" i="1"/>
  <c r="N603" i="1"/>
  <c r="M603" i="1"/>
  <c r="L603" i="1"/>
  <c r="N602" i="1"/>
  <c r="M602" i="1"/>
  <c r="L602" i="1"/>
  <c r="N601" i="1"/>
  <c r="M601" i="1"/>
  <c r="L601" i="1"/>
  <c r="N600" i="1"/>
  <c r="M600" i="1"/>
  <c r="L600" i="1"/>
  <c r="N598" i="1"/>
  <c r="M598" i="1"/>
  <c r="L598" i="1"/>
  <c r="N597" i="1"/>
  <c r="M597" i="1"/>
  <c r="L597" i="1"/>
  <c r="N596" i="1"/>
  <c r="M596" i="1"/>
  <c r="L596" i="1"/>
  <c r="N595" i="1"/>
  <c r="M595" i="1"/>
  <c r="L595" i="1"/>
  <c r="N594" i="1"/>
  <c r="M594" i="1"/>
  <c r="L594" i="1"/>
  <c r="N593" i="1"/>
  <c r="M593" i="1"/>
  <c r="L593" i="1"/>
  <c r="N592" i="1"/>
  <c r="M592" i="1"/>
  <c r="L592" i="1"/>
  <c r="N590" i="1"/>
  <c r="M590" i="1"/>
  <c r="L590" i="1"/>
  <c r="N589" i="1"/>
  <c r="M589" i="1"/>
  <c r="L589" i="1"/>
  <c r="N588" i="1"/>
  <c r="M588" i="1"/>
  <c r="L588" i="1"/>
  <c r="N587" i="1"/>
  <c r="M587" i="1"/>
  <c r="L587" i="1"/>
  <c r="N586" i="1"/>
  <c r="M586" i="1"/>
  <c r="L586" i="1"/>
  <c r="N585" i="1"/>
  <c r="M585" i="1"/>
  <c r="L585" i="1"/>
  <c r="N584" i="1"/>
  <c r="M584" i="1"/>
  <c r="L584" i="1"/>
  <c r="N583" i="1"/>
  <c r="M583" i="1"/>
  <c r="L583" i="1"/>
  <c r="N582" i="1"/>
  <c r="M582" i="1"/>
  <c r="L582" i="1"/>
  <c r="N581" i="1"/>
  <c r="M581" i="1"/>
  <c r="L581" i="1"/>
  <c r="N578" i="1"/>
  <c r="M578" i="1"/>
  <c r="L578" i="1"/>
  <c r="N577" i="1"/>
  <c r="M577" i="1"/>
  <c r="L577" i="1"/>
  <c r="N576" i="1"/>
  <c r="M576" i="1"/>
  <c r="L576" i="1"/>
  <c r="N575" i="1"/>
  <c r="M575" i="1"/>
  <c r="L575" i="1"/>
  <c r="N574" i="1"/>
  <c r="M574" i="1"/>
  <c r="L574" i="1"/>
  <c r="N562" i="1"/>
  <c r="M562" i="1"/>
  <c r="L562" i="1"/>
  <c r="N561" i="1"/>
  <c r="M561" i="1"/>
  <c r="L561" i="1"/>
  <c r="N558" i="1"/>
  <c r="M558" i="1"/>
  <c r="L558" i="1"/>
  <c r="N557" i="1"/>
  <c r="M557" i="1"/>
  <c r="L557" i="1"/>
  <c r="N524" i="1"/>
  <c r="M524" i="1"/>
  <c r="L524" i="1"/>
  <c r="N523" i="1"/>
  <c r="M523" i="1"/>
  <c r="L523" i="1"/>
  <c r="N521" i="1"/>
  <c r="M521" i="1"/>
  <c r="L521" i="1"/>
  <c r="N518" i="1"/>
  <c r="M518" i="1"/>
  <c r="L518" i="1"/>
  <c r="N517" i="1"/>
  <c r="M517" i="1"/>
  <c r="L517" i="1"/>
  <c r="N514" i="1"/>
  <c r="M514" i="1"/>
  <c r="L514" i="1"/>
  <c r="N513" i="1"/>
  <c r="M513" i="1"/>
  <c r="L513" i="1"/>
  <c r="N512" i="1"/>
  <c r="M512" i="1"/>
  <c r="L512" i="1"/>
  <c r="N511" i="1"/>
  <c r="M511" i="1"/>
  <c r="L511" i="1"/>
  <c r="N510" i="1"/>
  <c r="M510" i="1"/>
  <c r="L510" i="1"/>
  <c r="N508" i="1"/>
  <c r="M508" i="1"/>
  <c r="L508" i="1"/>
  <c r="N494" i="1"/>
  <c r="M494" i="1"/>
  <c r="L494" i="1"/>
  <c r="N493" i="1"/>
  <c r="M493" i="1"/>
  <c r="L493" i="1"/>
  <c r="N492" i="1"/>
  <c r="M492" i="1"/>
  <c r="L492" i="1"/>
  <c r="N490" i="1"/>
  <c r="M490" i="1"/>
  <c r="L490" i="1"/>
  <c r="N489" i="1"/>
  <c r="M489" i="1"/>
  <c r="L489" i="1"/>
  <c r="N488" i="1"/>
  <c r="M488" i="1"/>
  <c r="L488" i="1"/>
  <c r="N487" i="1"/>
  <c r="M487" i="1"/>
  <c r="L487" i="1"/>
  <c r="N485" i="1"/>
  <c r="M485" i="1"/>
  <c r="L485" i="1"/>
  <c r="N484" i="1"/>
  <c r="M484" i="1"/>
  <c r="L484" i="1"/>
  <c r="N482" i="1"/>
  <c r="M482" i="1"/>
  <c r="L482" i="1"/>
  <c r="N481" i="1"/>
  <c r="M481" i="1"/>
  <c r="L481" i="1"/>
  <c r="N479" i="1"/>
  <c r="M479" i="1"/>
  <c r="L479" i="1"/>
  <c r="N478" i="1"/>
  <c r="M478" i="1"/>
  <c r="L478"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403" i="1"/>
  <c r="M403" i="1"/>
  <c r="L403" i="1"/>
  <c r="N402" i="1"/>
  <c r="M402" i="1"/>
  <c r="L402" i="1"/>
  <c r="N401" i="1"/>
  <c r="M401" i="1"/>
  <c r="L401" i="1"/>
  <c r="N400" i="1"/>
  <c r="M400" i="1"/>
  <c r="L400" i="1"/>
  <c r="N399" i="1"/>
  <c r="M399" i="1"/>
  <c r="L399" i="1"/>
  <c r="N398" i="1"/>
  <c r="M398" i="1"/>
  <c r="L398" i="1"/>
  <c r="N397" i="1"/>
  <c r="M397" i="1"/>
  <c r="L397" i="1"/>
  <c r="N396" i="1"/>
  <c r="M396" i="1"/>
  <c r="L396" i="1"/>
  <c r="N395" i="1"/>
  <c r="M395" i="1"/>
  <c r="L395" i="1"/>
  <c r="N394" i="1"/>
  <c r="M394" i="1"/>
  <c r="L394"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L12" i="8" l="1"/>
  <c r="O29" i="19"/>
  <c r="O37" i="19" s="1"/>
  <c r="L37" i="8"/>
  <c r="M12" i="8"/>
  <c r="M37" i="8" s="1"/>
  <c r="B19" i="10" a="1"/>
  <c r="B19" i="10" s="1"/>
  <c r="B9" i="18"/>
  <c r="F44" i="8" s="1"/>
  <c r="B11" i="18"/>
  <c r="F66" i="8" s="1"/>
  <c r="B12" i="18"/>
  <c r="F51" i="8" s="1"/>
  <c r="B13" i="18"/>
  <c r="F54" i="8" s="1"/>
  <c r="B10" i="18"/>
  <c r="F49" i="8" s="1"/>
  <c r="B18" i="10" a="1"/>
  <c r="B18" i="10" s="1"/>
  <c r="B26" i="18"/>
  <c r="F115" i="8" s="1"/>
  <c r="B6" i="18"/>
  <c r="F31" i="8" s="1"/>
  <c r="B4" i="18"/>
  <c r="F7" i="8" s="1"/>
  <c r="B45" i="18"/>
  <c r="O298" i="1" s="1"/>
  <c r="O300" i="1" s="1"/>
  <c r="B44" i="18"/>
  <c r="O509" i="1" s="1"/>
  <c r="O512" i="1" s="1"/>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08" i="1"/>
  <c r="K508" i="1"/>
  <c r="C508" i="1"/>
  <c r="B508" i="1"/>
  <c r="A508"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639" i="1"/>
  <c r="J639" i="1"/>
  <c r="C639" i="1"/>
  <c r="A639" i="1"/>
  <c r="K605" i="1"/>
  <c r="J605" i="1"/>
  <c r="C605" i="1"/>
  <c r="A605"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85" i="1"/>
  <c r="J485" i="1"/>
  <c r="K484" i="1"/>
  <c r="J484" i="1"/>
  <c r="J482" i="1"/>
  <c r="J481" i="1"/>
  <c r="C485" i="1"/>
  <c r="B485" i="1"/>
  <c r="A485" i="1"/>
  <c r="C484" i="1"/>
  <c r="B484" i="1"/>
  <c r="A484"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J106" i="1"/>
  <c r="K106" i="1"/>
  <c r="J107" i="1"/>
  <c r="K107" i="1"/>
  <c r="J108" i="1"/>
  <c r="K108" i="1"/>
  <c r="J109" i="1"/>
  <c r="K109" i="1"/>
  <c r="J110" i="1"/>
  <c r="K110" i="1"/>
  <c r="J400" i="1"/>
  <c r="K400" i="1"/>
  <c r="J401" i="1"/>
  <c r="K401" i="1"/>
  <c r="J399" i="1"/>
  <c r="K399" i="1"/>
  <c r="J402" i="1"/>
  <c r="K402" i="1"/>
  <c r="J403" i="1"/>
  <c r="K403" i="1"/>
  <c r="J404" i="1"/>
  <c r="K404" i="1"/>
  <c r="J405" i="1"/>
  <c r="K405" i="1"/>
  <c r="J406" i="1"/>
  <c r="K406" i="1"/>
  <c r="J407" i="1"/>
  <c r="K407" i="1"/>
  <c r="J408" i="1"/>
  <c r="K408" i="1"/>
  <c r="J409" i="1"/>
  <c r="K409" i="1"/>
  <c r="J410" i="1"/>
  <c r="K410" i="1"/>
  <c r="J411" i="1"/>
  <c r="K411"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79" i="1"/>
  <c r="J479" i="1"/>
  <c r="C479" i="1"/>
  <c r="B479" i="1"/>
  <c r="A479" i="1"/>
  <c r="K478" i="1"/>
  <c r="J478" i="1"/>
  <c r="B478" i="1"/>
  <c r="C478" i="1"/>
  <c r="A47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98" i="1"/>
  <c r="J398" i="1"/>
  <c r="K397" i="1"/>
  <c r="J397" i="1"/>
  <c r="K396" i="1"/>
  <c r="J396" i="1"/>
  <c r="K395" i="1"/>
  <c r="J395" i="1"/>
  <c r="K394" i="1"/>
  <c r="J394" i="1"/>
  <c r="C398" i="1"/>
  <c r="B398" i="1"/>
  <c r="A398" i="1"/>
  <c r="C397" i="1"/>
  <c r="B397" i="1"/>
  <c r="A397" i="1"/>
  <c r="C396" i="1"/>
  <c r="B396" i="1"/>
  <c r="A396" i="1"/>
  <c r="C395" i="1"/>
  <c r="B395" i="1"/>
  <c r="C394" i="1"/>
  <c r="B394" i="1"/>
  <c r="A394" i="1"/>
  <c r="A395" i="1"/>
  <c r="J12" i="1"/>
  <c r="A12" i="1"/>
  <c r="J281" i="1"/>
  <c r="K281" i="1"/>
  <c r="K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622" i="1"/>
  <c r="C622" i="1"/>
  <c r="A622" i="1"/>
  <c r="J588" i="1"/>
  <c r="C588" i="1"/>
  <c r="A58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624" i="1"/>
  <c r="C624" i="1"/>
  <c r="A624"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J623" i="1"/>
  <c r="C623" i="1"/>
  <c r="A623" i="1"/>
  <c r="J589" i="1"/>
  <c r="C589" i="1"/>
  <c r="A589" i="1"/>
  <c r="C266" i="1"/>
  <c r="B266" i="1"/>
  <c r="A266" i="1"/>
  <c r="C265" i="1"/>
  <c r="B265" i="1"/>
  <c r="A265" i="1"/>
  <c r="C264" i="1"/>
  <c r="B264" i="1"/>
  <c r="A264" i="1"/>
  <c r="J173" i="1"/>
  <c r="C173" i="1"/>
  <c r="B173" i="1"/>
  <c r="A173" i="1"/>
  <c r="J209" i="1"/>
  <c r="C209" i="1"/>
  <c r="B209" i="1"/>
  <c r="A209" i="1"/>
  <c r="C530" i="1"/>
  <c r="B530" i="1"/>
  <c r="A530" i="1"/>
  <c r="J567" i="1"/>
  <c r="C567" i="1"/>
  <c r="B567" i="1"/>
  <c r="A567" i="1"/>
  <c r="J115" i="1"/>
  <c r="B115" i="1"/>
  <c r="C115" i="1"/>
  <c r="A115" i="1"/>
  <c r="C529" i="1"/>
  <c r="B529" i="1"/>
  <c r="A529"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1" i="13" s="1"/>
  <c r="A130" i="13"/>
  <c r="A116" i="13"/>
  <c r="A117" i="13" s="1"/>
  <c r="A118" i="13" s="1"/>
  <c r="A101" i="13"/>
  <c r="A102" i="13" s="1"/>
  <c r="B88" i="13"/>
  <c r="M89" i="1" s="1"/>
  <c r="M90" i="1" s="1"/>
  <c r="A91" i="13"/>
  <c r="A93" i="13" s="1"/>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510" i="1"/>
  <c r="C510" i="1"/>
  <c r="B511" i="1"/>
  <c r="C511" i="1"/>
  <c r="B512" i="1"/>
  <c r="C512" i="1"/>
  <c r="B513" i="1"/>
  <c r="C513" i="1"/>
  <c r="B514" i="1"/>
  <c r="C514" i="1"/>
  <c r="A511" i="1"/>
  <c r="A512" i="1"/>
  <c r="A513" i="1"/>
  <c r="A514" i="1"/>
  <c r="A510"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638" i="1"/>
  <c r="A638" i="1"/>
  <c r="C637" i="1"/>
  <c r="A637" i="1"/>
  <c r="C636" i="1"/>
  <c r="A636" i="1"/>
  <c r="C635" i="1"/>
  <c r="A635" i="1"/>
  <c r="C634" i="1"/>
  <c r="A634" i="1"/>
  <c r="C632" i="1"/>
  <c r="A632" i="1"/>
  <c r="C631" i="1"/>
  <c r="A631" i="1"/>
  <c r="C630" i="1"/>
  <c r="A630" i="1"/>
  <c r="C629" i="1"/>
  <c r="A629" i="1"/>
  <c r="C628" i="1"/>
  <c r="A628" i="1"/>
  <c r="C627" i="1"/>
  <c r="A627" i="1"/>
  <c r="C626" i="1"/>
  <c r="A626" i="1"/>
  <c r="C621" i="1"/>
  <c r="A621" i="1"/>
  <c r="C620" i="1"/>
  <c r="A620" i="1"/>
  <c r="C619" i="1"/>
  <c r="A619" i="1"/>
  <c r="C618" i="1"/>
  <c r="A618" i="1"/>
  <c r="C617" i="1"/>
  <c r="A617" i="1"/>
  <c r="C616" i="1"/>
  <c r="A616" i="1"/>
  <c r="C615" i="1"/>
  <c r="A615" i="1"/>
  <c r="C604" i="1"/>
  <c r="A604" i="1"/>
  <c r="C603" i="1"/>
  <c r="A603" i="1"/>
  <c r="C602" i="1"/>
  <c r="A602" i="1"/>
  <c r="C601" i="1"/>
  <c r="A601" i="1"/>
  <c r="C600" i="1"/>
  <c r="A600" i="1"/>
  <c r="C612" i="1"/>
  <c r="B612" i="1"/>
  <c r="A612" i="1"/>
  <c r="C611" i="1"/>
  <c r="B611" i="1"/>
  <c r="A611" i="1"/>
  <c r="C610" i="1"/>
  <c r="B610" i="1"/>
  <c r="A610" i="1"/>
  <c r="C609" i="1"/>
  <c r="B609" i="1"/>
  <c r="A609" i="1"/>
  <c r="C608" i="1"/>
  <c r="B608" i="1"/>
  <c r="A608" i="1"/>
  <c r="C598" i="1"/>
  <c r="A598" i="1"/>
  <c r="C597" i="1"/>
  <c r="A597" i="1"/>
  <c r="C596" i="1"/>
  <c r="A596" i="1"/>
  <c r="C595" i="1"/>
  <c r="A595" i="1"/>
  <c r="C594" i="1"/>
  <c r="A594" i="1"/>
  <c r="C593" i="1"/>
  <c r="A593" i="1"/>
  <c r="C592" i="1"/>
  <c r="A592"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C301" i="1"/>
  <c r="B301" i="1"/>
  <c r="A301" i="1"/>
  <c r="C303" i="1"/>
  <c r="B303" i="1"/>
  <c r="A303" i="1"/>
  <c r="C302" i="1"/>
  <c r="B302" i="1"/>
  <c r="A302" i="1"/>
  <c r="C300" i="1"/>
  <c r="B300" i="1"/>
  <c r="A300" i="1"/>
  <c r="C299" i="1"/>
  <c r="B299" i="1"/>
  <c r="A299" i="1"/>
  <c r="C298" i="1"/>
  <c r="B298" i="1"/>
  <c r="A298" i="1"/>
  <c r="C297" i="1"/>
  <c r="B297" i="1"/>
  <c r="A297" i="1"/>
  <c r="B616" i="1"/>
  <c r="B187" i="13"/>
  <c r="B189" i="13" s="1"/>
  <c r="B188" i="13"/>
  <c r="F82" i="8"/>
  <c r="B618" i="1"/>
  <c r="F150" i="8"/>
  <c r="F152" i="8"/>
  <c r="F151" i="8"/>
  <c r="F56" i="8"/>
  <c r="F18" i="8"/>
  <c r="F104" i="8"/>
  <c r="F38" i="8"/>
  <c r="F13" i="8"/>
  <c r="F16" i="8"/>
  <c r="F27" i="8"/>
  <c r="F32" i="8"/>
  <c r="F2" i="8"/>
  <c r="F130" i="8"/>
  <c r="F46" i="8"/>
  <c r="F128" i="8"/>
  <c r="F129" i="8"/>
  <c r="F50" i="8"/>
  <c r="F53" i="8"/>
  <c r="F40" i="8"/>
  <c r="L3" i="8" l="1"/>
  <c r="M3" i="8" s="1"/>
  <c r="F126" i="8"/>
  <c r="F97" i="8"/>
  <c r="F127" i="8"/>
  <c r="F136" i="8"/>
  <c r="F133" i="8"/>
  <c r="F95" i="8"/>
  <c r="O38" i="19"/>
  <c r="L2" i="8"/>
  <c r="B619" i="1"/>
  <c r="K270" i="1"/>
  <c r="B624" i="1"/>
  <c r="B625" i="1"/>
  <c r="B632" i="1" s="1"/>
  <c r="F78" i="8"/>
  <c r="F100" i="8"/>
  <c r="F92" i="8"/>
  <c r="F47" i="8"/>
  <c r="F77" i="8"/>
  <c r="F116" i="8"/>
  <c r="F89" i="8"/>
  <c r="F96" i="8"/>
  <c r="F80" i="8"/>
  <c r="F72" i="8"/>
  <c r="A120" i="13"/>
  <c r="A121" i="13" s="1"/>
  <c r="A122" i="13" s="1"/>
  <c r="A111" i="13" s="1"/>
  <c r="B160" i="13"/>
  <c r="M136" i="1" s="1"/>
  <c r="M142" i="1" s="1"/>
  <c r="M148" i="1" s="1"/>
  <c r="F111" i="8"/>
  <c r="F21" i="8"/>
  <c r="F137" i="8"/>
  <c r="F140" i="8"/>
  <c r="F144" i="8"/>
  <c r="F41" i="8"/>
  <c r="F83" i="8"/>
  <c r="O303" i="1"/>
  <c r="O305" i="1"/>
  <c r="F142" i="8"/>
  <c r="F118" i="8"/>
  <c r="O513" i="1"/>
  <c r="O514" i="1"/>
  <c r="F59" i="8"/>
  <c r="F61" i="8"/>
  <c r="F63" i="8"/>
  <c r="F146" i="8"/>
  <c r="B159" i="13"/>
  <c r="M135" i="1" s="1"/>
  <c r="M141" i="1" s="1"/>
  <c r="M147" i="1" s="1"/>
  <c r="F101" i="8"/>
  <c r="F134" i="8"/>
  <c r="F37" i="8"/>
  <c r="F94" i="8"/>
  <c r="F19" i="8"/>
  <c r="F121" i="8"/>
  <c r="O302" i="1"/>
  <c r="O511" i="1"/>
  <c r="F68" i="8"/>
  <c r="B163" i="13"/>
  <c r="F23" i="8"/>
  <c r="F87" i="8"/>
  <c r="O510" i="1"/>
  <c r="O301" i="1"/>
  <c r="F57" i="8"/>
  <c r="F52" i="8"/>
  <c r="F135" i="8"/>
  <c r="F117" i="8"/>
  <c r="F58" i="8"/>
  <c r="F25" i="8"/>
  <c r="F43" i="8"/>
  <c r="F62" i="8"/>
  <c r="F60" i="8"/>
  <c r="F65" i="8"/>
  <c r="F88" i="8"/>
  <c r="F12" i="8"/>
  <c r="F42" i="8"/>
  <c r="A103" i="13"/>
  <c r="A105" i="13"/>
  <c r="A106" i="13" s="1"/>
  <c r="A107" i="13" s="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589" i="1"/>
  <c r="B581" i="1"/>
  <c r="B583" i="1"/>
  <c r="B628" i="1"/>
  <c r="K273" i="1"/>
  <c r="K277" i="1"/>
  <c r="K271" i="1"/>
  <c r="B617" i="1"/>
  <c r="B585" i="1"/>
  <c r="K278" i="1"/>
  <c r="K276" i="1"/>
  <c r="B591" i="1"/>
  <c r="K272" i="1"/>
  <c r="K274" i="1"/>
  <c r="B587" i="1"/>
  <c r="B590" i="1"/>
  <c r="B584" i="1"/>
  <c r="B586" i="1"/>
  <c r="K275" i="1"/>
  <c r="L32" i="8" l="1"/>
  <c r="M2" i="8"/>
  <c r="M32" i="8" s="1"/>
  <c r="B626" i="1"/>
  <c r="B630" i="1"/>
  <c r="B633" i="1"/>
  <c r="B638" i="1" s="1"/>
  <c r="B629" i="1"/>
  <c r="B631" i="1"/>
  <c r="B627" i="1"/>
  <c r="M132" i="1"/>
  <c r="M138" i="1" s="1"/>
  <c r="M144" i="1" s="1"/>
  <c r="M133" i="1"/>
  <c r="M139" i="1" s="1"/>
  <c r="M145" i="1" s="1"/>
  <c r="B599" i="1"/>
  <c r="B595" i="1"/>
  <c r="B598" i="1"/>
  <c r="B596" i="1"/>
  <c r="B597" i="1"/>
  <c r="B592" i="1"/>
  <c r="B594" i="1"/>
  <c r="B593" i="1"/>
  <c r="B636" i="1" l="1"/>
  <c r="B634" i="1"/>
  <c r="B639" i="1"/>
  <c r="B637" i="1"/>
  <c r="B635" i="1"/>
  <c r="B603" i="1"/>
  <c r="B602" i="1"/>
  <c r="B600" i="1"/>
  <c r="B601" i="1"/>
  <c r="B605" i="1"/>
  <c r="B6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tc={BBBDA995-FC54-4BA8-949F-016ECD666DAB}</author>
    <author>tc={5A00FC23-6E3F-4EF5-9766-F42947F0645E}</author>
    <author>tc={EA165F59-5200-4D95-A01C-E51D2E7AD0B1}</author>
    <author>tc={CDF48109-BBEA-4AE6-842B-809E2C47DFE0}</author>
    <author>tc={31D4041A-AE9B-4F85-B10E-027292E08FE0}</author>
    <author>tc={FE36A91C-9481-4361-96D8-A471F8D27847}</author>
    <author>tc={689E437F-9321-492B-B30E-F86F14103A3B}</author>
    <author>tc={32073A99-374F-4A99-ADB1-31EBB75C188D}</author>
    <author>tc={94C842B7-BB92-4E3D-B7CE-E91082FDBCAB}</author>
    <author>tc={33ADDFD9-DDD0-416F-AB81-67DA55A4FA4A}</author>
    <author>tc={84D13F3C-2978-4F80-898F-38D634D6D0E4}</author>
    <author>tc={13D9B9DA-CC6D-485C-BBF3-DD676D7738DE}</author>
    <author>tc={383CC917-3CD5-4210-94E2-528E172FB477}</author>
    <author>tc={37D88FCC-19C0-4423-82ED-8326BEBAAC50}</author>
    <author>tc={4E60996D-95CF-4FD0-8BCF-74852B5578A7}</author>
    <author>tc={BC7211EB-215B-4124-B0ED-FB2C409B3020}</author>
    <author>tc={6BE54B47-5A4F-409B-962C-C1722CF3D2D6}</author>
    <author>tc={A10C23F2-46AA-414B-A04A-7EACCDF72781}</author>
    <author>tc={5720F66E-A8E0-4CB3-8835-1AEF1D0BF254}</author>
    <author>tc={1ADE3D9A-7692-4270-A226-45F1DC236C77}</author>
    <author>tc={1BA70215-9F9B-45D8-8D13-D6B1C2C13BEE}</author>
    <author>tc={AD831462-93F3-4341-B304-8E2E04AECB81}</author>
    <author>tc={1BD8D928-08A3-4F45-8A0F-E37C1A591060}</author>
    <author>tc={C101E047-01A0-43E2-9A6C-5C28BF38D618}</author>
    <author>tc={610BD4AE-B7A9-48C6-93AB-976272A9AA55}</author>
    <author>tc={20FE09C3-EB8C-4BB3-A043-CF81CFC4BBB5}</author>
    <author>tc={99D6E66C-DE76-4E93-B54B-2EF6CAD93169}</author>
    <author>tc={F50DF8D4-D112-4057-A753-D16D9CCB84C0}</author>
    <author>tc={AFFDC166-993A-4EE8-B789-D35D8411E1D6}</author>
    <author>tc={171977EC-6D05-46A7-8675-9A405D267687}</author>
    <author>tc={7F60BD86-18F3-4019-87E6-BAF75D04A52F}</author>
    <author>tc={7E28A212-FF19-49BF-A6DD-95E07E8FEEAA}</author>
    <author>tc={2F5425AD-33FB-4127-AB82-6888863D9478}</author>
    <author>tc={69C01469-37F8-4D97-9031-CF7982AF3EA3}</author>
    <author>tc={030044A4-E88D-4E0E-8F8B-E6E985484641}</author>
    <author>tc={74BF441A-4131-4EEF-86C6-6208F6F63374}</author>
    <author>tc={D487DE4C-FEA0-4F8D-B835-1E81DC13FF33}</author>
    <author>tc={4C8D4D37-5D04-4673-9FD8-4F6CAAF34F4C}</author>
    <author>tc={445EBA4B-D08A-4A2B-8817-91965E9EE15A}</author>
    <author>tc={06EA7662-8928-421F-8609-02CB8513D8E2}</author>
    <author>tc={0A768DCF-4199-4FEF-B989-E841750A4DA8}</author>
    <author>tc={8712DA12-EAB9-4EA9-9394-386D7F931F0C}</author>
    <author>tc={B770F9FD-3418-4FEE-A63F-4E3DBCABB91C}</author>
    <author>tc={5A34C5E8-E80F-497C-AA51-B6B10416EA2C}</author>
    <author>tc={A91F1BC4-B83B-4EA0-9A61-933755F873B3}</author>
    <author>tc={C5382BDF-DFD2-440E-8C16-A031D7FDE7FB}</author>
    <author>tc={D59A7958-8F2A-4309-B0CA-64DDF0A983C5}</author>
    <author>tc={611D960B-3415-4E1B-AE1D-3BF4CF840CB5}</author>
    <author>tc={227DDCCF-4597-43CE-9D03-B096A28362C7}</author>
    <author>tc={D7E5C4FF-D48A-407C-84BE-D9DE506D8B20}</author>
    <author>tc={3AC0D306-31AF-4148-BE10-3D87481F93B1}</author>
    <author>tc={AB2E369D-3345-479F-B6D2-4BFC7B122DF4}</author>
    <author>tc={314DDF47-264C-4E6F-AAE5-766146874B7C}</author>
    <author>tc={0395F3BA-AFC8-4DF3-A105-F80F49E4BBE6}</author>
    <author>tc={8C9E63F5-AF77-442F-8E53-0BA07E0086AD}</author>
    <author>tc={052542DE-85C9-4445-B312-362561B90877}</author>
    <author>tc={8E499EDC-FABC-4D3F-824F-D89044923FCA}</author>
    <author>tc={F79DD9AA-101F-41A6-BB3B-A1CA9F4E3822}</author>
    <author>tc={786F02C9-6B0D-4DAC-8C06-3115CBC3AE78}</author>
    <author>tc={476B1075-D850-498B-B9A2-6B05BE424C03}</author>
    <author>tc={C662E08F-4A23-456D-8A5A-BC9FEC2A81FF}</author>
    <author>tc={D958C5F4-C9DE-45F6-B048-48662BC7A70D}</author>
    <author>tc={76B44C63-150E-4738-A0E2-D7304DCF0E8C}</author>
    <author>tc={C61AA721-1516-4BE1-AF85-25DDCA3B4C7B}</author>
    <author>tc={AE318C00-A0F4-437F-BBE2-9E974E461606}</author>
    <author>tc={034CC9DB-DCF2-4232-A64C-3DE7BF8DB2FC}</author>
    <author>tc={46B05308-A0EC-4C38-9CC2-EBCF95DCE75B}</author>
    <author>tc={C5EA1026-30A8-4746-AB76-D4246C077DCF}</author>
    <author>tc={3F7486FF-9162-4E9E-BFE6-DEA24952935B}</author>
    <author>tc={E1685B26-5644-4ABE-BCD4-0C742ED52C68}</author>
    <author>tc={987C2287-2533-463F-92B9-39E08E243DAD}</author>
    <author>tc={CA7116C4-0E26-4376-8775-497D1664BE50}</author>
    <author>tc={D5F45186-CD01-43FB-9258-710EB0D1A231}</author>
    <author>tc={349E3C58-EC5F-4DDE-93AD-51DF7C1F59B5}</author>
    <author>tc={7F56FBAE-8EF2-4127-801F-93F9548A06CB}</author>
    <author>tc={9FD97B72-FBEB-4414-90A8-9D4AC647559E}</author>
    <author>tc={90B9577A-7F1B-4AB5-9981-9EB0A138135E}</author>
    <author>tc={31745C02-D282-47FC-AA76-EE64F066C633}</author>
    <author>tc={83564703-898F-4A94-83AA-D42674C4D4F4}</author>
    <author>tc={01E242B7-FB04-4257-876C-6D2B81B54C44}</author>
    <author>tc={F6C196FB-61AE-4DD4-AE9A-38A953AC33B2}</author>
    <author>tc={176FBE4C-F706-4A5F-ADEF-1BA07A55CB24}</author>
    <author>tc={D7CC7592-BA75-45F1-8BCE-F0108148189B}</author>
    <author>tc={79349172-A5D0-436C-A0CB-92E4E28D89C2}</author>
    <author>tc={9CDC3F9B-56EE-4182-B818-9D4BAF43378A}</author>
    <author>tc={BC7822DB-0FE0-4E5E-B5F0-E950050A3C7A}</author>
    <author>tc={1533C05B-FE7E-4687-992B-DFB338DD1742}</author>
    <author>tc={3B6AF888-D128-4C2C-82F7-21F62AC83B96}</author>
    <author>tc={5CFD4A5F-9C9C-4F52-B2F8-E436F79CDEF3}</author>
    <author>tc={CA62B794-55E9-4712-A12D-94D0FDC04BD7}</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0"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1"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1"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2"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3"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3"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4"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4"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5"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5"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6"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6"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7"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7"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8"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4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49"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0"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0"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1"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2"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3"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3"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4"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4"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5"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5"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6"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6"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7"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7"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8"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5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59"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0"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0"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1"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2"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3"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4"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67"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5" authorId="68"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69"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6" authorId="70"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71"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7" authorId="72"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73"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8" authorId="74"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75"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69" authorId="76"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77"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0" authorId="78"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7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1" authorId="80"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81"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2" authorId="82"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83"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3" authorId="84"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85"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4" authorId="86"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87"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5" authorId="88"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89"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6" authorId="90"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91"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7" authorId="92"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93"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8" authorId="94"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95"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79" authorId="96"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9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0" authorId="98"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9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1" authorId="100"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101"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2" authorId="102"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103"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3" authorId="104"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105"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4" authorId="106"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107"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85" authorId="108"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<sst xmlns="http://schemas.openxmlformats.org/spreadsheetml/2006/main" count="9461" uniqueCount="3504">
  <si>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</si>
  <si>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</si>
  <si>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</si>
  <si>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</si>
  <si>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</si>
  <si>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</si>
  <si>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</si>
  <si>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</si>
  <si>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</si>
  <si>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</si>
  <si>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</si>
  <si>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</si>
  <si>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</si>
  <si>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</si>
  <si>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</si>
  <si>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</si>
  <si>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</si>
  <si>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</si>
  <si>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</si>
  <si>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</si>
  <si>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</si>
  <si>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</si>
  <si>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</si>
  <si>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</si>
  <si>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</si>
  <si>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</si>
  <si>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</si>
  <si>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</si>
  <si>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</si>
  <si>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</si>
  <si>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</si>
  <si>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</si>
  <si>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</si>
  <si>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</si>
  <si>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</si>
  <si>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</si>
  <si>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</si>
  <si>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</si>
  <si>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</si>
  <si>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</si>
  <si>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</si>
  <si>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</si>
  <si>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</si>
  <si>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</si>
  <si>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</si>
  <si>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</si>
  <si>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</si>
  <si>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</si>
  <si>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</si>
  <si>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</si>
  <si>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</si>
  <si>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</si>
  <si>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</si>
  <si>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</si>
  <si>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</si>
  <si>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</si>
  <si>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</si>
  <si>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</si>
  <si>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</si>
  <si>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</si>
  <si>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</si>
  <si>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</si>
  <si>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</si>
  <si>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</si>
  <si>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</si>
  <si>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</si>
  <si>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</si>
  <si>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</si>
  <si>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</si>
  <si>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</si>
  <si>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</si>
  <si>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</si>
  <si>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</si>
  <si>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</si>
  <si>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</si>
  <si>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</si>
  <si>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</si>
  <si>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</si>
  <si>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</si>
  <si>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</si>
  <si>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</si>
  <si>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</si>
  <si>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</si>
  <si>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</si>
  <si>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</si>
  <si>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</si>
  <si>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</si>
  <si>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</si>
  <si>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</si>
  <si>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</si>
  <si>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</si>
  <si>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</si>
  <si>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</si>
  <si>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</si>
  <si>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</si>
  <si>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</si>
  <si>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</si>
  <si>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</si>
  <si>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</si>
  <si>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</si>
  <si>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</si>
  <si>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</si>
  <si>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</si>
  <si>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</si>
  <si>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</si>
  <si>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</si>
  <si>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</si>
  <si>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</si>
  <si>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</si>
  <si>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</si>
  <si>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</si>
  <si>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</si>
  <si>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</si>
  <si>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</si>
  <si>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</si>
  <si>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</si>
  <si>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</si>
  <si>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</si>
  <si>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</si>
  <si>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</si>
  <si>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</si>
  <si>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</si>
  <si>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</si>
  <si>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</si>
  <si>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</si>
  <si>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</si>
  <si>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</si>
  <si>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</si>
  <si>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</si>
  <si>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</si>
  <si>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</si>
  <si>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</si>
  <si>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</si>
  <si>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</si>
  <si>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</si>
  <si>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</si>
  <si>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</si>
  <si>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</si>
  <si>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</si>
  <si>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</si>
  <si>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</si>
  <si>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</si>
  <si>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</si>
  <si>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</si>
  <si>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</si>
  <si>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</si>
  <si>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</si>
  <si>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</si>
  <si>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</si>
  <si>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</si>
  <si>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</si>
  <si>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</si>
  <si>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</si>
  <si>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</si>
  <si>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</si>
  <si>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</si>
  <si>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</si>
  <si>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</si>
  <si>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</si>
  <si>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</si>
  <si>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</si>
  <si>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</si>
  <si>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</si>
  <si>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</si>
  <si>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</si>
  <si>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</si>
  <si>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</si>
  <si>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</si>
  <si>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</si>
  <si>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</si>
  <si>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</si>
  <si>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</si>
  <si>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</si>
  <si>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</si>
  <si>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</si>
  <si>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</si>
  <si>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</si>
  <si>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</si>
  <si>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</si>
  <si>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</si>
  <si>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</si>
  <si>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</si>
  <si>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</si>
  <si>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</si>
  <si>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</si>
  <si>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</si>
  <si>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</si>
  <si>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</si>
  <si>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</si>
  <si>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</si>
  <si>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</si>
  <si>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</si>
  <si>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</si>
  <si>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</si>
  <si>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</si>
  <si>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</si>
  <si>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</si>
  <si>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</si>
  <si>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</si>
  <si>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</si>
  <si>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</si>
  <si>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</si>
  <si>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</si>
  <si>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</si>
  <si>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</si>
  <si>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</si>
  <si>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</si>
  <si>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</si>
  <si>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</si>
  <si>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</si>
  <si>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</si>
  <si>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</si>
  <si>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</si>
  <si>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</si>
  <si>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</si>
  <si>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</si>
  <si>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</si>
  <si>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</si>
  <si>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</si>
  <si>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</si>
  <si>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</si>
  <si>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</si>
  <si>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</si>
  <si>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</si>
  <si>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</si>
  <si>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</si>
  <si>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</si>
  <si>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</si>
  <si>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</si>
  <si>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</si>
  <si>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</si>
  <si>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</si>
  <si>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</si>
  <si>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</si>
  <si>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</si>
  <si>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</si>
  <si>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</si>
  <si>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</si>
  <si>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</si>
  <si>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</si>
  <si>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</si>
  <si>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</si>
  <si>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</si>
  <si>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</si>
  <si>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</si>
  <si>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</si>
  <si>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</si>
  <si>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</si>
  <si>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</si>
  <si>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</si>
  <si>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</si>
  <si>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</si>
  <si>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</si>
  <si>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</si>
  <si>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</si>
  <si>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</si>
  <si>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</si>
  <si>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</si>
  <si>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</si>
  <si>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</si>
  <si>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</si>
  <si>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</si>
  <si>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</si>
  <si>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</si>
  <si>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</si>
  <si>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</si>
  <si>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</si>
  <si>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</si>
  <si>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</si>
  <si>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</si>
  <si>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</si>
  <si>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</si>
  <si>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</si>
  <si>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</si>
  <si>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</si>
  <si>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</si>
  <si>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</si>
  <si>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</si>
  <si>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</si>
  <si>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</si>
  <si>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</si>
  <si>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</si>
  <si>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</si>
  <si>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</si>
  <si>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</si>
  <si>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</si>
  <si>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</si>
  <si>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</si>
  <si>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</si>
  <si>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</si>
  <si>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</si>
  <si>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</si>
  <si>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</si>
  <si>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</si>
  <si>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</si>
  <si>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</si>
  <si>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</si>
  <si>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</si>
  <si>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</si>
  <si>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</si>
  <si>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</si>
  <si>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</si>
  <si>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</si>
  <si>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</si>
  <si>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</si>
  <si>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</si>
  <si>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</si>
  <si>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</si>
  <si>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</si>
  <si>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</si>
  <si>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</si>
  <si>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</si>
  <si>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</si>
  <si>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</si>
  <si>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</si>
  <si>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</si>
  <si>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</si>
  <si>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</si>
  <si>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</si>
  <si>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</si>
  <si>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</si>
  <si>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</si>
  <si>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</si>
  <si>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</si>
  <si>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</si>
  <si>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</si>
  <si>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</si>
  <si>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</si>
  <si>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</si>
  <si>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</si>
  <si>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</si>
  <si>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</si>
  <si>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</si>
  <si>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</si>
  <si>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</si>
  <si>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</si>
  <si>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</si>
  <si>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</si>
  <si>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</si>
  <si>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</si>
  <si>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</si>
  <si>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</si>
  <si>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</si>
  <si>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</si>
  <si>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</si>
  <si>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</si>
  <si>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</si>
  <si>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</si>
  <si>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</si>
  <si>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</si>
  <si>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</si>
  <si>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</si>
  <si>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</si>
  <si>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</si>
  <si>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</si>
  <si>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</si>
  <si>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</si>
  <si>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</si>
  <si>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</si>
  <si>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</si>
  <si>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</si>
  <si>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</si>
  <si>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</si>
  <si>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</si>
  <si>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</si>
  <si>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</si>
  <si>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</si>
  <si>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</si>
  <si>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</si>
  <si>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</si>
  <si>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</si>
  <si>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</si>
  <si>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</si>
  <si>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</si>
  <si>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</si>
  <si>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</si>
  <si>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</si>
  <si>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</si>
  <si>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</si>
  <si>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</si>
  <si>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</si>
  <si>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</si>
  <si>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</si>
  <si>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</si>
  <si>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</si>
  <si>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</si>
  <si>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</si>
  <si>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</si>
  <si>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</si>
  <si>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</si>
  <si>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</si>
  <si>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</si>
  <si>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</si>
  <si>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</si>
  <si>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</si>
  <si>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</si>
  <si>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</si>
  <si>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</si>
  <si>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</si>
  <si>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</si>
  <si>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</si>
  <si>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</si>
  <si>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</si>
  <si>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</si>
  <si>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</si>
  <si>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</si>
  <si>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</si>
  <si>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</si>
  <si>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</si>
  <si>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</si>
  <si>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</si>
  <si>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</si>
  <si>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</si>
  <si>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</si>
  <si>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</si>
  <si>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</si>
  <si>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</si>
  <si>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</si>
  <si>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</si>
  <si>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</si>
  <si>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</si>
  <si>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</si>
  <si>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</si>
  <si>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</si>
  <si>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</si>
  <si>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</si>
  <si>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</si>
  <si>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</si>
  <si>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</si>
  <si>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</si>
  <si>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</si>
  <si>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</si>
  <si>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</si>
  <si>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</si>
  <si>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</si>
  <si>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</si>
  <si>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</si>
  <si>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</si>
  <si>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</si>
  <si>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</si>
  <si>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</si>
  <si>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</si>
  <si>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</si>
  <si>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</si>
  <si>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</si>
  <si>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</si>
  <si>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</si>
  <si>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</si>
  <si>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</si>
  <si>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</si>
  <si>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</si>
  <si>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</si>
  <si>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</si>
  <si>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</si>
  <si>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</si>
  <si>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</si>
  <si>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</si>
  <si>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</si>
  <si>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</si>
  <si>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</si>
  <si>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</si>
  <si>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</si>
  <si>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</si>
  <si>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</si>
  <si>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</si>
  <si>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</si>
  <si>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</si>
  <si>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</si>
  <si>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</si>
  <si>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</si>
  <si>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</si>
  <si>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</si>
  <si>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</si>
  <si>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</si>
  <si>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</si>
  <si>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</si>
  <si>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</si>
  <si>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</si>
  <si>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</si>
  <si>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</si>
  <si>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</si>
  <si>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</si>
  <si>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</si>
  <si>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</si>
  <si>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</si>
  <si>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</si>
  <si>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</si>
  <si>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</si>
  <si>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</si>
  <si>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</si>
  <si>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</si>
  <si>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</si>
  <si>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</si>
  <si>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</si>
  <si>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</si>
  <si>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</si>
  <si>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</si>
  <si>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</si>
  <si>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</si>
  <si>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</si>
  <si>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</si>
  <si>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</si>
  <si>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</si>
  <si>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</si>
  <si>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</si>
  <si>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</si>
  <si>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</si>
  <si>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</si>
  <si>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</si>
  <si>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</si>
  <si>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</si>
  <si>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</si>
  <si>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</si>
  <si>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</si>
  <si>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</si>
  <si>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</si>
  <si>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</si>
  <si>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</si>
  <si>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</si>
  <si>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</si>
  <si>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</si>
  <si>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</si>
  <si>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</si>
  <si>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</si>
  <si>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</si>
  <si>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</si>
  <si>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</si>
  <si>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</si>
  <si>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</si>
  <si>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</si>
  <si>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</si>
  <si>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</si>
  <si>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</si>
  <si>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</si>
  <si>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</si>
  <si>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</si>
  <si>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</si>
  <si>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</si>
  <si>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</si>
  <si>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</si>
  <si>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</si>
  <si>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</si>
  <si>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</si>
  <si>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</si>
  <si>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</si>
  <si>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</si>
  <si>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</si>
  <si>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</si>
  <si>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</si>
  <si>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</si>
  <si>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</si>
  <si>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</si>
  <si>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</si>
  <si>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</si>
  <si>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</si>
  <si>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</si>
  <si>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</si>
  <si>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</si>
  <si>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</si>
  <si>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</si>
  <si>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</si>
  <si>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</si>
  <si>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</si>
  <si>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</si>
  <si>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</si>
  <si>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</si>
  <si>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</si>
  <si>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</si>
  <si>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</si>
  <si>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</si>
  <si>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</si>
  <si>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</si>
  <si>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</si>
  <si>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</si>
  <si>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</si>
  <si>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</si>
  <si>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</si>
  <si>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</si>
  <si>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</si>
  <si>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</si>
  <si>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</si>
  <si>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</si>
  <si>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</si>
  <si>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</si>
  <si>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</si>
  <si>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</si>
  <si>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</si>
  <si>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</si>
  <si>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</si>
  <si>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</si>
  <si>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</si>
  <si>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</si>
  <si>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</si>
  <si>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</si>
  <si>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</si>
  <si>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</si>
  <si>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</si>
  <si>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</si>
  <si>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</si>
  <si>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</si>
  <si>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</si>
  <si>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</si>
  <si>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</si>
  <si>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</si>
  <si>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</si>
  <si>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</si>
  <si>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</si>
  <si>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</si>
  <si>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</si>
  <si>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</si>
  <si>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</si>
  <si>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</si>
  <si>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</si>
  <si>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</si>
  <si>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</si>
  <si>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</si>
  <si>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</si>
  <si>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</si>
  <si>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</si>
  <si>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</si>
  <si>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</si>
  <si>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</si>
  <si>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</si>
  <si>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</si>
  <si>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</si>
  <si>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</si>
  <si>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</si>
  <si>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</si>
  <si>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</si>
  <si>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</si>
  <si>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</si>
  <si>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</si>
  <si>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</si>
  <si>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</si>
  <si>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</si>
  <si>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</si>
  <si>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</si>
  <si>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</si>
  <si>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</si>
  <si>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</si>
  <si>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</si>
  <si>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</si>
  <si>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</si>
  <si>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</si>
  <si>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</si>
  <si>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</si>
  <si>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</si>
  <si>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</si>
  <si>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</si>
  <si>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</si>
  <si>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</si>
  <si>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</si>
  <si>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</si>
  <si>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</si>
  <si>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</si>
  <si>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</si>
  <si>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</si>
  <si>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</si>
  <si>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</si>
  <si>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</si>
  <si>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</si>
  <si>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</si>
  <si>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</si>
  <si>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</si>
  <si>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</si>
  <si>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</si>
  <si>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</si>
  <si>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</si>
  <si>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</si>
  <si>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</si>
  <si>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</si>
  <si>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</si>
  <si>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</si>
  <si>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</si>
  <si>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</si>
  <si>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</si>
  <si>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</si>
  <si>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</si>
  <si>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</si>
  <si>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</si>
  <si>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</si>
  <si>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</si>
  <si>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</si>
  <si>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</si>
  <si>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</si>
  <si>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</si>
  <si>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</si>
  <si>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</si>
  <si>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</si>
  <si>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</si>
  <si>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</si>
  <si>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</si>
  <si>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</si>
  <si>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</si>
  <si>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</si>
  <si>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</si>
  <si>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</si>
  <si>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</si>
  <si>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</si>
  <si>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</si>
  <si>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</si>
  <si>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</si>
  <si>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</si>
  <si>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</si>
  <si>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</si>
  <si>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</si>
  <si>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</si>
  <si>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</si>
  <si>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</si>
  <si>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</si>
  <si>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</si>
  <si>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</si>
  <si>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</si>
  <si>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</si>
  <si>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</si>
  <si>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</si>
  <si>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</si>
  <si>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</si>
  <si>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</si>
  <si>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</si>
  <si>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</si>
  <si>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</si>
  <si>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</si>
  <si>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</si>
  <si>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</si>
  <si>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</si>
  <si>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</si>
  <si>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</si>
  <si>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</si>
  <si>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</si>
  <si>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</si>
  <si>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</si>
  <si>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</si>
  <si>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</si>
  <si>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</si>
  <si>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</si>
  <si>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</si>
  <si>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</si>
  <si>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</si>
  <si>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</si>
  <si>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</si>
  <si>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</si>
  <si>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</si>
  <si>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</si>
  <si>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</si>
  <si>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</si>
  <si>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</si>
  <si>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</si>
  <si>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</si>
  <si>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</si>
  <si>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</si>
  <si>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</si>
  <si>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</si>
  <si>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</si>
  <si>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</si>
  <si>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</si>
  <si>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</si>
  <si>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</si>
  <si>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</si>
  <si>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</si>
  <si>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</si>
  <si>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</si>
  <si>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</si>
  <si>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</si>
  <si>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</si>
  <si>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</si>
  <si>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</si>
  <si>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</si>
  <si>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</si>
  <si>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</si>
  <si>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</si>
  <si>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</si>
  <si>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</si>
  <si>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</si>
  <si>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</si>
  <si>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</si>
  <si>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</si>
  <si>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</si>
  <si>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</si>
  <si>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</si>
  <si>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</si>
  <si>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</si>
  <si>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</si>
  <si>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</si>
  <si>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</si>
  <si>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</si>
  <si>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</si>
  <si>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</si>
  <si>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</si>
  <si>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</si>
  <si>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</si>
  <si>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</si>
  <si>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</si>
  <si>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</si>
  <si>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</si>
  <si>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</si>
  <si>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</si>
  <si>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</si>
  <si>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</si>
  <si>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</si>
  <si>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</si>
  <si>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</si>
  <si>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</si>
  <si>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</si>
  <si>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</si>
  <si>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</si>
  <si>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</si>
  <si>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</si>
  <si>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</si>
  <si>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</si>
  <si>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</si>
  <si>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</si>
  <si>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</si>
  <si>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</si>
  <si>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</si>
  <si>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</si>
  <si>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</si>
  <si>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</si>
  <si>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</si>
  <si>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</si>
  <si>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</si>
  <si>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</si>
  <si>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</si>
  <si>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</si>
  <si>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</si>
  <si>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</si>
  <si>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</si>
  <si>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</si>
  <si>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</si>
  <si>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</si>
  <si>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</si>
  <si>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</si>
  <si>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</si>
  <si>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</si>
  <si>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</si>
  <si>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</si>
  <si>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</si>
  <si>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</si>
  <si>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</si>
  <si>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</si>
  <si>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</si>
  <si>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</si>
  <si>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</si>
  <si>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</si>
  <si>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</si>
  <si>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</si>
  <si>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</si>
  <si>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</si>
  <si>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</si>
  <si>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</si>
  <si>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</si>
  <si>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</si>
  <si>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</si>
  <si>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</si>
  <si>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</si>
  <si>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</si>
  <si>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</si>
  <si>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</si>
  <si>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</si>
  <si>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</si>
  <si>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</si>
  <si>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</si>
  <si>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</si>
  <si>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</si>
  <si>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</si>
  <si>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</si>
  <si>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</si>
  <si>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</si>
  <si>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</si>
  <si>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</si>
  <si>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</si>
  <si>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</si>
  <si>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</si>
  <si>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</si>
  <si>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</si>
  <si>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</si>
  <si>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</si>
  <si>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</si>
  <si>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</si>
  <si>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</si>
  <si>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</si>
  <si>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</si>
  <si>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</si>
  <si>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</si>
  <si>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</si>
  <si>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</si>
  <si>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</si>
  <si>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</si>
  <si>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</si>
  <si>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</si>
  <si>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</si>
  <si>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</si>
  <si>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</si>
  <si>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</si>
  <si>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</si>
  <si>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</si>
  <si>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</si>
  <si>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</si>
  <si>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</si>
  <si>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</si>
  <si>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</si>
  <si>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</si>
  <si>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</si>
  <si>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</si>
  <si>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</si>
  <si>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</si>
  <si>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</si>
  <si>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</si>
  <si>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</si>
  <si>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</si>
  <si>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</si>
  <si>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</si>
  <si>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</si>
  <si>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</si>
  <si>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</si>
  <si>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</si>
  <si>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</si>
  <si>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</si>
  <si>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</si>
  <si>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</si>
  <si>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</si>
  <si>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</si>
  <si>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</si>
  <si>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</si>
  <si>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</si>
  <si>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</si>
  <si>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</si>
  <si>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</si>
  <si>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</si>
  <si>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</si>
  <si>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</si>
  <si>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</si>
  <si>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</si>
  <si>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</si>
  <si>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</si>
  <si>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</si>
  <si>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</si>
  <si>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</si>
  <si>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</si>
  <si>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</si>
  <si>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</si>
  <si>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</si>
  <si>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</si>
  <si>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</si>
  <si>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</si>
  <si>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</si>
  <si>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</si>
  <si>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</si>
  <si>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</si>
  <si>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</si>
  <si>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</si>
  <si>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</si>
  <si>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</si>
  <si>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</si>
  <si>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</si>
  <si>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</si>
  <si>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</si>
  <si>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</si>
  <si>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</si>
  <si>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</si>
  <si>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</si>
  <si>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</si>
  <si>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</si>
  <si>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</si>
  <si>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</si>
  <si>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</si>
  <si>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</si>
  <si>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</si>
  <si>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</si>
  <si>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</si>
  <si>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</si>
  <si>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</si>
  <si>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</si>
  <si>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</si>
  <si>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</si>
  <si>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</si>
  <si>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</si>
  <si>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</si>
  <si>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</si>
  <si>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</si>
  <si>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</si>
  <si>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</si>
  <si>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</si>
  <si>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</si>
  <si>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</si>
  <si>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</si>
  <si>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</si>
  <si>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</si>
  <si>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</si>
  <si>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</si>
  <si>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</si>
  <si>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</si>
  <si>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</si>
  <si>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</si>
  <si>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</si>
  <si>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</si>
  <si>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</si>
  <si>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</si>
  <si>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</si>
  <si>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</si>
  <si>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</si>
  <si>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</si>
  <si>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</si>
  <si>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</si>
  <si>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</si>
  <si>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</si>
  <si>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</si>
  <si>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</si>
  <si>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</si>
  <si>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</si>
  <si>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</si>
  <si>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</si>
  <si>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</si>
  <si>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</si>
  <si>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</si>
  <si>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</si>
  <si>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</si>
  <si>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</si>
  <si>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</si>
  <si>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</si>
  <si>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</si>
  <si>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</si>
  <si>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</si>
  <si>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</si>
  <si>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</si>
  <si>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</si>
  <si>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</si>
  <si>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</si>
  <si>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</si>
  <si>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</si>
  <si>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</si>
  <si>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</si>
  <si>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</si>
  <si>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</si>
  <si>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</si>
  <si>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</si>
  <si>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</si>
  <si>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</si>
  <si>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</si>
  <si>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</si>
  <si>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</si>
  <si>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</si>
  <si>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</si>
  <si>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</si>
  <si>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</si>
  <si>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</si>
  <si>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</si>
  <si>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</si>
  <si>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</si>
  <si>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</si>
  <si>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</si>
  <si>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</si>
  <si>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</si>
  <si>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</si>
  <si>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</si>
  <si>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</si>
  <si>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</si>
  <si>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</si>
  <si>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</si>
  <si>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</si>
  <si>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</si>
  <si>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</si>
  <si>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</si>
  <si>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</si>
  <si>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</si>
  <si>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</si>
  <si>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</si>
  <si>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</si>
  <si>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</si>
  <si>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</si>
  <si>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</si>
  <si>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</si>
  <si>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</si>
  <si>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</si>
  <si>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</si>
  <si>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</si>
  <si>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</si>
  <si>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</si>
  <si>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</si>
  <si>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</si>
  <si>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</si>
  <si>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</si>
  <si>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</si>
  <si>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</si>
  <si>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</si>
  <si>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</si>
  <si>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</si>
  <si>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</si>
  <si>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</si>
  <si>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</si>
  <si>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</si>
  <si>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</si>
  <si>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</si>
  <si>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</si>
  <si>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</si>
  <si>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</si>
  <si>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</si>
  <si>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</si>
  <si>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</si>
  <si>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</si>
  <si>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</si>
  <si>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</si>
  <si>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</si>
  <si>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</si>
  <si>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</si>
  <si>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</si>
  <si>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</si>
  <si>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</si>
  <si>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</si>
  <si>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</si>
  <si>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</si>
  <si>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</si>
  <si>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</si>
  <si>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</si>
  <si>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</si>
  <si>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</si>
  <si>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</si>
  <si>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</si>
  <si>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</si>
  <si>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</si>
  <si>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</si>
  <si>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</si>
  <si>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</si>
  <si>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</si>
  <si>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</si>
  <si>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</si>
  <si>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</si>
  <si>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</si>
  <si>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</si>
  <si>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</si>
  <si>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</si>
  <si>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</si>
  <si>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</si>
  <si>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</si>
  <si>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</si>
  <si>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</si>
  <si>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</si>
  <si>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</si>
  <si>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</si>
  <si>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</si>
  <si>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</si>
  <si>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</si>
  <si>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</si>
  <si>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</si>
  <si>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</si>
  <si>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</si>
  <si>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</si>
  <si>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</si>
  <si>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</si>
  <si>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</si>
  <si>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</si>
  <si>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</si>
  <si>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</si>
  <si>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</si>
  <si>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</si>
  <si>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</si>
  <si>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</si>
  <si>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</si>
  <si>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</si>
  <si>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</si>
  <si>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</si>
  <si>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</si>
  <si>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</si>
  <si>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</si>
  <si>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</si>
  <si>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</si>
  <si>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</si>
  <si>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</si>
  <si>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</si>
  <si>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</si>
  <si>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</si>
  <si>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</si>
  <si>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</si>
  <si>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</si>
  <si>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</si>
  <si>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</si>
  <si>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</si>
  <si>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</si>
  <si>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</si>
  <si>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</si>
  <si>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</si>
  <si>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</si>
  <si>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</si>
  <si>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</si>
  <si>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</si>
  <si>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</si>
  <si>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</si>
  <si>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</si>
  <si>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</si>
  <si>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</si>
  <si>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</si>
  <si>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</si>
  <si>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</si>
  <si>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</si>
  <si>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</si>
  <si>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</si>
  <si>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</si>
  <si>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</si>
  <si>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</si>
  <si>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</si>
  <si>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</si>
  <si>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</si>
  <si>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</si>
  <si>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</si>
  <si>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</si>
  <si>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</si>
  <si>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</si>
  <si>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</si>
  <si>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</si>
  <si>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</si>
  <si>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</si>
  <si>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</si>
  <si>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</si>
  <si>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</si>
  <si>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</si>
  <si>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</si>
  <si>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</si>
  <si>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</si>
  <si>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</si>
  <si>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</si>
  <si>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</si>
  <si>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</si>
  <si>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</si>
  <si>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</si>
  <si>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</si>
  <si>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</si>
  <si>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</si>
  <si>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</si>
  <si>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</si>
  <si>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</si>
  <si>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</si>
  <si>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</si>
  <si>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</si>
  <si>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</si>
  <si>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</si>
  <si>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</si>
  <si>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</si>
  <si>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</si>
  <si>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</si>
  <si>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</si>
  <si>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</si>
  <si>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</si>
  <si>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</si>
  <si>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</si>
  <si>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</si>
  <si>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</si>
  <si>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</si>
  <si>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</si>
  <si>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</si>
  <si>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</si>
  <si>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</si>
  <si>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</si>
  <si>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</si>
  <si>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</si>
  <si>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</si>
  <si>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</si>
  <si>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</si>
  <si>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</si>
  <si>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</si>
  <si>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</si>
  <si>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</si>
  <si>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</si>
  <si>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</si>
  <si>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</si>
  <si>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</si>
  <si>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</si>
  <si>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</si>
  <si>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</si>
  <si>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</si>
  <si>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</si>
  <si>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</si>
  <si>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</si>
  <si>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</si>
  <si>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</si>
  <si>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</si>
  <si>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</si>
  <si>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</si>
  <si>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</si>
  <si>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</si>
  <si>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</si>
  <si>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</si>
  <si>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</si>
  <si>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</si>
  <si>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</si>
  <si>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</si>
  <si>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</si>
  <si>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</si>
  <si>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</si>
  <si>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</si>
  <si>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</si>
  <si>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</si>
  <si>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</si>
  <si>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</si>
  <si>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</si>
  <si>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</si>
  <si>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</si>
  <si>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</si>
  <si>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</si>
  <si>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</si>
  <si>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</si>
  <si>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</si>
  <si>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</si>
  <si>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</si>
  <si>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</si>
  <si>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</si>
  <si>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</si>
  <si>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</si>
  <si>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</si>
  <si>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</si>
  <si>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</si>
  <si>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</si>
  <si>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</si>
  <si>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</si>
  <si>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</si>
  <si>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</si>
  <si>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</si>
  <si>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</si>
  <si>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</si>
  <si>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</si>
  <si>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</si>
  <si>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</si>
  <si>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</si>
  <si>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</si>
  <si>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</si>
  <si>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</si>
  <si>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</si>
  <si>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</si>
  <si>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</si>
  <si>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</si>
  <si>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</si>
  <si>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</si>
  <si>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</si>
  <si>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</si>
  <si>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</si>
  <si>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</si>
  <si>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</si>
  <si>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</si>
  <si>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</si>
  <si>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</si>
  <si>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</si>
  <si>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</si>
  <si>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</si>
  <si>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</si>
  <si>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</si>
  <si>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</si>
  <si>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</si>
  <si>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</si>
  <si>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</si>
  <si>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</si>
  <si>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</si>
  <si>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</si>
  <si>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</si>
  <si>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</si>
  <si>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</si>
  <si>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</si>
  <si>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</si>
  <si>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</si>
  <si>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</si>
  <si>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</si>
  <si>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</si>
  <si>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</si>
  <si>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</si>
  <si>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</si>
  <si>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</si>
  <si>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</si>
  <si>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</si>
  <si>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</si>
  <si>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</si>
  <si>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</si>
  <si>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</si>
  <si>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</si>
  <si>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</si>
  <si>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</si>
  <si>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</si>
  <si>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</si>
  <si>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</si>
  <si>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</si>
  <si>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</si>
  <si>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</si>
  <si>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</si>
  <si>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</si>
  <si>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</si>
  <si>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</si>
  <si>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</si>
  <si>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</si>
  <si>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</si>
  <si>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</si>
  <si>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</si>
  <si>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</si>
  <si>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</si>
  <si>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</si>
  <si>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</si>
  <si>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</si>
  <si>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</si>
  <si>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</si>
  <si>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</si>
  <si>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</si>
  <si>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</si>
  <si>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</si>
  <si>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</si>
  <si>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</si>
  <si>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</si>
  <si>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</si>
  <si>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</si>
  <si>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</si>
  <si>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</si>
  <si>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</si>
  <si>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</si>
  <si>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</si>
  <si>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</si>
  <si>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</si>
  <si>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</si>
  <si>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</si>
  <si>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</si>
  <si>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</si>
  <si>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</si>
  <si>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</si>
  <si>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</si>
  <si>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</si>
  <si>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</si>
  <si>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</si>
  <si>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</si>
  <si>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</si>
  <si>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</si>
  <si>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</si>
  <si>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</si>
  <si>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</si>
  <si>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</si>
  <si>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</si>
  <si>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</si>
  <si>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</si>
  <si>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</si>
  <si>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</si>
  <si>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</si>
  <si>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</si>
  <si>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</si>
  <si>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</si>
  <si>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</si>
  <si>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</si>
  <si>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</si>
  <si>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</si>
  <si>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</si>
  <si>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</si>
  <si>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</si>
  <si>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</si>
  <si>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</si>
  <si>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</si>
  <si>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</si>
  <si>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</si>
  <si>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</si>
  <si>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</si>
  <si>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</si>
  <si>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</si>
  <si>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</si>
  <si>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</si>
  <si>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</si>
  <si>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</si>
  <si>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</si>
  <si>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</si>
  <si>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</si>
  <si>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</si>
  <si>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</si>
  <si>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</si>
  <si>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</si>
  <si>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</si>
  <si>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</si>
  <si>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</si>
  <si>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</si>
  <si>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</si>
  <si>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</si>
  <si>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</si>
  <si>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</si>
  <si>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</si>
  <si>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</si>
  <si>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</si>
  <si>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</si>
  <si>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</si>
  <si>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</si>
  <si>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</si>
  <si>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</si>
  <si>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</si>
  <si>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</si>
  <si>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</si>
  <si>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</si>
  <si>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</si>
  <si>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</si>
  <si>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</si>
  <si>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</si>
  <si>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</si>
  <si>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</si>
  <si>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</si>
  <si>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</si>
  <si>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</si>
  <si>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</si>
  <si>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</si>
  <si>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</si>
  <si>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</si>
  <si>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</si>
  <si>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</si>
  <si>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</si>
  <si>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</si>
  <si>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</si>
  <si>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</si>
  <si>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</si>
  <si>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</si>
  <si>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</si>
  <si>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</si>
  <si>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</si>
  <si>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</si>
  <si>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</si>
  <si>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</si>
  <si>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</si>
  <si>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</si>
  <si>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</si>
  <si>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</si>
  <si>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</si>
  <si>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</si>
  <si>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</si>
  <si>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</si>
  <si>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</si>
  <si>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</si>
  <si>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</si>
  <si>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</si>
  <si>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</si>
  <si>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</si>
  <si>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</si>
  <si>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</si>
  <si>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</si>
  <si>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</si>
  <si>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</si>
  <si>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</si>
  <si>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</si>
  <si>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</si>
  <si>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</si>
  <si>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</si>
  <si>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</si>
  <si>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</si>
  <si>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</si>
  <si>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</si>
  <si>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</si>
  <si>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</si>
  <si>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</si>
  <si>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</si>
  <si>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</si>
  <si>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</si>
  <si>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</si>
  <si>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</si>
  <si>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</si>
  <si>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</si>
  <si>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</si>
  <si>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</si>
  <si>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</si>
  <si>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</si>
  <si>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</si>
  <si>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</si>
  <si>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</si>
  <si>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</si>
  <si>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</si>
  <si>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</si>
  <si>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</si>
  <si>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</si>
  <si>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</si>
  <si>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</si>
  <si>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</si>
  <si>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</si>
  <si>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</si>
  <si>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</si>
  <si>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</si>
  <si>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</si>
  <si>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</si>
  <si>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</si>
  <si>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</si>
  <si>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</si>
  <si>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</si>
  <si>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</si>
  <si>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</si>
  <si>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</si>
  <si>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</si>
  <si>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</si>
  <si>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</si>
  <si>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</si>
  <si>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</si>
  <si>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</si>
  <si>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</si>
  <si>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</si>
  <si>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</si>
  <si>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</si>
  <si>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</si>
  <si>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</si>
  <si>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</si>
  <si>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</si>
  <si>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</si>
  <si>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</si>
  <si>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</si>
  <si>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</si>
  <si>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</si>
  <si>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</si>
  <si>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</si>
  <si>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</si>
  <si>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</si>
  <si>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</si>
  <si>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</si>
  <si>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</si>
  <si>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</si>
  <si>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</si>
  <si>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</si>
  <si>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</si>
  <si>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</si>
  <si>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</si>
  <si>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</si>
  <si>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</si>
  <si>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</si>
  <si>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</si>
  <si>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</si>
  <si>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</si>
  <si>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</si>
  <si>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</si>
  <si>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</si>
  <si>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</si>
  <si>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</si>
  <si>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</si>
  <si>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</si>
  <si>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</si>
  <si>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</si>
  <si>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</si>
  <si>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</si>
  <si>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</si>
  <si>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</si>
  <si>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</si>
  <si>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</si>
  <si>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</si>
  <si>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</si>
  <si>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</si>
  <si>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</si>
  <si>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</si>
  <si>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</si>
  <si>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</si>
  <si>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</si>
  <si>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</si>
  <si>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</si>
  <si>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</si>
  <si>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</si>
  <si>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</si>
  <si>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</si>
  <si>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</si>
  <si>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</si>
  <si>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</si>
  <si>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</si>
  <si>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</si>
  <si>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</si>
  <si>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</si>
  <si>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</si>
  <si>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</si>
  <si>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</si>
  <si>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</si>
  <si>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</si>
  <si>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</si>
  <si>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</si>
  <si>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</si>
  <si>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</si>
  <si>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</si>
  <si>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</si>
  <si>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</si>
  <si>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</si>
  <si>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</si>
  <si>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</si>
  <si>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</si>
  <si>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</si>
  <si>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</si>
  <si>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</si>
  <si>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</si>
  <si>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</si>
  <si>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</si>
  <si>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</si>
  <si>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</si>
  <si>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</si>
  <si>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</si>
  <si>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</si>
  <si>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</si>
  <si>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</si>
  <si>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</si>
  <si>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</si>
  <si>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</si>
  <si>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</si>
  <si>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</si>
  <si>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</si>
  <si>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</si>
  <si>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</si>
  <si>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</si>
  <si>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</si>
  <si>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</si>
  <si>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</si>
  <si>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</si>
  <si>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</si>
  <si>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</si>
  <si>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</si>
  <si>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</si>
  <si>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</si>
  <si>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</si>
  <si>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</si>
  <si>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</si>
  <si>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</si>
  <si>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</si>
  <si>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</si>
  <si>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</si>
  <si>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</si>
  <si>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</si>
  <si>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</si>
  <si>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</si>
  <si>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</si>
  <si>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</si>
  <si>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</si>
  <si>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</si>
  <si>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</si>
  <si>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</si>
  <si>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</si>
  <si>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</si>
  <si>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</si>
  <si>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</si>
  <si>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</si>
  <si>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</si>
  <si>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</si>
  <si>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</si>
  <si>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</si>
  <si>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</si>
  <si>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</si>
  <si>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</si>
  <si>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</si>
  <si>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</si>
  <si>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</si>
  <si>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</si>
  <si>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</si>
  <si>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</si>
  <si>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</si>
  <si>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</si>
  <si>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</si>
  <si>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</si>
  <si>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</si>
  <si>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</si>
  <si>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</si>
  <si>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</si>
  <si>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</si>
  <si>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</si>
  <si>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</si>
  <si>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</si>
  <si>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</si>
  <si>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</si>
  <si>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</si>
  <si>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</si>
  <si>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</si>
  <si>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</si>
  <si>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</si>
  <si>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</si>
  <si>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</si>
  <si>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</si>
  <si>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</si>
  <si>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</si>
  <si>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</si>
  <si>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</si>
  <si>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</si>
  <si>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</si>
  <si>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</si>
  <si>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</si>
  <si>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</si>
  <si>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</si>
  <si>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</si>
  <si>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</si>
  <si>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</si>
  <si>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</si>
  <si>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</si>
  <si>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</si>
  <si>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</si>
  <si>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</si>
  <si>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</si>
  <si>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</si>
  <si>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</si>
  <si>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</si>
  <si>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</si>
  <si>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</si>
  <si>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</si>
  <si>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</si>
  <si>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</si>
  <si>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</si>
  <si>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</si>
  <si>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</si>
  <si>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</si>
  <si>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</si>
  <si>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</si>
  <si>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</si>
  <si>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</si>
  <si>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</si>
  <si>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</si>
  <si>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</si>
  <si>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</si>
  <si>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</si>
  <si>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</si>
  <si>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</si>
  <si>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</si>
  <si>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</si>
  <si>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</si>
  <si>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</si>
  <si>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</si>
  <si>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</si>
  <si>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</si>
  <si>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</si>
  <si>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</si>
  <si>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</si>
  <si>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</si>
  <si>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</si>
  <si>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</si>
  <si>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</si>
  <si>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</si>
  <si>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</si>
  <si>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</si>
  <si>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</si>
  <si>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</si>
  <si>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</si>
  <si>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</si>
  <si>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</si>
  <si>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</si>
  <si>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</si>
  <si>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</si>
  <si>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</si>
  <si>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</si>
  <si>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</si>
  <si>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</si>
  <si>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</si>
  <si>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</si>
  <si>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</si>
  <si>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</si>
  <si>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</si>
  <si>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</si>
  <si>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</si>
  <si>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</si>
  <si>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</si>
  <si>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</si>
  <si>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</si>
  <si>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</si>
  <si>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</si>
  <si>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</si>
  <si>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</si>
  <si>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</si>
  <si>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</si>
  <si>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</si>
  <si>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</si>
  <si>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</si>
  <si>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</si>
  <si>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</si>
  <si>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</si>
  <si>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</si>
  <si>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</si>
  <si>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</si>
  <si>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</si>
  <si>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</si>
  <si>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</si>
  <si>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</si>
  <si>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</si>
  <si>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</si>
  <si>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</si>
  <si>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</si>
  <si>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</si>
  <si>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</si>
  <si>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</si>
  <si>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</si>
  <si>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</si>
  <si>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</si>
  <si>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</si>
  <si>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</si>
  <si>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</si>
  <si>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</si>
  <si>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</si>
  <si>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</si>
  <si>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</si>
  <si>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</si>
  <si>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</si>
  <si>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</si>
  <si>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</si>
  <si>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</si>
  <si>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</si>
  <si>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</si>
  <si>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</si>
  <si>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</si>
  <si>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</si>
  <si>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</si>
  <si>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</si>
  <si>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</si>
  <si>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</si>
  <si>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</si>
  <si>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</si>
  <si>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</si>
  <si>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</si>
  <si>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</si>
  <si>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</si>
  <si>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</si>
  <si>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</si>
  <si>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</si>
  <si>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</si>
  <si>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</si>
  <si>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</si>
  <si>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</si>
  <si>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</si>
  <si>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</si>
  <si>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</si>
  <si>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</si>
  <si>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</si>
  <si>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</si>
  <si>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</si>
  <si>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</si>
  <si>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</si>
  <si>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</si>
  <si>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</si>
  <si>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</si>
  <si>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</si>
  <si>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</si>
  <si>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</si>
  <si>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</si>
  <si>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</si>
  <si>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</si>
  <si>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</si>
  <si>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</si>
  <si>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</si>
  <si>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</si>
  <si>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</si>
  <si>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</si>
  <si>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</si>
  <si>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</si>
  <si>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</si>
  <si>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</si>
  <si>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</si>
  <si>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</si>
  <si>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</si>
  <si>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</si>
  <si>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</si>
  <si>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</si>
  <si>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</si>
  <si>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</si>
  <si>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</si>
  <si>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</si>
  <si>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</si>
  <si>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</si>
  <si>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</si>
  <si>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</si>
  <si>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</si>
  <si>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</si>
  <si>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</si>
  <si>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</si>
  <si>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</si>
  <si>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</si>
  <si>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</si>
  <si>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</si>
  <si>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</si>
  <si>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</si>
  <si>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</si>
  <si>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</si>
  <si>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</si>
  <si>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</si>
  <si>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</si>
  <si>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</si>
  <si>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</si>
  <si>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</si>
  <si>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</si>
  <si>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</si>
  <si>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</si>
  <si>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</si>
  <si>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</si>
  <si>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</si>
  <si>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</si>
  <si>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</si>
  <si>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</si>
  <si>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</si>
  <si>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</si>
  <si>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</si>
  <si>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</si>
  <si>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</si>
  <si>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</si>
  <si>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</si>
  <si>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</si>
  <si>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</si>
  <si>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</si>
  <si>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</si>
  <si>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</si>
  <si>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</si>
  <si>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</si>
  <si>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</si>
  <si>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</si>
  <si>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</si>
  <si>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</si>
  <si>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</si>
  <si>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</si>
  <si>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</si>
  <si>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</si>
  <si>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</si>
  <si>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</si>
  <si>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</si>
  <si>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</si>
  <si>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</si>
  <si>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</si>
  <si>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</si>
  <si>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</si>
  <si>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</si>
  <si>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</si>
  <si>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</si>
  <si>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</si>
  <si>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</si>
  <si>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</si>
  <si>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</si>
  <si>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</si>
  <si>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</si>
  <si>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</si>
  <si>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</si>
  <si>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</si>
  <si>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</si>
  <si>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</si>
  <si>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</si>
  <si>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</si>
  <si>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</si>
  <si>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</si>
  <si>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</si>
  <si>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</si>
  <si>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</si>
  <si>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</si>
  <si>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</si>
  <si>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</si>
  <si>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</si>
  <si>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</si>
  <si>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</si>
  <si>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</si>
  <si>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</si>
  <si>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</si>
  <si>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</si>
  <si>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</si>
  <si>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</si>
  <si>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</si>
  <si>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</si>
  <si>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</si>
  <si>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</si>
  <si>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</si>
  <si>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</si>
  <si>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</si>
  <si>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</si>
  <si>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</si>
  <si>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</si>
  <si>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</si>
  <si>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</si>
  <si>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</si>
  <si>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</si>
  <si>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</si>
  <si>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</si>
  <si>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</si>
  <si>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</si>
  <si>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</si>
  <si>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</si>
  <si>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</si>
  <si>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</si>
  <si>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</si>
  <si>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</si>
  <si>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</si>
  <si>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</si>
  <si>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</si>
  <si>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</si>
  <si>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</si>
  <si>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</si>
  <si>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</si>
  <si>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</si>
  <si>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</si>
  <si>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</si>
  <si>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</si>
  <si>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</si>
  <si>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</si>
  <si>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</si>
  <si>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</si>
  <si>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</si>
  <si>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</si>
  <si>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</si>
  <si>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</si>
  <si>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</si>
  <si>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</si>
  <si>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</si>
  <si>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</si>
  <si>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</si>
  <si>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</si>
  <si>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</si>
  <si>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</si>
  <si>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</si>
  <si>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</si>
  <si>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</si>
  <si>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</si>
  <si>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</si>
  <si>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</si>
  <si>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</si>
  <si>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</si>
  <si>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</si>
  <si>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</si>
  <si>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</si>
  <si>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</si>
  <si>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</si>
  <si>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</si>
  <si>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</si>
  <si>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</si>
  <si>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</si>
  <si>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</si>
  <si>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</si>
  <si>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</si>
  <si>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</si>
  <si>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</si>
  <si>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</si>
  <si>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</si>
  <si>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</si>
  <si>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</si>
  <si>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</si>
  <si>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</si>
  <si>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</si>
  <si>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</si>
  <si>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</si>
  <si>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</si>
  <si>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</si>
  <si>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</si>
  <si>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</si>
  <si>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</si>
  <si>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</si>
  <si>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</si>
  <si>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</si>
  <si>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</si>
  <si>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</si>
  <si>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</si>
  <si>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</si>
  <si>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</si>
  <si>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</si>
  <si>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</si>
  <si>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</si>
  <si>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</si>
  <si>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</si>
  <si>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</si>
  <si>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</si>
  <si>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</si>
  <si>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</si>
  <si>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</si>
  <si>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</si>
  <si>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</si>
  <si>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</si>
  <si>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</si>
  <si>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</si>
  <si>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</si>
  <si>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</si>
  <si>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</si>
  <si>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</si>
  <si>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</si>
  <si>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</si>
  <si>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</si>
  <si>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</si>
  <si>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</si>
  <si>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</si>
  <si>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</si>
  <si>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</si>
  <si>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</si>
  <si>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</si>
  <si>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</si>
  <si>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</si>
  <si>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</si>
  <si>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</si>
  <si>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</si>
  <si>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</si>
  <si>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</si>
  <si>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</si>
  <si>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</si>
  <si>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</si>
  <si>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</si>
  <si>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</si>
  <si>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</si>
  <si>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</si>
  <si>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</si>
  <si>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</si>
  <si>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</si>
  <si>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</si>
  <si>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</si>
  <si>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</si>
  <si>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</si>
  <si>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</si>
  <si>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</si>
  <si>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</si>
  <si>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</si>
  <si>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</si>
  <si>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</si>
  <si>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</si>
  <si>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</si>
  <si>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</si>
  <si>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</si>
  <si>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</si>
  <si>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</si>
  <si>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</si>
  <si>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</si>
  <si>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</si>
  <si>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</si>
  <si>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</si>
  <si>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</si>
  <si>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</si>
  <si>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</si>
  <si>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</si>
  <si>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</si>
  <si>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</si>
  <si>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</si>
  <si>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</si>
  <si>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</si>
  <si>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</si>
  <si>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</si>
  <si>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</si>
  <si>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</si>
  <si>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</si>
  <si>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</si>
  <si>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</si>
  <si>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</si>
  <si>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</si>
  <si>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</si>
  <si>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</si>
  <si>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</si>
  <si>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</si>
  <si>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</si>
  <si>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</si>
  <si>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</si>
  <si>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</si>
  <si>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</si>
  <si>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</si>
  <si>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</si>
  <si>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</si>
  <si>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</si>
  <si>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</si>
  <si>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</si>
  <si>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</si>
  <si>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</si>
  <si>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</si>
  <si>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</si>
  <si>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</si>
  <si>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</si>
  <si>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</si>
  <si>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</si>
  <si>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</si>
  <si>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</si>
  <si>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</si>
  <si>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</si>
  <si>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</si>
  <si>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</si>
  <si>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</si>
  <si>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</si>
  <si>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</si>
  <si>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</si>
  <si>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</si>
  <si>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</si>
  <si>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</si>
  <si>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</si>
  <si>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</si>
  <si>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</si>
  <si>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</si>
  <si>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</si>
  <si>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</si>
  <si>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</si>
  <si>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</si>
  <si>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</si>
  <si>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</si>
  <si>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</si>
  <si>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</si>
  <si>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</si>
  <si>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</si>
  <si>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</si>
  <si>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</si>
  <si>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</si>
  <si>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</si>
  <si>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</si>
  <si>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</si>
  <si>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</si>
  <si>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</si>
  <si>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</si>
  <si>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</si>
  <si>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</si>
  <si>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</si>
  <si>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</si>
  <si>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</si>
  <si>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</si>
  <si>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</si>
  <si>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</si>
  <si>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</si>
  <si>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</si>
  <si>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</si>
  <si>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</si>
  <si>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</si>
  <si>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</si>
  <si>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</si>
  <si>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</si>
  <si>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</si>
  <si>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</si>
  <si>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</si>
  <si>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</si>
  <si>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</si>
  <si>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</si>
  <si>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</si>
  <si>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</si>
  <si>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</si>
  <si>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</si>
  <si>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</si>
  <si>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</si>
  <si>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</si>
  <si>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</si>
  <si>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</si>
  <si>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</si>
  <si>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</si>
  <si>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</si>
  <si>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</si>
  <si>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</si>
  <si>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</si>
  <si>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</si>
  <si>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</si>
  <si>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</si>
  <si>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</si>
  <si>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</si>
  <si>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</si>
  <si>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</si>
  <si>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</si>
  <si>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</si>
  <si>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</si>
  <si>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</si>
  <si>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</si>
  <si>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</si>
  <si>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</si>
  <si>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</si>
  <si>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</si>
  <si>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</si>
  <si>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</si>
  <si>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</si>
  <si>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</si>
  <si>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</si>
  <si>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</si>
  <si>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</si>
  <si>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</si>
  <si>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</si>
  <si>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</si>
  <si>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</si>
  <si>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</si>
  <si>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</si>
  <si>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</si>
  <si>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</si>
  <si>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</si>
  <si>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</si>
  <si>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</si>
  <si>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</si>
  <si>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</si>
  <si>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</si>
  <si>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</si>
  <si>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</si>
  <si>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</si>
  <si>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</si>
  <si>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</si>
  <si>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</si>
  <si>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</si>
  <si>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</si>
  <si>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</si>
  <si>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</si>
  <si>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</si>
  <si>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</si>
  <si>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</si>
  <si>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</si>
  <si>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</si>
  <si>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</si>
  <si>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</si>
  <si>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</si>
  <si>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</si>
  <si>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</si>
  <si>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</si>
  <si>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</si>
  <si>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</si>
  <si>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</si>
  <si>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</si>
  <si>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</si>
  <si>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</si>
  <si>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</si>
  <si>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</si>
  <si>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</si>
  <si>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</si>
  <si>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</si>
  <si>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</si>
  <si>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</si>
  <si>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</si>
  <si>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</si>
  <si>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</si>
  <si>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</si>
  <si>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</si>
  <si>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</si>
  <si>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</si>
  <si>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</si>
  <si>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</si>
  <si>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</si>
  <si>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</si>
  <si>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</si>
  <si>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</si>
  <si>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</si>
  <si>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</si>
  <si>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</si>
  <si>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</si>
  <si>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</si>
  <si>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</si>
  <si>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</si>
  <si>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</si>
  <si>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</si>
  <si>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</si>
  <si>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</si>
  <si>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</si>
  <si>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</si>
  <si>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</si>
  <si>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</si>
  <si>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</si>
  <si>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</si>
  <si>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</si>
  <si>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</si>
  <si>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</si>
  <si>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</si>
  <si>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</si>
  <si>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</si>
  <si>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</si>
  <si>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</si>
  <si>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</si>
  <si>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</si>
  <si>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</si>
  <si>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</si>
  <si>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</si>
  <si>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</si>
  <si>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</si>
  <si>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</si>
  <si>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</si>
  <si>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</si>
  <si>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</si>
  <si>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</si>
  <si>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</si>
  <si>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</si>
  <si>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</si>
  <si>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</si>
  <si>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</si>
  <si>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</si>
  <si>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</si>
  <si>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</si>
  <si>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</si>
  <si>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</si>
  <si>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</si>
  <si>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</si>
  <si>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</si>
  <si>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</si>
  <si>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</si>
  <si>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</si>
  <si>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</si>
  <si>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</si>
  <si>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</si>
  <si>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</si>
  <si>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</si>
  <si>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</si>
  <si>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</si>
  <si>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</si>
  <si>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</si>
  <si>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</si>
  <si>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</si>
  <si>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</si>
  <si>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</si>
  <si>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</si>
  <si>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</si>
  <si>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</si>
  <si>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</si>
  <si>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</si>
  <si>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</si>
  <si>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</si>
  <si>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</si>
  <si>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</si>
  <si>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</si>
  <si>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</si>
  <si>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</si>
  <si>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</si>
  <si>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</si>
  <si>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</si>
  <si>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</si>
  <si>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</si>
  <si>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</si>
  <si>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</si>
  <si>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</si>
  <si>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</si>
  <si>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</si>
  <si>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</si>
  <si>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</si>
  <si>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</si>
  <si>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</si>
  <si>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</si>
  <si>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</si>
  <si>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</si>
  <si>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</si>
  <si>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</si>
  <si>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</si>
  <si>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</si>
  <si>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</si>
  <si>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</si>
  <si>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</si>
  <si>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</si>
  <si>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</si>
  <si>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</si>
  <si>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</si>
  <si>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</si>
  <si>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</si>
  <si>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</si>
  <si>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</si>
  <si>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</si>
  <si>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</si>
  <si>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</si>
  <si>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</si>
  <si>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</si>
  <si>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</si>
  <si>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</si>
  <si>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</si>
  <si>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</si>
  <si>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</si>
  <si>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</si>
  <si>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</si>
  <si>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</si>
  <si>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</si>
  <si>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</si>
  <si>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</si>
  <si>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</si>
  <si>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</si>
  <si>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</si>
  <si>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</si>
  <si>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</si>
  <si>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</si>
  <si>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</si>
  <si>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</si>
  <si>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</si>
  <si>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</si>
  <si>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</si>
  <si>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</si>
  <si>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</si>
  <si>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</si>
  <si>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</si>
  <si>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</si>
  <si>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</si>
  <si>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</si>
  <si>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</si>
  <si>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</si>
  <si>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</si>
  <si>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</si>
  <si>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</si>
  <si>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</si>
  <si>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</si>
  <si>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</si>
  <si>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</si>
  <si>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</si>
  <si>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</si>
  <si>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</si>
  <si>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</si>
  <si>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</si>
  <si>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</si>
  <si>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</si>
  <si>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</si>
  <si>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</si>
  <si>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</si>
  <si>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</si>
  <si>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</si>
  <si>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</si>
  <si>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</si>
  <si>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</si>
  <si>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</si>
  <si>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</si>
  <si>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</si>
  <si>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</si>
  <si>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</si>
  <si>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</si>
  <si>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</si>
  <si>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</si>
  <si>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</si>
  <si>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</si>
  <si>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</si>
  <si>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</si>
  <si>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</si>
  <si>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</si>
  <si>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</si>
  <si>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</si>
  <si>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</si>
  <si>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</si>
  <si>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</si>
  <si>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</si>
  <si>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</si>
  <si>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</si>
  <si>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</si>
  <si>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</si>
  <si>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</si>
  <si>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</si>
  <si>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</si>
  <si>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</si>
  <si>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</si>
  <si>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</si>
  <si>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</si>
  <si>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</si>
  <si>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</si>
  <si>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</si>
  <si>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</si>
  <si>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</si>
  <si>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</si>
  <si>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</si>
  <si>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</si>
  <si>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</si>
  <si>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</si>
  <si>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</si>
  <si>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</si>
  <si>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</si>
  <si>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</si>
  <si>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</si>
  <si>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</si>
  <si>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</si>
  <si>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</si>
  <si>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</si>
  <si>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</si>
  <si>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</si>
  <si>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</si>
  <si>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</si>
  <si>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</si>
  <si>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</si>
  <si>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</si>
  <si>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</si>
  <si>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</si>
  <si>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</si>
  <si>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</si>
  <si>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</si>
  <si>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</si>
  <si>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</si>
  <si>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</si>
  <si>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</si>
  <si>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</si>
  <si>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</si>
  <si>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</si>
  <si>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</si>
  <si>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</si>
  <si>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</si>
  <si>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</si>
  <si>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</si>
  <si>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</si>
  <si>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</si>
  <si>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</si>
  <si>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</si>
  <si>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</si>
  <si>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</si>
  <si>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</si>
  <si>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</si>
  <si>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</si>
  <si>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</si>
  <si>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</si>
  <si>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</si>
  <si>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</si>
  <si>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</si>
  <si>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</si>
  <si>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</si>
  <si>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</si>
  <si>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</si>
  <si>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</si>
  <si>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</si>
  <si>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</si>
  <si>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</si>
  <si>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</si>
  <si>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</si>
  <si>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</si>
  <si>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</si>
  <si>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</si>
  <si>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</si>
  <si>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</si>
  <si>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</si>
  <si>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</si>
  <si>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</si>
  <si>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</si>
  <si>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</si>
  <si>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</si>
  <si>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</si>
  <si>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</si>
  <si>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</si>
  <si>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</si>
  <si>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</si>
  <si>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</si>
  <si>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</si>
  <si>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</si>
  <si>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</si>
  <si>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</si>
  <si>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</si>
  <si>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</si>
  <si>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</si>
  <si>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</si>
  <si>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</si>
  <si>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</si>
  <si>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</si>
  <si>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</si>
  <si>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</si>
  <si>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</si>
  <si>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</si>
  <si>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</si>
  <si>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</si>
  <si>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</si>
  <si>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</si>
  <si>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</si>
  <si>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</si>
  <si>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</si>
  <si>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</si>
  <si>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</si>
  <si>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</si>
  <si>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</si>
  <si>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</si>
  <si>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</si>
  <si>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</si>
  <si>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</si>
  <si>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</si>
  <si>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</si>
  <si>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</si>
  <si>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</si>
  <si>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</si>
  <si>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</si>
  <si>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</si>
  <si>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</si>
  <si>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</si>
  <si>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</si>
  <si>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</si>
  <si>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</si>
  <si>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</si>
  <si>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</si>
  <si>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</si>
  <si>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</si>
  <si>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</si>
  <si>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</si>
  <si>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</si>
  <si>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</si>
  <si>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</si>
  <si>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</si>
  <si>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</si>
  <si>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</si>
  <si>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</si>
  <si>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</si>
  <si>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</si>
  <si>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</si>
  <si>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</si>
  <si>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</si>
  <si>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</si>
  <si>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</si>
  <si>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</si>
  <si>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</si>
  <si>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</si>
  <si>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</si>
  <si>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</si>
  <si>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</si>
  <si>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</si>
  <si>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</si>
  <si>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</si>
  <si>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</si>
  <si>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</si>
  <si>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</si>
  <si>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</si>
  <si>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</si>
  <si>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</si>
  <si>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</si>
  <si>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</si>
  <si>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</si>
  <si>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</si>
  <si>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</si>
  <si>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</si>
  <si>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</si>
  <si>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</si>
  <si>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</si>
  <si>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</si>
  <si>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</si>
  <si>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</si>
  <si>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</si>
  <si>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</si>
  <si>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</si>
  <si>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</si>
  <si>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</si>
  <si>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</si>
  <si>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</si>
  <si>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</si>
  <si>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</si>
  <si>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</si>
  <si>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</si>
  <si>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</si>
  <si>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</si>
  <si>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</si>
  <si>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</si>
  <si>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</si>
  <si>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</si>
  <si>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</si>
  <si>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</si>
  <si>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</si>
  <si>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</si>
  <si>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</si>
  <si>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</si>
  <si>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</si>
  <si>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</si>
  <si>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</si>
  <si>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</si>
  <si>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</si>
  <si>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</si>
  <si>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</si>
  <si>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</si>
  <si>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</si>
  <si>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</si>
  <si>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</si>
  <si>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</si>
  <si>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</si>
  <si>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</si>
  <si>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</si>
  <si>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</si>
  <si>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</si>
  <si>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</si>
  <si>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</si>
  <si>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</si>
  <si>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</si>
  <si>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</si>
  <si>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</si>
  <si>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</si>
  <si>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</si>
  <si>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</si>
  <si>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</si>
  <si>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</si>
  <si>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</si>
  <si>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</si>
  <si>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</si>
  <si>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</si>
  <si>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</si>
  <si>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</si>
  <si>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</si>
  <si>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</si>
  <si>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</si>
  <si>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</si>
  <si>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</si>
  <si>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</si>
  <si>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</si>
  <si>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</si>
  <si>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</si>
  <si>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</si>
  <si>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</si>
  <si>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</si>
  <si>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</si>
  <si>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</si>
  <si>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</si>
  <si>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</si>
  <si>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</si>
  <si>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</si>
  <si>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</si>
  <si>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</si>
  <si>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</si>
  <si>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</si>
  <si>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</si>
  <si>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</si>
  <si>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</si>
  <si>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</si>
  <si>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</si>
  <si>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</si>
  <si>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</si>
  <si>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</si>
  <si>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</si>
  <si>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</si>
  <si>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</si>
  <si>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</si>
  <si>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</si>
  <si>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</si>
  <si>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</si>
  <si>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</si>
  <si>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</si>
  <si>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</si>
  <si>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</si>
  <si>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</si>
  <si>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</si>
  <si>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</si>
  <si>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</si>
  <si>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</si>
  <si>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</si>
  <si>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</si>
  <si>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</si>
  <si>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</si>
  <si>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</si>
  <si>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</si>
  <si>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</si>
  <si>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</si>
  <si>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</si>
  <si>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</si>
  <si>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</si>
  <si>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</si>
  <si>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</si>
  <si>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</si>
  <si>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</si>
  <si>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</si>
  <si>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</si>
  <si>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</si>
  <si>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</si>
  <si>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</si>
  <si>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</si>
  <si>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</si>
  <si>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</si>
  <si>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</si>
  <si>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</si>
  <si>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</si>
  <si>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</si>
  <si>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</si>
  <si>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</si>
  <si>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</si>
  <si>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</si>
  <si>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</si>
  <si>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</si>
  <si>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</si>
  <si>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</si>
  <si>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</si>
  <si>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</si>
  <si>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</si>
  <si>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</si>
  <si>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</si>
  <si>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</si>
  <si>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</si>
  <si>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</si>
  <si>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</si>
  <si>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</si>
  <si>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</si>
  <si>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</si>
  <si>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</si>
  <si>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</si>
  <si>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</si>
  <si>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</si>
  <si>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</si>
  <si>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</si>
  <si>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</si>
  <si>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</si>
  <si>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</si>
  <si>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</si>
  <si>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</si>
  <si>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</si>
  <si>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</si>
  <si>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</si>
  <si>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</si>
  <si>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</si>
  <si>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</si>
  <si>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</si>
  <si>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</si>
  <si>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</si>
  <si>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</si>
  <si>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</si>
  <si>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</si>
  <si>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</si>
  <si>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</si>
  <si>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</si>
  <si>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</si>
  <si>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</si>
  <si>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</si>
  <si>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</si>
  <si>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</si>
  <si>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</si>
  <si>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</si>
  <si>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</si>
  <si>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</si>
  <si>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</si>
  <si>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</si>
  <si>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</si>
  <si>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</si>
  <si>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</si>
  <si>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</si>
  <si>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</si>
  <si>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</si>
  <si>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</si>
  <si>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</si>
  <si>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</si>
  <si>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</si>
  <si>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</si>
  <si>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</si>
  <si>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</si>
  <si>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</si>
  <si>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</si>
  <si>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</si>
  <si>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</si>
  <si>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</si>
  <si>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</si>
  <si>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</si>
  <si>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</si>
  <si>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</si>
  <si>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</si>
  <si>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</si>
  <si>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</si>
  <si>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</si>
  <si>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</si>
  <si>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</si>
  <si>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</si>
  <si>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</si>
  <si>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</si>
  <si>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</si>
  <si>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</si>
  <si>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</si>
  <si>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</si>
  <si>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</si>
  <si>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</si>
  <si>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</si>
  <si>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</si>
  <si>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</si>
  <si>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</si>
  <si>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</si>
  <si>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</si>
  <si>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</si>
  <si>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</si>
  <si>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</si>
  <si>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</si>
  <si>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</si>
  <si>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</si>
  <si>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</si>
  <si>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</si>
  <si>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</si>
  <si>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</si>
  <si>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</si>
  <si>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</si>
  <si>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</si>
  <si>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</si>
  <si>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</si>
  <si>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</si>
  <si>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</si>
  <si>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</si>
  <si>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</si>
  <si>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</si>
  <si>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</si>
  <si>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</si>
  <si>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</si>
  <si>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</si>
  <si>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</si>
  <si>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</si>
  <si>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</si>
  <si>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</si>
  <si>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</si>
  <si>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</si>
  <si>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</si>
  <si>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</si>
  <si>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</si>
  <si>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</si>
  <si>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</si>
  <si>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</si>
  <si>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</si>
  <si>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</si>
  <si>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</si>
  <si>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</si>
  <si>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</si>
  <si>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</si>
  <si>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</si>
  <si>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</si>
  <si>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</si>
  <si>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</si>
  <si>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</si>
  <si>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</si>
  <si>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</si>
  <si>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</si>
  <si>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</si>
  <si>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</si>
  <si>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</si>
  <si>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</si>
  <si>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</si>
  <si>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</si>
  <si>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</si>
  <si>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</si>
  <si>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</si>
  <si>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</si>
  <si>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</si>
  <si>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</si>
  <si>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</si>
  <si>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</si>
  <si>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</si>
  <si>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</si>
  <si>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</si>
  <si>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</si>
  <si>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</si>
  <si>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</si>
  <si>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</si>
  <si>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</si>
  <si>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</si>
  <si>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</si>
  <si>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</si>
  <si>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</si>
  <si>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</si>
  <si>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</si>
  <si>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</si>
  <si>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</si>
  <si>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</si>
  <si>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</si>
  <si>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</si>
  <si>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</si>
  <si>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</si>
  <si>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</si>
  <si>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</si>
  <si>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</si>
  <si>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</si>
  <si>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</si>
  <si>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</si>
  <si>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</si>
  <si>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</si>
  <si>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</si>
  <si>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</si>
  <si>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</si>
  <si>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</si>
  <si>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</si>
  <si>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</si>
  <si>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</si>
  <si>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</si>
  <si>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</si>
  <si>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</si>
  <si>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</si>
  <si>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</si>
  <si>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</si>
  <si>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</si>
  <si>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</si>
  <si>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</si>
  <si>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</si>
  <si>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</si>
  <si>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</si>
  <si>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</si>
  <si>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</si>
  <si>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</si>
  <si>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</si>
  <si>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</si>
  <si>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</si>
  <si>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</si>
  <si>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</si>
  <si>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</si>
  <si>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</si>
  <si>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</si>
  <si>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</si>
  <si>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</si>
  <si>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</si>
  <si>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</si>
  <si>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</si>
  <si>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</si>
  <si>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</si>
  <si>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</si>
  <si>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</si>
  <si>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</si>
  <si>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</si>
  <si>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</si>
  <si>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</si>
  <si>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</si>
  <si>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</si>
  <si>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</si>
  <si>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</si>
  <si>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</si>
  <si>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</si>
  <si>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</si>
  <si>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</si>
  <si>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</si>
  <si>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</si>
  <si>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</si>
  <si>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</si>
  <si>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</si>
  <si>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</si>
  <si>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</si>
  <si>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</si>
  <si>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</si>
  <si>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</si>
  <si>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</si>
  <si>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</si>
  <si>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</si>
  <si>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</si>
  <si>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</si>
  <si>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</si>
  <si>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</si>
  <si>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</si>
  <si>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</si>
  <si>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</si>
  <si>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</si>
  <si>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</si>
  <si>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</si>
  <si>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</si>
  <si>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</si>
  <si>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</si>
  <si>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</si>
  <si>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</si>
  <si>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</si>
  <si>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</si>
  <si>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</si>
  <si>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</si>
  <si>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</si>
  <si>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</si>
  <si>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</si>
  <si>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</si>
  <si>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</si>
  <si>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</si>
  <si>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</si>
  <si>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</si>
  <si>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</si>
  <si>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</si>
  <si>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</si>
  <si>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</si>
  <si>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</si>
  <si>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</si>
  <si>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</si>
  <si>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</si>
  <si>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</si>
  <si>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</si>
  <si>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</si>
  <si>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</si>
  <si>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</si>
  <si>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</si>
  <si>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</si>
  <si>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</si>
  <si>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</si>
  <si>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</si>
  <si>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</si>
  <si>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</si>
  <si>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</si>
  <si>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</si>
  <si>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</si>
  <si>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</si>
  <si>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</si>
  <si>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</si>
  <si>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</si>
  <si>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</si>
  <si>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</si>
  <si>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</si>
  <si>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</si>
  <si>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</si>
  <si>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</si>
  <si>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</si>
  <si>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</si>
  <si>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</si>
  <si>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</si>
  <si>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</si>
  <si>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</si>
  <si>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</si>
  <si>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</si>
  <si>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</si>
  <si>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</si>
  <si>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</si>
  <si>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</si>
  <si>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</si>
  <si>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</si>
  <si>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</si>
  <si>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</si>
  <si>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</si>
  <si>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</si>
  <si>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</si>
  <si>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</si>
  <si>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</si>
  <si>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</si>
  <si>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</si>
  <si>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</si>
  <si>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</si>
  <si>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</si>
  <si>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</si>
  <si>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</si>
  <si>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</si>
  <si>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</si>
  <si>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</si>
  <si>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</si>
  <si>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</si>
  <si>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</si>
  <si>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</si>
  <si>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</si>
  <si>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</si>
  <si>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</si>
  <si>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</si>
  <si>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</si>
  <si>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</si>
  <si>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</si>
  <si>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</si>
  <si>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</si>
  <si>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</si>
  <si>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</si>
  <si>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</si>
  <si>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</si>
  <si>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</si>
  <si>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</si>
  <si>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</si>
  <si>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</si>
  <si>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</si>
  <si>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</si>
  <si>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</si>
  <si>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</si>
  <si>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</si>
  <si>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</si>
  <si>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</si>
  <si>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</si>
  <si>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</si>
  <si>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</si>
  <si>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</si>
  <si>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</si>
  <si>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</si>
  <si>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</si>
  <si>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</si>
  <si>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</si>
  <si>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</si>
  <si>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</si>
  <si>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</si>
  <si>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</si>
  <si>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</si>
  <si>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</si>
  <si>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</si>
  <si>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</si>
  <si>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</si>
  <si>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</si>
  <si>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</si>
  <si>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</si>
  <si>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</si>
  <si>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</si>
  <si>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</si>
  <si>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</si>
  <si>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</si>
  <si>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</si>
  <si>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</si>
  <si>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</si>
  <si>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</si>
  <si>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</si>
  <si>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</si>
  <si>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</si>
  <si>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</si>
  <si>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</si>
  <si>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</si>
  <si>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</si>
  <si>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</si>
  <si>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</si>
  <si>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</si>
  <si>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</si>
  <si>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</si>
  <si>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</si>
  <si>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</si>
  <si>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</si>
  <si>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</si>
  <si>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</si>
  <si>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</si>
  <si>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</si>
  <si>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</si>
  <si>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</si>
  <si>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</si>
  <si>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</si>
  <si>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</si>
  <si>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</si>
  <si>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</si>
  <si>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</si>
  <si>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</si>
  <si>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</si>
  <si>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</si>
  <si>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</si>
  <si>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</si>
  <si>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</si>
  <si>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</si>
  <si>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</si>
  <si>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</si>
  <si>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</si>
  <si>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</si>
  <si>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</si>
  <si>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</si>
  <si>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</si>
  <si>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</si>
  <si>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</si>
  <si>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</si>
  <si>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</si>
  <si>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</si>
  <si>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</si>
  <si>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</si>
  <si>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</si>
  <si>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</si>
  <si>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</si>
  <si>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</si>
  <si>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</si>
  <si>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</si>
  <si>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</si>
  <si>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</si>
  <si>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</si>
  <si>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</si>
  <si>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</si>
  <si>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</si>
  <si>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</si>
  <si>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</si>
  <si>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</si>
  <si>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</si>
  <si>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</si>
  <si>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</si>
  <si>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</si>
  <si>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</si>
  <si>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</si>
  <si>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</si>
  <si>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</si>
  <si>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</si>
  <si>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</si>
  <si>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</si>
  <si>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</si>
  <si>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</si>
  <si>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</si>
  <si>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</si>
  <si>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</si>
  <si>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</si>
  <si>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</si>
  <si>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</si>
  <si>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2030 Target</t>
  </si>
  <si>
    <t>2005 Emissions</t>
  </si>
  <si>
    <t>AR5 (2005 emissions)</t>
  </si>
  <si>
    <t>AR4 (2005 emissions)</t>
  </si>
  <si>
    <t>Percentage Reduction</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</si>
  <si>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</si>
  <si>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</si>
  <si>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</si>
  <si>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</si>
  <si>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</si>
  <si>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</si>
  <si>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</si>
  <si>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</si>
  <si>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</si>
  <si>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</si>
  <si>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</si>
  <si>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</si>
  <si>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</si>
  <si>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</si>
  <si>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</si>
  <si>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</si>
  <si>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</si>
  <si>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</si>
  <si>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</si>
  <si>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</si>
  <si>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</si>
  <si>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</si>
  <si>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</si>
  <si>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</si>
  <si>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</si>
  <si>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</si>
  <si>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</si>
  <si>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</si>
  <si>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</si>
  <si>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</si>
  <si>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</si>
  <si>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</si>
  <si>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</si>
  <si>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</si>
  <si>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</si>
  <si>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</si>
  <si>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</si>
  <si>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</si>
  <si>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</si>
  <si>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</si>
  <si>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</si>
  <si>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</si>
  <si>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</si>
  <si>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</si>
  <si>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</si>
  <si>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</si>
  <si>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</si>
  <si>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</si>
  <si>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</si>
  <si>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</si>
  <si>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</si>
  <si>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</si>
  <si>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</si>
  <si>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</si>
  <si>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</si>
  <si>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</si>
  <si>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</si>
  <si>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</si>
  <si>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</si>
  <si>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</si>
  <si>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</si>
  <si>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</si>
  <si>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</si>
  <si>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</si>
  <si>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</si>
  <si>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</si>
  <si>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</si>
  <si>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</si>
  <si>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</si>
  <si>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</si>
  <si>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</si>
  <si>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</si>
  <si>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</si>
  <si>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</si>
  <si>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</si>
  <si>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</si>
  <si>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</si>
  <si>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</si>
  <si>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</si>
  <si>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</si>
  <si>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</si>
  <si>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</si>
  <si>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</si>
  <si>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</si>
  <si>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</si>
  <si>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</si>
  <si>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</si>
  <si>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</si>
  <si>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</si>
  <si>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</si>
  <si>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</si>
  <si>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</si>
  <si>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</si>
  <si>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</si>
  <si>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</si>
  <si>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</si>
  <si>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</si>
  <si>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</si>
  <si>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</si>
  <si>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</si>
  <si>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</si>
  <si>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</si>
  <si>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</si>
  <si>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</si>
  <si>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</si>
  <si>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</si>
  <si>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</si>
  <si>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</si>
  <si>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</si>
  <si>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</si>
  <si>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</si>
  <si>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</si>
  <si>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</si>
  <si>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</si>
  <si>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In a scenario limiting global warming to 1.5 °C, Virginia would need to cut its CO2e emissions (including land use) by about 59%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</si>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</sst>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5">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s>
  <borders count="6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37">
      <alignment horizontal="right" vertical="center"/>
    </xf>
    <xf numFmtId="0" fontId="24" fillId="0" borderId="27"/>
    <xf numFmtId="0" fontId="23" fillId="0" borderId="62">
      <alignment horizontal="left" vertical="center" wrapText="1" indent="2"/>
    </xf>
    <xf numFmtId="0" fontId="49" fillId="0" borderId="0"/>
  </cellStyleXfs>
  <cellXfs count="47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8" fillId="8" borderId="25" xfId="7" applyFont="1" applyFill="1" applyBorder="1" applyAlignment="1"/>
    <xf numFmtId="0" fontId="18" fillId="8" borderId="0" xfId="7" applyFont="1" applyFill="1" applyBorder="1" applyAlignment="1"/>
    <xf numFmtId="0" fontId="20" fillId="8" borderId="25"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6" xfId="3" applyFont="1" applyFill="1" applyBorder="1" applyAlignment="1"/>
    <xf numFmtId="0" fontId="20" fillId="8" borderId="27" xfId="3" applyFont="1" applyFill="1" applyBorder="1" applyAlignment="1"/>
    <xf numFmtId="0" fontId="20" fillId="8" borderId="28" xfId="3" applyFont="1" applyFill="1" applyBorder="1" applyAlignment="1"/>
    <xf numFmtId="0" fontId="21" fillId="9" borderId="30" xfId="9" applyNumberFormat="1" applyFont="1" applyFill="1" applyBorder="1" applyAlignment="1">
      <alignment horizontal="center" vertical="center"/>
    </xf>
    <xf numFmtId="0" fontId="21" fillId="9" borderId="31" xfId="9" applyNumberFormat="1" applyFont="1" applyFill="1" applyBorder="1" applyAlignment="1">
      <alignment horizontal="center" vertical="center"/>
    </xf>
    <xf numFmtId="0" fontId="21" fillId="9" borderId="36" xfId="9" applyNumberFormat="1" applyFont="1" applyFill="1" applyBorder="1" applyAlignment="1">
      <alignment horizontal="left" vertical="center"/>
    </xf>
    <xf numFmtId="2" fontId="23" fillId="10" borderId="37" xfId="0" applyNumberFormat="1" applyFont="1" applyFill="1" applyBorder="1" applyAlignment="1">
      <alignment horizontal="right"/>
    </xf>
    <xf numFmtId="2" fontId="23" fillId="11" borderId="37" xfId="0" applyNumberFormat="1" applyFont="1" applyFill="1" applyBorder="1" applyAlignment="1">
      <alignment horizontal="right"/>
    </xf>
    <xf numFmtId="2" fontId="23" fillId="12" borderId="37" xfId="0" applyNumberFormat="1" applyFont="1" applyFill="1" applyBorder="1" applyAlignment="1">
      <alignment horizontal="right"/>
    </xf>
    <xf numFmtId="0" fontId="21"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21" fillId="14" borderId="41" xfId="13" applyFont="1" applyFill="1" applyBorder="1" applyAlignment="1">
      <alignment horizontal="center" vertical="center"/>
    </xf>
    <xf numFmtId="0" fontId="21" fillId="14" borderId="51" xfId="13" applyFont="1" applyFill="1" applyBorder="1" applyAlignment="1">
      <alignment horizontal="center" vertical="center"/>
    </xf>
    <xf numFmtId="0" fontId="23" fillId="14" borderId="37" xfId="11" applyFont="1" applyFill="1" applyBorder="1" applyAlignment="1">
      <alignment horizontal="left" vertical="center" indent="5"/>
    </xf>
    <xf numFmtId="0" fontId="21" fillId="14" borderId="37" xfId="9" applyFont="1" applyFill="1" applyBorder="1" applyAlignment="1">
      <alignment horizontal="left" vertical="center"/>
    </xf>
    <xf numFmtId="0" fontId="21" fillId="14" borderId="48" xfId="13" applyFont="1" applyFill="1" applyBorder="1" applyAlignment="1">
      <alignment vertical="center"/>
    </xf>
    <xf numFmtId="0" fontId="21" fillId="14" borderId="37" xfId="13" applyFont="1" applyFill="1" applyBorder="1" applyAlignment="1">
      <alignment horizontal="left" vertical="center" indent="1"/>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39" xfId="13" applyFont="1" applyFill="1" applyBorder="1" applyAlignment="1" applyProtection="1">
      <alignment horizontal="left" vertical="center"/>
    </xf>
    <xf numFmtId="0" fontId="21" fillId="9" borderId="42" xfId="13" quotePrefix="1" applyFont="1" applyFill="1" applyBorder="1" applyAlignment="1" applyProtection="1">
      <alignment horizontal="center" vertical="center"/>
    </xf>
    <xf numFmtId="0" fontId="21" fillId="9" borderId="40" xfId="13" quotePrefix="1" applyFont="1" applyFill="1" applyBorder="1" applyAlignment="1" applyProtection="1">
      <alignment horizontal="center" vertical="center"/>
    </xf>
    <xf numFmtId="0" fontId="21" fillId="9" borderId="40" xfId="13" applyFont="1" applyFill="1" applyBorder="1" applyAlignment="1" applyProtection="1">
      <alignment horizontal="center" vertical="center"/>
    </xf>
    <xf numFmtId="0" fontId="21" fillId="9" borderId="40" xfId="13" applyFont="1" applyFill="1" applyBorder="1" applyAlignment="1" applyProtection="1">
      <alignment horizontal="center" vertical="center" wrapText="1"/>
    </xf>
    <xf numFmtId="4" fontId="21" fillId="9" borderId="37" xfId="14" applyNumberFormat="1" applyFont="1" applyFill="1" applyBorder="1" applyAlignment="1">
      <alignment horizontal="center" vertical="center"/>
    </xf>
    <xf numFmtId="0" fontId="21" fillId="9" borderId="37" xfId="13" quotePrefix="1" applyFont="1" applyFill="1" applyBorder="1" applyAlignment="1" applyProtection="1">
      <alignment horizontal="center" vertical="center"/>
    </xf>
    <xf numFmtId="0" fontId="21" fillId="9" borderId="49" xfId="13" applyFont="1" applyFill="1" applyBorder="1" applyAlignment="1" applyProtection="1">
      <alignment horizontal="left" vertical="center"/>
    </xf>
    <xf numFmtId="0" fontId="21" fillId="9" borderId="52" xfId="13" applyFont="1" applyFill="1" applyBorder="1" applyAlignment="1" applyProtection="1">
      <alignment vertical="center"/>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1" xfId="13" applyFont="1" applyFill="1" applyBorder="1" applyAlignment="1" applyProtection="1">
      <alignment horizontal="center" vertical="center" textRotation="90"/>
    </xf>
    <xf numFmtId="0" fontId="21" fillId="9" borderId="37" xfId="13" applyFont="1" applyFill="1" applyBorder="1" applyAlignment="1" applyProtection="1">
      <alignment horizontal="center" vertical="center" textRotation="90"/>
    </xf>
    <xf numFmtId="0" fontId="21" fillId="9" borderId="40" xfId="13" applyFont="1" applyFill="1" applyBorder="1" applyAlignment="1" applyProtection="1">
      <alignment horizontal="center" vertical="center" textRotation="90"/>
    </xf>
    <xf numFmtId="0" fontId="21" fillId="9" borderId="40" xfId="13" applyFont="1" applyFill="1" applyBorder="1" applyAlignment="1" applyProtection="1">
      <alignment horizontal="center" vertical="center" textRotation="90" wrapText="1"/>
    </xf>
    <xf numFmtId="0" fontId="21" fillId="9" borderId="37" xfId="13" quotePrefix="1" applyFont="1" applyFill="1" applyBorder="1" applyAlignment="1" applyProtection="1">
      <alignment horizontal="center" vertical="center" textRotation="90"/>
    </xf>
    <xf numFmtId="0" fontId="21" fillId="9" borderId="40" xfId="13" quotePrefix="1" applyFont="1" applyFill="1" applyBorder="1" applyAlignment="1" applyProtection="1">
      <alignment horizontal="center" vertical="center" textRotation="90"/>
    </xf>
    <xf numFmtId="4" fontId="21" fillId="9" borderId="37" xfId="14" applyNumberFormat="1" applyFont="1" applyFill="1" applyBorder="1" applyAlignment="1">
      <alignment horizontal="center" vertical="center" textRotation="90"/>
    </xf>
    <xf numFmtId="0" fontId="21" fillId="9" borderId="34" xfId="13" applyFont="1" applyFill="1" applyBorder="1" applyAlignment="1" applyProtection="1">
      <alignment horizontal="center" vertical="center" wrapText="1"/>
    </xf>
    <xf numFmtId="0" fontId="21" fillId="9" borderId="51" xfId="13" applyFont="1" applyFill="1" applyBorder="1" applyAlignment="1" applyProtection="1">
      <alignment horizontal="center" vertical="center"/>
    </xf>
    <xf numFmtId="0" fontId="21" fillId="9" borderId="48" xfId="13" applyFont="1" applyFill="1" applyBorder="1" applyAlignment="1" applyProtection="1">
      <alignment horizontal="left" vertical="center" wrapText="1"/>
    </xf>
    <xf numFmtId="0" fontId="23" fillId="8" borderId="27" xfId="13" applyFont="1" applyFill="1" applyBorder="1" applyAlignment="1">
      <alignment horizontal="right" vertical="center"/>
    </xf>
    <xf numFmtId="0" fontId="21" fillId="9" borderId="39" xfId="9" applyFont="1" applyFill="1" applyBorder="1" applyAlignment="1" applyProtection="1">
      <alignment horizontal="left" vertical="center"/>
    </xf>
    <xf numFmtId="0" fontId="21" fillId="9" borderId="41" xfId="9" applyFont="1" applyFill="1" applyBorder="1" applyAlignment="1" applyProtection="1">
      <alignment horizontal="center" vertical="center"/>
    </xf>
    <xf numFmtId="0" fontId="21" fillId="9" borderId="37" xfId="13" applyFont="1" applyFill="1" applyBorder="1" applyAlignment="1" applyProtection="1">
      <alignment horizontal="center" vertical="center"/>
    </xf>
    <xf numFmtId="0" fontId="21" fillId="9" borderId="49" xfId="9" applyFont="1" applyFill="1" applyBorder="1" applyAlignment="1" applyProtection="1">
      <alignment horizontal="left" vertical="center"/>
    </xf>
    <xf numFmtId="0" fontId="21" fillId="9" borderId="52" xfId="9" applyFont="1" applyFill="1" applyBorder="1" applyAlignment="1" applyProtection="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1" xfId="15" applyFont="1" applyFill="1" applyBorder="1" applyAlignment="1">
      <alignment horizontal="center" vertical="center" wrapText="1"/>
    </xf>
    <xf numFmtId="0" fontId="21" fillId="9" borderId="53" xfId="15" applyFont="1" applyFill="1" applyBorder="1" applyAlignment="1">
      <alignment vertical="top" wrapText="1"/>
    </xf>
    <xf numFmtId="0" fontId="23" fillId="8" borderId="27" xfId="17" applyNumberFormat="1" applyFont="1" applyFill="1" applyBorder="1" applyAlignment="1" applyProtection="1"/>
    <xf numFmtId="4" fontId="21" fillId="9" borderId="54" xfId="13" quotePrefix="1" applyNumberFormat="1" applyFont="1" applyFill="1" applyBorder="1" applyAlignment="1" applyProtection="1">
      <alignment horizontal="center" vertical="center"/>
    </xf>
    <xf numFmtId="4" fontId="21" fillId="9" borderId="30" xfId="13" quotePrefix="1" applyNumberFormat="1" applyFont="1" applyFill="1" applyBorder="1" applyAlignment="1" applyProtection="1">
      <alignment horizontal="center" vertical="center"/>
    </xf>
    <xf numFmtId="4" fontId="21" fillId="9" borderId="30" xfId="13" applyNumberFormat="1" applyFont="1" applyFill="1" applyBorder="1" applyAlignment="1" applyProtection="1">
      <alignment horizontal="center" vertical="center"/>
    </xf>
    <xf numFmtId="4" fontId="21" fillId="9" borderId="55" xfId="13" applyNumberFormat="1" applyFont="1" applyFill="1" applyBorder="1" applyAlignment="1" applyProtection="1">
      <alignment horizontal="center" vertical="center"/>
    </xf>
    <xf numFmtId="4" fontId="21" fillId="9" borderId="31" xfId="13" applyNumberFormat="1" applyFont="1" applyFill="1" applyBorder="1" applyAlignment="1" applyProtection="1">
      <alignment horizontal="center" vertical="center"/>
    </xf>
    <xf numFmtId="4" fontId="21"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2" fillId="0" borderId="0" xfId="0" applyFont="1" applyFill="1" applyBorder="1" applyAlignment="1">
      <alignment horizontal="left" vertical="top"/>
    </xf>
    <xf numFmtId="0" fontId="0" fillId="0" borderId="0" xfId="0" applyFill="1" applyBorder="1" applyAlignment="1">
      <alignment horizontal="left" vertical="top"/>
    </xf>
    <xf numFmtId="0" fontId="38" fillId="18" borderId="58" xfId="0" applyFont="1" applyFill="1" applyBorder="1" applyAlignment="1">
      <alignment horizontal="center" vertical="top" wrapText="1"/>
    </xf>
    <xf numFmtId="0" fontId="38" fillId="18" borderId="58" xfId="0" applyFont="1" applyFill="1" applyBorder="1" applyAlignment="1">
      <alignment horizontal="left" vertical="top" wrapText="1"/>
    </xf>
    <xf numFmtId="0" fontId="40"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2"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2" fillId="19" borderId="59" xfId="0" applyFont="1" applyFill="1" applyBorder="1" applyAlignment="1">
      <alignment horizontal="center" vertical="top" wrapText="1"/>
    </xf>
    <xf numFmtId="167" fontId="45" fillId="19" borderId="59" xfId="0" applyNumberFormat="1" applyFont="1" applyFill="1" applyBorder="1" applyAlignment="1">
      <alignment horizontal="center" vertical="top" wrapText="1"/>
    </xf>
    <xf numFmtId="0" fontId="42"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5" fillId="0" borderId="60" xfId="0" applyNumberFormat="1" applyFont="1" applyFill="1" applyBorder="1" applyAlignment="1">
      <alignment horizontal="center" vertical="top" wrapText="1"/>
    </xf>
    <xf numFmtId="0" fontId="42"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5" fillId="19" borderId="60" xfId="0" applyNumberFormat="1" applyFont="1" applyFill="1" applyBorder="1" applyAlignment="1">
      <alignment horizontal="center" vertical="top" wrapText="1"/>
    </xf>
    <xf numFmtId="0" fontId="42"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5" fillId="0" borderId="61" xfId="0" applyNumberFormat="1" applyFont="1" applyFill="1" applyBorder="1" applyAlignment="1">
      <alignment horizontal="center" vertical="top" wrapText="1"/>
    </xf>
    <xf numFmtId="168" fontId="43" fillId="19" borderId="59" xfId="0" applyNumberFormat="1" applyFont="1" applyFill="1" applyBorder="1" applyAlignment="1">
      <alignment horizontal="center" vertical="top" wrapText="1"/>
    </xf>
    <xf numFmtId="169" fontId="43" fillId="19" borderId="59" xfId="0" applyNumberFormat="1" applyFont="1" applyFill="1" applyBorder="1" applyAlignment="1">
      <alignment horizontal="center" vertical="top" wrapText="1"/>
    </xf>
    <xf numFmtId="168" fontId="43" fillId="0" borderId="60" xfId="0" applyNumberFormat="1" applyFont="1" applyFill="1" applyBorder="1" applyAlignment="1">
      <alignment horizontal="left" vertical="top" wrapText="1"/>
    </xf>
    <xf numFmtId="169" fontId="43" fillId="0" borderId="60" xfId="0" applyNumberFormat="1" applyFont="1" applyFill="1" applyBorder="1" applyAlignment="1">
      <alignment horizontal="center" vertical="top" wrapText="1"/>
    </xf>
    <xf numFmtId="170" fontId="45" fillId="0" borderId="60" xfId="0" applyNumberFormat="1" applyFont="1" applyFill="1" applyBorder="1" applyAlignment="1">
      <alignment horizontal="left" vertical="top" wrapText="1"/>
    </xf>
    <xf numFmtId="168" fontId="43" fillId="19" borderId="60" xfId="0" applyNumberFormat="1" applyFont="1" applyFill="1" applyBorder="1" applyAlignment="1">
      <alignment horizontal="left" vertical="top" wrapText="1"/>
    </xf>
    <xf numFmtId="169" fontId="43" fillId="19" borderId="60" xfId="0" applyNumberFormat="1" applyFont="1" applyFill="1" applyBorder="1" applyAlignment="1">
      <alignment horizontal="center" vertical="top" wrapText="1"/>
    </xf>
    <xf numFmtId="170" fontId="45"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3"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3" fillId="0" borderId="61" xfId="0" applyNumberFormat="1" applyFont="1" applyFill="1" applyBorder="1" applyAlignment="1">
      <alignment horizontal="left" vertical="top" wrapText="1"/>
    </xf>
    <xf numFmtId="169" fontId="43" fillId="0" borderId="61" xfId="0" applyNumberFormat="1" applyFont="1" applyFill="1" applyBorder="1" applyAlignment="1">
      <alignment horizontal="center" vertical="top" wrapText="1"/>
    </xf>
    <xf numFmtId="168" fontId="43"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2" fillId="19" borderId="61" xfId="0" applyFont="1" applyFill="1" applyBorder="1" applyAlignment="1">
      <alignment horizontal="left" vertical="top" wrapText="1"/>
    </xf>
    <xf numFmtId="169" fontId="43" fillId="19" borderId="61" xfId="0" applyNumberFormat="1" applyFont="1" applyFill="1" applyBorder="1" applyAlignment="1">
      <alignment horizontal="center" vertical="top" wrapText="1"/>
    </xf>
    <xf numFmtId="167" fontId="45" fillId="19" borderId="61" xfId="0" applyNumberFormat="1" applyFont="1" applyFill="1" applyBorder="1" applyAlignment="1">
      <alignment horizontal="center" vertical="top" wrapText="1"/>
    </xf>
    <xf numFmtId="0" fontId="46" fillId="19" borderId="61" xfId="0" applyFont="1" applyFill="1" applyBorder="1" applyAlignment="1">
      <alignment horizontal="center" vertical="top" wrapText="1"/>
    </xf>
    <xf numFmtId="168" fontId="43" fillId="19" borderId="59" xfId="0" applyNumberFormat="1" applyFont="1" applyFill="1" applyBorder="1" applyAlignment="1">
      <alignment horizontal="left" vertical="top" wrapText="1"/>
    </xf>
    <xf numFmtId="170" fontId="47" fillId="19" borderId="59" xfId="0" applyNumberFormat="1" applyFont="1" applyFill="1" applyBorder="1" applyAlignment="1">
      <alignment horizontal="left" vertical="top" wrapText="1"/>
    </xf>
    <xf numFmtId="167" fontId="47" fillId="0" borderId="60" xfId="0" applyNumberFormat="1" applyFont="1" applyFill="1" applyBorder="1" applyAlignment="1">
      <alignment horizontal="center" vertical="top" wrapText="1"/>
    </xf>
    <xf numFmtId="167" fontId="47" fillId="0" borderId="60" xfId="0" applyNumberFormat="1" applyFont="1" applyFill="1" applyBorder="1" applyAlignment="1">
      <alignment horizontal="left" vertical="top" wrapText="1"/>
    </xf>
    <xf numFmtId="167" fontId="47" fillId="19" borderId="60" xfId="0" applyNumberFormat="1" applyFont="1" applyFill="1" applyBorder="1" applyAlignment="1">
      <alignment horizontal="center" vertical="top" wrapText="1"/>
    </xf>
    <xf numFmtId="167" fontId="47" fillId="19" borderId="60" xfId="0" applyNumberFormat="1" applyFont="1" applyFill="1" applyBorder="1" applyAlignment="1">
      <alignment horizontal="left" vertical="top" wrapText="1"/>
    </xf>
    <xf numFmtId="0" fontId="48" fillId="19" borderId="60" xfId="0" applyFont="1" applyFill="1" applyBorder="1" applyAlignment="1">
      <alignment horizontal="center" vertical="top" wrapText="1"/>
    </xf>
    <xf numFmtId="0" fontId="48" fillId="0" borderId="60" xfId="0" applyFont="1" applyFill="1" applyBorder="1" applyAlignment="1">
      <alignment horizontal="center" vertical="top" wrapText="1"/>
    </xf>
    <xf numFmtId="167" fontId="47" fillId="0" borderId="61" xfId="0" applyNumberFormat="1" applyFont="1" applyFill="1" applyBorder="1" applyAlignment="1">
      <alignment horizontal="center" vertical="top" wrapText="1"/>
    </xf>
    <xf numFmtId="0" fontId="48"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center" vertical="top" wrapText="1"/>
    </xf>
    <xf numFmtId="0" fontId="48" fillId="19" borderId="59" xfId="0" applyFont="1" applyFill="1" applyBorder="1" applyAlignment="1">
      <alignment horizontal="center" vertical="top" wrapText="1"/>
    </xf>
    <xf numFmtId="169" fontId="43" fillId="0" borderId="60" xfId="0" applyNumberFormat="1" applyFont="1" applyFill="1" applyBorder="1" applyAlignment="1">
      <alignment horizontal="left" vertical="top" wrapText="1"/>
    </xf>
    <xf numFmtId="169" fontId="43" fillId="19" borderId="60" xfId="0" applyNumberFormat="1" applyFont="1" applyFill="1" applyBorder="1" applyAlignment="1">
      <alignment horizontal="left" vertical="top" wrapText="1"/>
    </xf>
    <xf numFmtId="169" fontId="43" fillId="19" borderId="61" xfId="0" applyNumberFormat="1" applyFont="1" applyFill="1" applyBorder="1" applyAlignment="1">
      <alignment horizontal="left" vertical="top" wrapText="1"/>
    </xf>
    <xf numFmtId="0" fontId="48" fillId="19" borderId="61" xfId="0" applyFont="1" applyFill="1" applyBorder="1" applyAlignment="1">
      <alignment horizontal="center" vertical="top" wrapText="1"/>
    </xf>
    <xf numFmtId="169" fontId="43" fillId="0" borderId="61" xfId="0" applyNumberFormat="1" applyFont="1" applyFill="1" applyBorder="1" applyAlignment="1">
      <alignment horizontal="left" vertical="top" wrapText="1"/>
    </xf>
    <xf numFmtId="172" fontId="43" fillId="19" borderId="59" xfId="0" applyNumberFormat="1" applyFont="1" applyFill="1" applyBorder="1" applyAlignment="1">
      <alignment horizontal="left" vertical="top" wrapText="1"/>
    </xf>
    <xf numFmtId="168" fontId="43" fillId="0" borderId="61" xfId="0" applyNumberFormat="1" applyFont="1" applyFill="1" applyBorder="1" applyAlignment="1">
      <alignment horizontal="left" vertical="top" wrapText="1"/>
    </xf>
    <xf numFmtId="167" fontId="47" fillId="0" borderId="61" xfId="0" applyNumberFormat="1" applyFont="1" applyFill="1" applyBorder="1" applyAlignment="1">
      <alignment horizontal="left" vertical="top" wrapText="1"/>
    </xf>
    <xf numFmtId="171" fontId="43" fillId="0" borderId="60" xfId="0" applyNumberFormat="1" applyFont="1" applyFill="1" applyBorder="1" applyAlignment="1">
      <alignment horizontal="left" vertical="top" wrapText="1"/>
    </xf>
    <xf numFmtId="170" fontId="47" fillId="0" borderId="60" xfId="0" applyNumberFormat="1" applyFont="1" applyFill="1" applyBorder="1" applyAlignment="1">
      <alignment horizontal="left" vertical="top" wrapText="1"/>
    </xf>
    <xf numFmtId="170" fontId="47" fillId="19" borderId="60" xfId="0" applyNumberFormat="1" applyFont="1" applyFill="1" applyBorder="1" applyAlignment="1">
      <alignment horizontal="left" vertical="top" wrapText="1"/>
    </xf>
    <xf numFmtId="171" fontId="43"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left" vertical="top" wrapText="1"/>
    </xf>
    <xf numFmtId="170" fontId="47" fillId="19" borderId="61" xfId="0" applyNumberFormat="1" applyFont="1" applyFill="1" applyBorder="1" applyAlignment="1">
      <alignment horizontal="left" vertical="top" wrapText="1"/>
    </xf>
    <xf numFmtId="171"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left" vertical="top" wrapText="1"/>
    </xf>
    <xf numFmtId="172" fontId="43" fillId="0" borderId="60" xfId="0" applyNumberFormat="1" applyFont="1" applyFill="1" applyBorder="1" applyAlignment="1">
      <alignment horizontal="left" vertical="top" wrapText="1"/>
    </xf>
    <xf numFmtId="168"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6" fillId="0" borderId="64" xfId="0" applyNumberFormat="1" applyFont="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1" fillId="14" borderId="41" xfId="13" applyNumberFormat="1" applyFont="1" applyFill="1" applyBorder="1" applyAlignment="1">
      <alignment horizontal="center" vertical="center"/>
    </xf>
    <xf numFmtId="0" fontId="21" fillId="9" borderId="34" xfId="13" applyFont="1" applyFill="1" applyBorder="1" applyAlignment="1" applyProtection="1">
      <alignment horizontal="center" vertical="center"/>
    </xf>
    <xf numFmtId="0" fontId="21" fillId="9" borderId="33" xfId="13" applyFont="1" applyFill="1" applyBorder="1" applyAlignment="1" applyProtection="1">
      <alignment horizontal="center" vertical="center"/>
    </xf>
    <xf numFmtId="0" fontId="21"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4"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0" fontId="0" fillId="42" borderId="0" xfId="0" applyFill="1"/>
    <xf numFmtId="11" fontId="0" fillId="42" borderId="0" xfId="0" applyNumberFormat="1" applyFill="1"/>
    <xf numFmtId="11" fontId="0" fillId="43" borderId="0" xfId="0" applyNumberFormat="1" applyFill="1"/>
    <xf numFmtId="0" fontId="0" fillId="42" borderId="0" xfId="0" applyFont="1" applyFill="1"/>
    <xf numFmtId="43" fontId="7" fillId="42" borderId="0" xfId="0" applyNumberFormat="1" applyFont="1" applyFill="1"/>
    <xf numFmtId="0" fontId="7" fillId="0" borderId="0" xfId="0" applyFont="1"/>
    <xf numFmtId="0" fontId="19" fillId="8" borderId="24" xfId="8" applyNumberFormat="1" applyFont="1" applyFill="1" applyBorder="1" applyAlignment="1">
      <alignment horizontal="right"/>
    </xf>
    <xf numFmtId="0" fontId="23" fillId="0" borderId="0" xfId="3" applyFont="1"/>
    <xf numFmtId="2" fontId="23" fillId="7" borderId="37" xfId="0" applyNumberFormat="1" applyFont="1" applyFill="1" applyBorder="1" applyAlignment="1">
      <alignment horizontal="right"/>
    </xf>
    <xf numFmtId="0" fontId="23" fillId="7" borderId="37" xfId="0" applyFont="1" applyFill="1" applyBorder="1" applyAlignment="1">
      <alignment horizontal="left" indent="6"/>
    </xf>
    <xf numFmtId="0" fontId="23" fillId="7" borderId="37" xfId="0" applyFont="1" applyFill="1" applyBorder="1" applyAlignment="1">
      <alignment horizontal="left" indent="4"/>
    </xf>
    <xf numFmtId="0" fontId="0" fillId="20" borderId="0" xfId="0" applyFill="1" applyAlignment="1"/>
    <xf numFmtId="0" fontId="19"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1" fillId="20" borderId="0" xfId="0" applyFont="1" applyFill="1" applyAlignment="1">
      <alignment horizontal="center"/>
    </xf>
    <xf numFmtId="0" fontId="18" fillId="8" borderId="0" xfId="7" applyFont="1" applyFill="1" applyAlignment="1">
      <alignment horizontal="left" vertical="center"/>
    </xf>
    <xf numFmtId="4" fontId="21" fillId="9" borderId="29" xfId="13" applyNumberFormat="1" applyFont="1" applyFill="1" applyBorder="1" applyAlignment="1" applyProtection="1">
      <alignment horizontal="left" vertical="center" wrapText="1"/>
    </xf>
    <xf numFmtId="4" fontId="21" fillId="9" borderId="32" xfId="13" applyNumberFormat="1" applyFont="1" applyFill="1" applyBorder="1" applyAlignment="1" applyProtection="1">
      <alignment horizontal="left" vertical="center" wrapText="1"/>
    </xf>
    <xf numFmtId="4" fontId="21" fillId="9" borderId="33" xfId="13" applyNumberFormat="1" applyFont="1" applyFill="1" applyBorder="1" applyAlignment="1" applyProtection="1">
      <alignment horizontal="center" vertical="center"/>
    </xf>
    <xf numFmtId="4" fontId="21" fillId="9" borderId="34" xfId="13" applyNumberFormat="1" applyFont="1" applyFill="1" applyBorder="1" applyAlignment="1" applyProtection="1">
      <alignment horizontal="center" vertical="center"/>
    </xf>
    <xf numFmtId="4" fontId="21" fillId="9" borderId="35" xfId="13" applyNumberFormat="1" applyFont="1" applyFill="1" applyBorder="1" applyAlignment="1" applyProtection="1">
      <alignment horizontal="center" vertical="center"/>
    </xf>
    <xf numFmtId="0" fontId="0" fillId="0" borderId="0" xfId="0" applyAlignment="1">
      <alignment horizontal="left" wrapText="1"/>
    </xf>
    <xf numFmtId="0" fontId="21" fillId="9" borderId="33" xfId="13" applyFont="1" applyFill="1" applyBorder="1" applyAlignment="1" applyProtection="1">
      <alignment horizontal="center" vertical="center" wrapText="1"/>
    </xf>
    <xf numFmtId="0" fontId="21" fillId="9" borderId="50" xfId="13" applyFont="1" applyFill="1" applyBorder="1" applyAlignment="1" applyProtection="1">
      <alignment horizontal="center" vertical="center" wrapText="1"/>
    </xf>
    <xf numFmtId="0" fontId="21" fillId="9" borderId="33" xfId="13" applyFont="1" applyFill="1" applyBorder="1" applyAlignment="1" applyProtection="1">
      <alignment horizontal="center" vertical="center"/>
    </xf>
    <xf numFmtId="0" fontId="21" fillId="9" borderId="34" xfId="13" applyFont="1" applyFill="1" applyBorder="1" applyAlignment="1" applyProtection="1">
      <alignment horizontal="center" vertical="center"/>
    </xf>
    <xf numFmtId="0" fontId="21" fillId="9" borderId="50" xfId="13" applyFont="1" applyFill="1" applyBorder="1" applyAlignment="1" applyProtection="1">
      <alignment horizontal="center" vertical="center"/>
    </xf>
    <xf numFmtId="0" fontId="21" fillId="9" borderId="39" xfId="15" applyFont="1" applyFill="1" applyBorder="1" applyAlignment="1">
      <alignment horizontal="left" vertical="center" wrapText="1"/>
    </xf>
    <xf numFmtId="0" fontId="21" fillId="9" borderId="49" xfId="15" applyFont="1" applyFill="1" applyBorder="1" applyAlignment="1">
      <alignment horizontal="left" vertical="center" wrapText="1"/>
    </xf>
    <xf numFmtId="0" fontId="21" fillId="9" borderId="33" xfId="15" applyFont="1" applyFill="1" applyBorder="1" applyAlignment="1">
      <alignment horizontal="center" vertical="top" wrapText="1"/>
    </xf>
    <xf numFmtId="0" fontId="21" fillId="9" borderId="34" xfId="15" applyFont="1" applyFill="1" applyBorder="1" applyAlignment="1">
      <alignment horizontal="center" vertical="top" wrapText="1"/>
    </xf>
    <xf numFmtId="0" fontId="21" fillId="9" borderId="50" xfId="15" applyFont="1" applyFill="1" applyBorder="1" applyAlignment="1">
      <alignment horizontal="center" vertical="top" wrapText="1"/>
    </xf>
    <xf numFmtId="0" fontId="21" fillId="9" borderId="39" xfId="13" applyFont="1" applyFill="1" applyBorder="1" applyAlignment="1" applyProtection="1">
      <alignment horizontal="left" vertical="center" wrapText="1"/>
    </xf>
    <xf numFmtId="0" fontId="21" fillId="9" borderId="49" xfId="13" applyFont="1" applyFill="1" applyBorder="1" applyAlignment="1" applyProtection="1">
      <alignment horizontal="left" vertical="center" wrapText="1"/>
    </xf>
    <xf numFmtId="0" fontId="21" fillId="14" borderId="39" xfId="13" applyFont="1" applyFill="1" applyBorder="1" applyAlignment="1" applyProtection="1">
      <alignment horizontal="center" vertical="center"/>
    </xf>
    <xf numFmtId="0" fontId="21" fillId="14" borderId="48" xfId="13" applyFont="1" applyFill="1" applyBorder="1" applyAlignment="1" applyProtection="1">
      <alignment horizontal="center" vertical="center"/>
    </xf>
    <xf numFmtId="0" fontId="18" fillId="8" borderId="0" xfId="7" applyFont="1" applyFill="1" applyAlignment="1">
      <alignment horizontal="left"/>
    </xf>
    <xf numFmtId="0" fontId="23" fillId="8" borderId="34" xfId="3" applyFont="1" applyFill="1" applyBorder="1" applyAlignment="1">
      <alignment horizontal="center" vertical="center"/>
    </xf>
    <xf numFmtId="0" fontId="23" fillId="8" borderId="50" xfId="3" applyFont="1" applyFill="1" applyBorder="1" applyAlignment="1">
      <alignment horizontal="center" vertical="center"/>
    </xf>
    <xf numFmtId="0" fontId="18" fillId="17" borderId="0" xfId="7" applyFont="1" applyFill="1" applyAlignment="1">
      <alignment horizontal="left" vertical="center"/>
    </xf>
    <xf numFmtId="0" fontId="21" fillId="14" borderId="44" xfId="13" applyNumberFormat="1" applyFont="1" applyFill="1" applyBorder="1" applyAlignment="1">
      <alignment horizontal="center" vertical="center"/>
    </xf>
    <xf numFmtId="0" fontId="21" fillId="14" borderId="45" xfId="13" applyNumberFormat="1" applyFont="1" applyFill="1" applyBorder="1" applyAlignment="1">
      <alignment horizontal="center" vertical="center"/>
    </xf>
    <xf numFmtId="0" fontId="21" fillId="14" borderId="46" xfId="13" applyNumberFormat="1" applyFont="1" applyFill="1" applyBorder="1" applyAlignment="1">
      <alignment horizontal="center" vertical="center"/>
    </xf>
    <xf numFmtId="0" fontId="21" fillId="14" borderId="47" xfId="13" applyNumberFormat="1" applyFont="1" applyFill="1" applyBorder="1" applyAlignment="1">
      <alignment horizontal="center" vertical="center"/>
    </xf>
    <xf numFmtId="0" fontId="21" fillId="14" borderId="44" xfId="13" applyFont="1" applyFill="1" applyBorder="1" applyAlignment="1" applyProtection="1">
      <alignment horizontal="center" vertical="center"/>
    </xf>
    <xf numFmtId="0" fontId="21" fillId="14" borderId="46" xfId="13" applyFont="1" applyFill="1" applyBorder="1" applyAlignment="1" applyProtection="1">
      <alignment horizontal="center" vertical="center"/>
    </xf>
    <xf numFmtId="0" fontId="21" fillId="14" borderId="45" xfId="13" applyFont="1" applyFill="1" applyBorder="1" applyAlignment="1" applyProtection="1">
      <alignment horizontal="center" vertical="center"/>
    </xf>
    <xf numFmtId="0" fontId="21" fillId="14" borderId="47" xfId="13" applyFont="1" applyFill="1" applyBorder="1" applyAlignment="1" applyProtection="1">
      <alignment horizontal="center" vertical="center"/>
    </xf>
    <xf numFmtId="0" fontId="21" fillId="14" borderId="39" xfId="13" applyFont="1" applyFill="1" applyBorder="1" applyAlignment="1">
      <alignment horizontal="center" vertical="center"/>
    </xf>
    <xf numFmtId="0" fontId="23" fillId="8" borderId="48"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50"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29" xfId="9" applyNumberFormat="1" applyFont="1" applyFill="1" applyBorder="1" applyAlignment="1">
      <alignment horizontal="left" vertical="top"/>
    </xf>
    <xf numFmtId="0" fontId="21" fillId="9" borderId="32" xfId="9" applyNumberFormat="1" applyFont="1" applyFill="1" applyBorder="1" applyAlignment="1">
      <alignment horizontal="left" vertical="top"/>
    </xf>
    <xf numFmtId="0" fontId="21" fillId="9" borderId="33" xfId="9" applyNumberFormat="1" applyFont="1" applyFill="1" applyBorder="1" applyAlignment="1">
      <alignment horizontal="center" vertical="center"/>
    </xf>
    <xf numFmtId="0" fontId="21" fillId="9" borderId="34" xfId="9" applyNumberFormat="1" applyFont="1" applyFill="1" applyBorder="1" applyAlignment="1">
      <alignment horizontal="center" vertical="center"/>
    </xf>
    <xf numFmtId="0" fontId="21" fillId="9" borderId="35" xfId="9" applyNumberFormat="1" applyFont="1" applyFill="1" applyBorder="1" applyAlignment="1">
      <alignment horizontal="center" vertical="center"/>
    </xf>
    <xf numFmtId="0" fontId="21" fillId="14" borderId="39" xfId="13" applyNumberFormat="1" applyFont="1" applyFill="1" applyBorder="1" applyAlignment="1">
      <alignment horizontal="left" vertical="top"/>
    </xf>
    <xf numFmtId="0" fontId="21" fillId="14" borderId="43" xfId="13" applyNumberFormat="1" applyFont="1" applyFill="1" applyBorder="1" applyAlignment="1">
      <alignment horizontal="left" vertical="top"/>
    </xf>
    <xf numFmtId="0" fontId="21" fillId="14" borderId="49" xfId="13" applyNumberFormat="1" applyFont="1" applyFill="1" applyBorder="1" applyAlignment="1">
      <alignment horizontal="left" vertical="top"/>
    </xf>
    <xf numFmtId="0" fontId="21" fillId="14" borderId="40" xfId="13" applyNumberFormat="1" applyFont="1" applyFill="1" applyBorder="1" applyAlignment="1">
      <alignment horizontal="center" vertical="center"/>
    </xf>
    <xf numFmtId="0" fontId="23" fillId="8" borderId="41" xfId="3" applyFont="1" applyFill="1" applyBorder="1" applyAlignment="1">
      <alignment horizontal="center" vertical="center"/>
    </xf>
    <xf numFmtId="0" fontId="21" fillId="14" borderId="42" xfId="13" applyNumberFormat="1" applyFont="1" applyFill="1" applyBorder="1" applyAlignment="1">
      <alignment horizontal="center" vertical="center"/>
    </xf>
    <xf numFmtId="0" fontId="21" fillId="14" borderId="41" xfId="13" applyNumberFormat="1" applyFont="1" applyFill="1" applyBorder="1" applyAlignment="1">
      <alignment horizontal="center" vertical="center"/>
    </xf>
    <xf numFmtId="0" fontId="23" fillId="8" borderId="42" xfId="3" applyFont="1" applyFill="1" applyBorder="1" applyAlignment="1">
      <alignment horizontal="center"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BBBDA995-FC54-4BA8-949F-016ECD666DAB}">
    <text>Leave this cell blank.</text>
  </threadedComment>
  <threadedComment ref="K641" dT="2020-08-19T00:06:43.00" personId="{811026A2-74EF-4287-974D-D90683F22217}" id="{5A00FC23-6E3F-4EF5-9766-F42947F0645E}">
    <text>Leave this cell blank.</text>
  </threadedComment>
  <threadedComment ref="J642" dT="2020-08-19T00:06:43.00" personId="{811026A2-74EF-4287-974D-D90683F22217}" id="{EA165F59-5200-4D95-A01C-E51D2E7AD0B1}">
    <text>Leave this cell blank.</text>
  </threadedComment>
  <threadedComment ref="K642" dT="2020-08-19T00:06:43.00" personId="{811026A2-74EF-4287-974D-D90683F22217}" id="{CDF48109-BBEA-4AE6-842B-809E2C47DFE0}">
    <text>Leave this cell blank.</text>
  </threadedComment>
  <threadedComment ref="J643" dT="2020-08-19T00:06:43.00" personId="{811026A2-74EF-4287-974D-D90683F22217}" id="{31D4041A-AE9B-4F85-B10E-027292E08FE0}">
    <text>Leave this cell blank.</text>
  </threadedComment>
  <threadedComment ref="K643" dT="2020-08-19T00:06:43.00" personId="{811026A2-74EF-4287-974D-D90683F22217}" id="{FE36A91C-9481-4361-96D8-A471F8D27847}">
    <text>Leave this cell blank.</text>
  </threadedComment>
  <threadedComment ref="J644" dT="2020-08-19T00:06:43.00" personId="{811026A2-74EF-4287-974D-D90683F22217}" id="{689E437F-9321-492B-B30E-F86F14103A3B}">
    <text>Leave this cell blank.</text>
  </threadedComment>
  <threadedComment ref="K644" dT="2020-08-19T00:06:43.00" personId="{811026A2-74EF-4287-974D-D90683F22217}" id="{32073A99-374F-4A99-ADB1-31EBB75C188D}">
    <text>Leave this cell blank.</text>
  </threadedComment>
  <threadedComment ref="J645" dT="2020-08-19T00:06:43.00" personId="{811026A2-74EF-4287-974D-D90683F22217}" id="{94C842B7-BB92-4E3D-B7CE-E91082FDBCAB}">
    <text>Leave this cell blank.</text>
  </threadedComment>
  <threadedComment ref="K645" dT="2020-08-19T00:06:43.00" personId="{811026A2-74EF-4287-974D-D90683F22217}" id="{33ADDFD9-DDD0-416F-AB81-67DA55A4FA4A}">
    <text>Leave this cell blank.</text>
  </threadedComment>
  <threadedComment ref="J646" dT="2020-08-19T00:06:43.00" personId="{811026A2-74EF-4287-974D-D90683F22217}" id="{84D13F3C-2978-4F80-898F-38D634D6D0E4}">
    <text>Leave this cell blank.</text>
  </threadedComment>
  <threadedComment ref="K646" dT="2020-08-19T00:06:43.00" personId="{811026A2-74EF-4287-974D-D90683F22217}" id="{13D9B9DA-CC6D-485C-BBF3-DD676D7738DE}">
    <text>Leave this cell blank.</text>
  </threadedComment>
  <threadedComment ref="J647" dT="2020-08-19T00:06:43.00" personId="{811026A2-74EF-4287-974D-D90683F22217}" id="{383CC917-3CD5-4210-94E2-528E172FB477}">
    <text>Leave this cell blank.</text>
  </threadedComment>
  <threadedComment ref="K647" dT="2020-08-19T00:06:43.00" personId="{811026A2-74EF-4287-974D-D90683F22217}" id="{37D88FCC-19C0-4423-82ED-8326BEBAAC50}">
    <text>Leave this cell blank.</text>
  </threadedComment>
  <threadedComment ref="J648" dT="2020-08-19T00:06:43.00" personId="{811026A2-74EF-4287-974D-D90683F22217}" id="{4E60996D-95CF-4FD0-8BCF-74852B5578A7}">
    <text>Leave this cell blank.</text>
  </threadedComment>
  <threadedComment ref="K648" dT="2020-08-19T00:06:43.00" personId="{811026A2-74EF-4287-974D-D90683F22217}" id="{BC7211EB-215B-4124-B0ED-FB2C409B3020}">
    <text>Leave this cell blank.</text>
  </threadedComment>
  <threadedComment ref="J649" dT="2020-08-19T00:06:43.00" personId="{811026A2-74EF-4287-974D-D90683F22217}" id="{6BE54B47-5A4F-409B-962C-C1722CF3D2D6}">
    <text>Leave this cell blank.</text>
  </threadedComment>
  <threadedComment ref="K649" dT="2020-08-19T00:06:43.00" personId="{811026A2-74EF-4287-974D-D90683F22217}" id="{A10C23F2-46AA-414B-A04A-7EACCDF72781}">
    <text>Leave this cell blank.</text>
  </threadedComment>
  <threadedComment ref="J650" dT="2020-08-19T00:06:43.00" personId="{811026A2-74EF-4287-974D-D90683F22217}" id="{5720F66E-A8E0-4CB3-8835-1AEF1D0BF254}">
    <text>Leave this cell blank.</text>
  </threadedComment>
  <threadedComment ref="K650" dT="2020-08-19T00:06:43.00" personId="{811026A2-74EF-4287-974D-D90683F22217}" id="{1ADE3D9A-7692-4270-A226-45F1DC236C77}">
    <text>Leave this cell blank.</text>
  </threadedComment>
  <threadedComment ref="J651" dT="2020-08-19T00:06:43.00" personId="{811026A2-74EF-4287-974D-D90683F22217}" id="{1BA70215-9F9B-45D8-8D13-D6B1C2C13BEE}">
    <text>Leave this cell blank.</text>
  </threadedComment>
  <threadedComment ref="K651" dT="2020-08-19T00:06:43.00" personId="{811026A2-74EF-4287-974D-D90683F22217}" id="{AD831462-93F3-4341-B304-8E2E04AECB81}">
    <text>Leave this cell blank.</text>
  </threadedComment>
  <threadedComment ref="J652" dT="2020-08-19T00:06:43.00" personId="{811026A2-74EF-4287-974D-D90683F22217}" id="{1BD8D928-08A3-4F45-8A0F-E37C1A591060}">
    <text>Leave this cell blank.</text>
  </threadedComment>
  <threadedComment ref="K652" dT="2020-08-19T00:06:43.00" personId="{811026A2-74EF-4287-974D-D90683F22217}" id="{C101E047-01A0-43E2-9A6C-5C28BF38D618}">
    <text>Leave this cell blank.</text>
  </threadedComment>
  <threadedComment ref="J653" dT="2020-08-19T00:06:43.00" personId="{811026A2-74EF-4287-974D-D90683F22217}" id="{610BD4AE-B7A9-48C6-93AB-976272A9AA55}">
    <text>Leave this cell blank.</text>
  </threadedComment>
  <threadedComment ref="K653" dT="2020-08-19T00:06:43.00" personId="{811026A2-74EF-4287-974D-D90683F22217}" id="{20FE09C3-EB8C-4BB3-A043-CF81CFC4BBB5}">
    <text>Leave this cell blank.</text>
  </threadedComment>
  <threadedComment ref="J654" dT="2020-08-19T00:06:43.00" personId="{811026A2-74EF-4287-974D-D90683F22217}" id="{99D6E66C-DE76-4E93-B54B-2EF6CAD93169}">
    <text>Leave this cell blank.</text>
  </threadedComment>
  <threadedComment ref="K654" dT="2020-08-19T00:06:43.00" personId="{811026A2-74EF-4287-974D-D90683F22217}" id="{F50DF8D4-D112-4057-A753-D16D9CCB84C0}">
    <text>Leave this cell blank.</text>
  </threadedComment>
  <threadedComment ref="J655" dT="2020-08-19T00:06:43.00" personId="{811026A2-74EF-4287-974D-D90683F22217}" id="{AFFDC166-993A-4EE8-B789-D35D8411E1D6}">
    <text>Leave this cell blank.</text>
  </threadedComment>
  <threadedComment ref="K655" dT="2020-08-19T00:06:43.00" personId="{811026A2-74EF-4287-974D-D90683F22217}" id="{171977EC-6D05-46A7-8675-9A405D267687}">
    <text>Leave this cell blank.</text>
  </threadedComment>
  <threadedComment ref="J656" dT="2020-08-19T00:06:43.00" personId="{811026A2-74EF-4287-974D-D90683F22217}" id="{7F60BD86-18F3-4019-87E6-BAF75D04A52F}">
    <text>Leave this cell blank.</text>
  </threadedComment>
  <threadedComment ref="K656" dT="2020-08-19T00:06:43.00" personId="{811026A2-74EF-4287-974D-D90683F22217}" id="{7E28A212-FF19-49BF-A6DD-95E07E8FEEAA}">
    <text>Leave this cell blank.</text>
  </threadedComment>
  <threadedComment ref="J657" dT="2020-08-19T00:06:43.00" personId="{811026A2-74EF-4287-974D-D90683F22217}" id="{2F5425AD-33FB-4127-AB82-6888863D9478}">
    <text>Leave this cell blank.</text>
  </threadedComment>
  <threadedComment ref="K657" dT="2020-08-19T00:06:43.00" personId="{811026A2-74EF-4287-974D-D90683F22217}" id="{69C01469-37F8-4D97-9031-CF7982AF3EA3}">
    <text>Leave this cell blank.</text>
  </threadedComment>
  <threadedComment ref="J658" dT="2020-08-19T00:06:43.00" personId="{811026A2-74EF-4287-974D-D90683F22217}" id="{030044A4-E88D-4E0E-8F8B-E6E985484641}">
    <text>Leave this cell blank.</text>
  </threadedComment>
  <threadedComment ref="K658" dT="2020-08-19T00:06:43.00" personId="{811026A2-74EF-4287-974D-D90683F22217}" id="{74BF441A-4131-4EEF-86C6-6208F6F63374}">
    <text>Leave this cell blank.</text>
  </threadedComment>
  <threadedComment ref="J659" dT="2020-08-19T00:06:43.00" personId="{811026A2-74EF-4287-974D-D90683F22217}" id="{D487DE4C-FEA0-4F8D-B835-1E81DC13FF33}">
    <text>Leave this cell blank.</text>
  </threadedComment>
  <threadedComment ref="K659" dT="2020-08-19T00:06:43.00" personId="{811026A2-74EF-4287-974D-D90683F22217}" id="{4C8D4D37-5D04-4673-9FD8-4F6CAAF34F4C}">
    <text>Leave this cell blank.</text>
  </threadedComment>
  <threadedComment ref="J660" dT="2020-08-19T00:06:43.00" personId="{811026A2-74EF-4287-974D-D90683F22217}" id="{445EBA4B-D08A-4A2B-8817-91965E9EE15A}">
    <text>Leave this cell blank.</text>
  </threadedComment>
  <threadedComment ref="K660" dT="2020-08-19T00:06:43.00" personId="{811026A2-74EF-4287-974D-D90683F22217}" id="{06EA7662-8928-421F-8609-02CB8513D8E2}">
    <text>Leave this cell blank.</text>
  </threadedComment>
  <threadedComment ref="J661" dT="2020-08-19T00:06:43.00" personId="{811026A2-74EF-4287-974D-D90683F22217}" id="{0A768DCF-4199-4FEF-B989-E841750A4DA8}">
    <text>Leave this cell blank.</text>
  </threadedComment>
  <threadedComment ref="K661" dT="2020-08-19T00:06:43.00" personId="{811026A2-74EF-4287-974D-D90683F22217}" id="{8712DA12-EAB9-4EA9-9394-386D7F931F0C}">
    <text>Leave this cell blank.</text>
  </threadedComment>
  <threadedComment ref="J662" dT="2020-08-19T00:06:43.00" personId="{811026A2-74EF-4287-974D-D90683F22217}" id="{B770F9FD-3418-4FEE-A63F-4E3DBCABB91C}">
    <text>Leave this cell blank.</text>
  </threadedComment>
  <threadedComment ref="K662" dT="2020-08-19T00:06:43.00" personId="{811026A2-74EF-4287-974D-D90683F22217}" id="{5A34C5E8-E80F-497C-AA51-B6B10416EA2C}">
    <text>Leave this cell blank.</text>
  </threadedComment>
  <threadedComment ref="J663" dT="2020-08-19T00:06:43.00" personId="{811026A2-74EF-4287-974D-D90683F22217}" id="{A91F1BC4-B83B-4EA0-9A61-933755F873B3}">
    <text>Leave this cell blank.</text>
  </threadedComment>
  <threadedComment ref="K663" dT="2020-08-19T00:06:43.00" personId="{811026A2-74EF-4287-974D-D90683F22217}" id="{C5382BDF-DFD2-440E-8C16-A031D7FDE7FB}">
    <text>Leave this cell blank.</text>
  </threadedComment>
  <threadedComment ref="J664" dT="2020-08-19T00:06:43.00" personId="{811026A2-74EF-4287-974D-D90683F22217}" id="{D59A7958-8F2A-4309-B0CA-64DDF0A983C5}">
    <text>Leave this cell blank.</text>
  </threadedComment>
  <threadedComment ref="K664" dT="2020-08-19T00:06:43.00" personId="{811026A2-74EF-4287-974D-D90683F22217}" id="{611D960B-3415-4E1B-AE1D-3BF4CF840CB5}">
    <text>Leave this cell blank.</text>
  </threadedComment>
  <threadedComment ref="J665" dT="2020-08-19T00:06:43.00" personId="{811026A2-74EF-4287-974D-D90683F22217}" id="{227DDCCF-4597-43CE-9D03-B096A28362C7}">
    <text>Leave this cell blank.</text>
  </threadedComment>
  <threadedComment ref="K665" dT="2020-08-19T00:06:43.00" personId="{811026A2-74EF-4287-974D-D90683F22217}" id="{D7E5C4FF-D48A-407C-84BE-D9DE506D8B20}">
    <text>Leave this cell blank.</text>
  </threadedComment>
  <threadedComment ref="J666" dT="2020-08-19T00:06:43.00" personId="{811026A2-74EF-4287-974D-D90683F22217}" id="{3AC0D306-31AF-4148-BE10-3D87481F93B1}">
    <text>Leave this cell blank.</text>
  </threadedComment>
  <threadedComment ref="K666" dT="2020-08-19T00:06:43.00" personId="{811026A2-74EF-4287-974D-D90683F22217}" id="{AB2E369D-3345-479F-B6D2-4BFC7B122DF4}">
    <text>Leave this cell blank.</text>
  </threadedComment>
  <threadedComment ref="J667" dT="2020-08-19T00:06:43.00" personId="{811026A2-74EF-4287-974D-D90683F22217}" id="{314DDF47-264C-4E6F-AAE5-766146874B7C}">
    <text>Leave this cell blank.</text>
  </threadedComment>
  <threadedComment ref="K667" dT="2020-08-19T00:06:43.00" personId="{811026A2-74EF-4287-974D-D90683F22217}" id="{0395F3BA-AFC8-4DF3-A105-F80F49E4BBE6}">
    <text>Leave this cell blank.</text>
  </threadedComment>
  <threadedComment ref="J668" dT="2020-08-19T00:06:43.00" personId="{811026A2-74EF-4287-974D-D90683F22217}" id="{8C9E63F5-AF77-442F-8E53-0BA07E0086AD}">
    <text>Leave this cell blank.</text>
  </threadedComment>
  <threadedComment ref="K668" dT="2020-08-19T00:06:43.00" personId="{811026A2-74EF-4287-974D-D90683F22217}" id="{052542DE-85C9-4445-B312-362561B90877}">
    <text>Leave this cell blank.</text>
  </threadedComment>
  <threadedComment ref="J669" dT="2020-08-19T00:06:43.00" personId="{811026A2-74EF-4287-974D-D90683F22217}" id="{8E499EDC-FABC-4D3F-824F-D89044923FCA}">
    <text>Leave this cell blank.</text>
  </threadedComment>
  <threadedComment ref="K669" dT="2020-08-19T00:06:43.00" personId="{811026A2-74EF-4287-974D-D90683F22217}" id="{F79DD9AA-101F-41A6-BB3B-A1CA9F4E3822}">
    <text>Leave this cell blank.</text>
  </threadedComment>
  <threadedComment ref="J670" dT="2020-08-19T00:06:43.00" personId="{811026A2-74EF-4287-974D-D90683F22217}" id="{786F02C9-6B0D-4DAC-8C06-3115CBC3AE78}">
    <text>Leave this cell blank.</text>
  </threadedComment>
  <threadedComment ref="K670" dT="2020-08-19T00:06:43.00" personId="{811026A2-74EF-4287-974D-D90683F22217}" id="{476B1075-D850-498B-B9A2-6B05BE424C03}">
    <text>Leave this cell blank.</text>
  </threadedComment>
  <threadedComment ref="J671" dT="2020-08-19T00:06:43.00" personId="{811026A2-74EF-4287-974D-D90683F22217}" id="{C662E08F-4A23-456D-8A5A-BC9FEC2A81FF}">
    <text>Leave this cell blank.</text>
  </threadedComment>
  <threadedComment ref="K671" dT="2020-08-19T00:06:43.00" personId="{811026A2-74EF-4287-974D-D90683F22217}" id="{D958C5F4-C9DE-45F6-B048-48662BC7A70D}">
    <text>Leave this cell blank.</text>
  </threadedComment>
  <threadedComment ref="J672" dT="2020-08-19T00:06:43.00" personId="{811026A2-74EF-4287-974D-D90683F22217}" id="{76B44C63-150E-4738-A0E2-D7304DCF0E8C}">
    <text>Leave this cell blank.</text>
  </threadedComment>
  <threadedComment ref="K672" dT="2020-08-19T00:06:43.00" personId="{811026A2-74EF-4287-974D-D90683F22217}" id="{C61AA721-1516-4BE1-AF85-25DDCA3B4C7B}">
    <text>Leave this cell blank.</text>
  </threadedComment>
  <threadedComment ref="J673" dT="2020-08-19T00:06:43.00" personId="{811026A2-74EF-4287-974D-D90683F22217}" id="{AE318C00-A0F4-437F-BBE2-9E974E461606}">
    <text>Leave this cell blank.</text>
  </threadedComment>
  <threadedComment ref="K673" dT="2020-08-19T00:06:43.00" personId="{811026A2-74EF-4287-974D-D90683F22217}" id="{034CC9DB-DCF2-4232-A64C-3DE7BF8DB2FC}">
    <text>Leave this cell blank.</text>
  </threadedComment>
  <threadedComment ref="J674" dT="2020-08-19T00:06:43.00" personId="{811026A2-74EF-4287-974D-D90683F22217}" id="{46B05308-A0EC-4C38-9CC2-EBCF95DCE75B}">
    <text>Leave this cell blank.</text>
  </threadedComment>
  <threadedComment ref="K674" dT="2020-08-19T00:06:43.00" personId="{811026A2-74EF-4287-974D-D90683F22217}" id="{C5EA1026-30A8-4746-AB76-D4246C077DCF}">
    <text>Leave this cell blank.</text>
  </threadedComment>
  <threadedComment ref="J675" dT="2020-08-19T00:06:43.00" personId="{811026A2-74EF-4287-974D-D90683F22217}" id="{3F7486FF-9162-4E9E-BFE6-DEA24952935B}">
    <text>Leave this cell blank.</text>
  </threadedComment>
  <threadedComment ref="K675" dT="2020-08-19T00:06:43.00" personId="{811026A2-74EF-4287-974D-D90683F22217}" id="{E1685B26-5644-4ABE-BCD4-0C742ED52C68}">
    <text>Leave this cell blank.</text>
  </threadedComment>
  <threadedComment ref="J676" dT="2020-08-19T00:06:43.00" personId="{811026A2-74EF-4287-974D-D90683F22217}" id="{987C2287-2533-463F-92B9-39E08E243DAD}">
    <text>Leave this cell blank.</text>
  </threadedComment>
  <threadedComment ref="K676" dT="2020-08-19T00:06:43.00" personId="{811026A2-74EF-4287-974D-D90683F22217}" id="{CA7116C4-0E26-4376-8775-497D1664BE50}">
    <text>Leave this cell blank.</text>
  </threadedComment>
  <threadedComment ref="J677" dT="2020-08-19T00:06:43.00" personId="{811026A2-74EF-4287-974D-D90683F22217}" id="{D5F45186-CD01-43FB-9258-710EB0D1A231}">
    <text>Leave this cell blank.</text>
  </threadedComment>
  <threadedComment ref="K677" dT="2020-08-19T00:06:43.00" personId="{811026A2-74EF-4287-974D-D90683F22217}" id="{349E3C58-EC5F-4DDE-93AD-51DF7C1F59B5}">
    <text>Leave this cell blank.</text>
  </threadedComment>
  <threadedComment ref="J678" dT="2020-08-19T00:06:43.00" personId="{811026A2-74EF-4287-974D-D90683F22217}" id="{7F56FBAE-8EF2-4127-801F-93F9548A06CB}">
    <text>Leave this cell blank.</text>
  </threadedComment>
  <threadedComment ref="K678" dT="2020-08-19T00:06:43.00" personId="{811026A2-74EF-4287-974D-D90683F22217}" id="{9FD97B72-FBEB-4414-90A8-9D4AC647559E}">
    <text>Leave this cell blank.</text>
  </threadedComment>
  <threadedComment ref="J679" dT="2020-08-19T00:06:43.00" personId="{811026A2-74EF-4287-974D-D90683F22217}" id="{90B9577A-7F1B-4AB5-9981-9EB0A138135E}">
    <text>Leave this cell blank.</text>
  </threadedComment>
  <threadedComment ref="K679" dT="2020-08-19T00:06:43.00" personId="{811026A2-74EF-4287-974D-D90683F22217}" id="{31745C02-D282-47FC-AA76-EE64F066C633}">
    <text>Leave this cell blank.</text>
  </threadedComment>
  <threadedComment ref="J680" dT="2020-08-19T00:06:43.00" personId="{811026A2-74EF-4287-974D-D90683F22217}" id="{83564703-898F-4A94-83AA-D42674C4D4F4}">
    <text>Leave this cell blank.</text>
  </threadedComment>
  <threadedComment ref="K680" dT="2020-08-19T00:06:43.00" personId="{811026A2-74EF-4287-974D-D90683F22217}" id="{01E242B7-FB04-4257-876C-6D2B81B54C44}">
    <text>Leave this cell blank.</text>
  </threadedComment>
  <threadedComment ref="J681" dT="2020-08-19T00:06:43.00" personId="{811026A2-74EF-4287-974D-D90683F22217}" id="{F6C196FB-61AE-4DD4-AE9A-38A953AC33B2}">
    <text>Leave this cell blank.</text>
  </threadedComment>
  <threadedComment ref="K681" dT="2020-08-19T00:06:43.00" personId="{811026A2-74EF-4287-974D-D90683F22217}" id="{176FBE4C-F706-4A5F-ADEF-1BA07A55CB24}">
    <text>Leave this cell blank.</text>
  </threadedComment>
  <threadedComment ref="J682" dT="2020-08-19T00:06:43.00" personId="{811026A2-74EF-4287-974D-D90683F22217}" id="{D7CC7592-BA75-45F1-8BCE-F0108148189B}">
    <text>Leave this cell blank.</text>
  </threadedComment>
  <threadedComment ref="K682" dT="2020-08-19T00:06:43.00" personId="{811026A2-74EF-4287-974D-D90683F22217}" id="{79349172-A5D0-436C-A0CB-92E4E28D89C2}">
    <text>Leave this cell blank.</text>
  </threadedComment>
  <threadedComment ref="J683" dT="2020-08-19T00:06:43.00" personId="{811026A2-74EF-4287-974D-D90683F22217}" id="{9CDC3F9B-56EE-4182-B818-9D4BAF43378A}">
    <text>Leave this cell blank.</text>
  </threadedComment>
  <threadedComment ref="K683" dT="2020-08-19T00:06:43.00" personId="{811026A2-74EF-4287-974D-D90683F22217}" id="{BC7822DB-0FE0-4E5E-B5F0-E950050A3C7A}">
    <text>Leave this cell blank.</text>
  </threadedComment>
  <threadedComment ref="J684" dT="2020-08-19T00:06:43.00" personId="{811026A2-74EF-4287-974D-D90683F22217}" id="{1533C05B-FE7E-4687-992B-DFB338DD1742}">
    <text>Leave this cell blank.</text>
  </threadedComment>
  <threadedComment ref="K684" dT="2020-08-19T00:06:43.00" personId="{811026A2-74EF-4287-974D-D90683F22217}" id="{3B6AF888-D128-4C2C-82F7-21F62AC83B96}">
    <text>Leave this cell blank.</text>
  </threadedComment>
  <threadedComment ref="J685" dT="2020-08-19T00:06:43.00" personId="{811026A2-74EF-4287-974D-D90683F22217}" id="{5CFD4A5F-9C9C-4F52-B2F8-E436F79CDEF3}">
    <text>Leave this cell blank.</text>
  </threadedComment>
  <threadedComment ref="K685" dT="2020-08-19T00:06:43.00" personId="{811026A2-74EF-4287-974D-D90683F22217}" id="{CA62B794-55E9-4712-A12D-94D0FDC04BD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2881</v>
      </c>
    </row>
    <row r="11" spans="1:2">
      <c r="A11" s="48"/>
    </row>
    <row r="12" spans="1:2">
      <c r="A12" s="8" t="s">
        <v>117</v>
      </c>
    </row>
    <row r="13" spans="1:2">
      <c r="A13" s="8" t="s">
        <v>118</v>
      </c>
    </row>
    <row r="14" spans="1:2">
      <c r="A14" s="8" t="s">
        <v>119</v>
      </c>
    </row>
    <row r="16" spans="1:2">
      <c r="A16" s="49" t="s">
        <v>2998</v>
      </c>
      <c r="B16" s="336"/>
    </row>
    <row r="17" spans="1:2">
      <c r="A17" s="339" t="s">
        <v>2978</v>
      </c>
      <c r="B17" s="279">
        <f>MAX(PolicyLevers!H:H)</f>
        <v>835</v>
      </c>
    </row>
    <row r="18" spans="1:2">
      <c r="A18" s="340" t="s">
        <v>2996</v>
      </c>
      <c r="B18" s="279" t="str">
        <f t="array" ref="B18">IF(MIN(IF(COUNTIF(PolicyLevers!$H$2:$H$1601,PolicyLevers!$H$2:$H$1601)&gt;1,PolicyLevers!$H$2:$H$1601, ""))=0,"No duplicate ID numbers",MIN(IF(COUNTIF(PolicyLevers!$H$2:$H$1601,PolicyLevers!$H$2:$H$1601)&gt;1,PolicyLevers!$H$2:$H$1601, "")))</f>
        <v>No duplicate ID numbers</v>
      </c>
    </row>
    <row r="19" spans="1:2" ht="30">
      <c r="A19" s="170" t="s">
        <v>2997</v>
      </c>
      <c r="B19" s="279" t="str" cm="1">
        <f t="array" ref="B19">IF(MIN(IF((NOT(ISNUMBER(PolicyLevers!$H$2:$H$1601)))*(PolicyLevers!$I$2:$I$1601="Yes"),ROW(PolicyLevers!$H$2:$H$1601)))=0,"No missing ID numbers",MIN(IF((NOT(ISNUMBER(PolicyLevers!$H$2:$H$1601)))*(PolicyLevers!$I$2:$I$1601="Yes"),ROW(PolicyLevers!$H$2:$H$1601))))</f>
        <v>No missing ID numbers</v>
      </c>
    </row>
    <row r="21" spans="1:2">
      <c r="A21" s="49" t="s">
        <v>2989</v>
      </c>
      <c r="B21" s="336"/>
    </row>
    <row r="22" spans="1:2">
      <c r="A22" s="8" t="s">
        <v>2990</v>
      </c>
    </row>
    <row r="23" spans="1:2">
      <c r="A23" s="8" t="s">
        <v>2974</v>
      </c>
    </row>
    <row r="24" spans="1:2">
      <c r="A24" s="8" t="s">
        <v>2975</v>
      </c>
    </row>
    <row r="25" spans="1:2">
      <c r="A25" s="8" t="s">
        <v>2976</v>
      </c>
    </row>
    <row r="26" spans="1:2">
      <c r="A26" s="8" t="s">
        <v>2977</v>
      </c>
    </row>
    <row r="28" spans="1:2">
      <c r="A28" s="8" t="s">
        <v>2991</v>
      </c>
    </row>
    <row r="29" spans="1:2">
      <c r="A29" s="8" t="s">
        <v>2972</v>
      </c>
    </row>
    <row r="30" spans="1:2">
      <c r="A30" s="8" t="s">
        <v>2973</v>
      </c>
    </row>
    <row r="32" spans="1:2">
      <c r="A32" s="8" t="s">
        <v>2992</v>
      </c>
    </row>
    <row r="33" spans="1:2">
      <c r="A33" s="8" t="s">
        <v>2979</v>
      </c>
    </row>
    <row r="34" spans="1:2">
      <c r="A34" s="8" t="s">
        <v>2980</v>
      </c>
    </row>
    <row r="36" spans="1:2">
      <c r="A36" s="8" t="s">
        <v>2993</v>
      </c>
    </row>
    <row r="37" spans="1:2">
      <c r="A37" s="8" t="s">
        <v>2981</v>
      </c>
    </row>
    <row r="38" spans="1:2">
      <c r="A38" s="8" t="s">
        <v>2982</v>
      </c>
    </row>
    <row r="40" spans="1:2">
      <c r="A40" s="49" t="s">
        <v>2983</v>
      </c>
      <c r="B40" s="336"/>
    </row>
    <row r="41" spans="1:2">
      <c r="A41" s="8" t="s">
        <v>2984</v>
      </c>
    </row>
    <row r="42" spans="1:2">
      <c r="A42" s="8" t="s">
        <v>2985</v>
      </c>
    </row>
    <row r="44" spans="1:2">
      <c r="A44" s="8" t="s">
        <v>2986</v>
      </c>
    </row>
    <row r="45" spans="1:2">
      <c r="A45" s="8" t="s">
        <v>2994</v>
      </c>
    </row>
    <row r="46" spans="1:2">
      <c r="A46" s="8" t="s">
        <v>2987</v>
      </c>
    </row>
    <row r="47" spans="1:2">
      <c r="A47" s="8" t="s">
        <v>2988</v>
      </c>
    </row>
  </sheetData>
  <conditionalFormatting sqref="B18">
    <cfRule type="containsText" dxfId="91" priority="3" stopIfTrue="1" operator="containsText" text="No duplicate ID numbers">
      <formula>NOT(ISERROR(SEARCH("No duplicate ID numbers",B18)))</formula>
    </cfRule>
    <cfRule type="cellIs" dxfId="90" priority="4" operator="greaterThan">
      <formula>0</formula>
    </cfRule>
  </conditionalFormatting>
  <conditionalFormatting sqref="B19">
    <cfRule type="containsText" dxfId="89" priority="1" stopIfTrue="1" operator="containsText" text="No missing ID numbers">
      <formula>NOT(ISERROR(SEARCH("No missing ID numbers",B19)))</formula>
    </cfRule>
    <cfRule type="cellIs" dxfId="8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0"/>
  <sheetViews>
    <sheetView topLeftCell="Q1" zoomScale="80" zoomScaleNormal="80" workbookViewId="0">
      <pane ySplit="1" topLeftCell="A506" activePane="bottomLeft" state="frozen"/>
      <selection pane="bottomLeft" activeCell="S512" sqref="S512"/>
    </sheetView>
  </sheetViews>
  <sheetFormatPr defaultColWidth="9.140625" defaultRowHeight="15"/>
  <cols>
    <col min="1" max="1" width="18" style="79" customWidth="1"/>
    <col min="2" max="2" width="28.42578125" style="79" customWidth="1"/>
    <col min="3" max="3" width="28.42578125" style="268" customWidth="1"/>
    <col min="4" max="5" width="18.85546875" style="4" customWidth="1"/>
    <col min="6" max="7" width="23.140625" style="4" customWidth="1"/>
    <col min="8" max="8" width="19.42578125" style="373"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13" customWidth="1"/>
    <col min="19" max="19" width="47.85546875" style="7" customWidth="1"/>
    <col min="20" max="20" width="37.28515625" style="7" customWidth="1"/>
    <col min="21" max="16384" width="9.140625" style="4"/>
  </cols>
  <sheetData>
    <row r="1" spans="1:20" ht="30">
      <c r="A1" s="266" t="s">
        <v>3</v>
      </c>
      <c r="B1" s="266" t="s">
        <v>0</v>
      </c>
      <c r="C1" s="266" t="s">
        <v>1</v>
      </c>
      <c r="D1" s="52" t="s">
        <v>40</v>
      </c>
      <c r="E1" s="52" t="s">
        <v>41</v>
      </c>
      <c r="F1" s="52" t="s">
        <v>89</v>
      </c>
      <c r="G1" s="52" t="s">
        <v>90</v>
      </c>
      <c r="H1" s="375" t="s">
        <v>511</v>
      </c>
      <c r="I1" s="52" t="s">
        <v>74</v>
      </c>
      <c r="J1" s="53" t="s">
        <v>390</v>
      </c>
      <c r="K1" s="52" t="s">
        <v>2117</v>
      </c>
      <c r="L1" s="52" t="s">
        <v>75</v>
      </c>
      <c r="M1" s="52" t="s">
        <v>76</v>
      </c>
      <c r="N1" s="52" t="s">
        <v>88</v>
      </c>
      <c r="O1" s="52" t="s">
        <v>32</v>
      </c>
      <c r="P1" s="52" t="s">
        <v>2</v>
      </c>
      <c r="Q1" s="52" t="s">
        <v>495</v>
      </c>
      <c r="R1" s="312" t="s">
        <v>212</v>
      </c>
      <c r="S1" s="350" t="s">
        <v>165</v>
      </c>
      <c r="T1" s="50" t="s">
        <v>166</v>
      </c>
    </row>
    <row r="2" spans="1:20" s="2" customFormat="1" ht="60">
      <c r="A2" s="261" t="s">
        <v>4</v>
      </c>
      <c r="B2" s="261" t="s">
        <v>2346</v>
      </c>
      <c r="C2" s="261" t="s">
        <v>2341</v>
      </c>
      <c r="D2" s="2" t="s">
        <v>42</v>
      </c>
      <c r="E2" s="2" t="s">
        <v>2073</v>
      </c>
      <c r="F2" s="2" t="s">
        <v>42</v>
      </c>
      <c r="G2" s="2" t="s">
        <v>2398</v>
      </c>
      <c r="H2" s="263">
        <v>300</v>
      </c>
      <c r="I2" s="54" t="s">
        <v>48</v>
      </c>
      <c r="J2" s="2" t="s">
        <v>2340</v>
      </c>
      <c r="K2" s="2" t="s">
        <v>2342</v>
      </c>
      <c r="L2" s="264">
        <v>0</v>
      </c>
      <c r="M2" s="264">
        <v>1</v>
      </c>
      <c r="N2" s="264">
        <v>0.02</v>
      </c>
      <c r="O2" s="2" t="s">
        <v>2343</v>
      </c>
      <c r="P2" s="351" t="s">
        <v>2399</v>
      </c>
      <c r="Q2" s="74" t="s">
        <v>2345</v>
      </c>
      <c r="R2" s="313" t="s">
        <v>2344</v>
      </c>
      <c r="S2" s="352"/>
    </row>
    <row r="3" spans="1:20" s="2" customFormat="1" ht="60">
      <c r="A3" s="267" t="str">
        <f t="shared" ref="A3:C22" si="0">A$2</f>
        <v>Transportation</v>
      </c>
      <c r="B3" s="267" t="str">
        <f t="shared" si="0"/>
        <v>Conventional Pollutant Standards</v>
      </c>
      <c r="C3" s="267" t="str">
        <f t="shared" si="0"/>
        <v>Percentage Reduction of Separately Regulated Pollutants</v>
      </c>
      <c r="D3" s="2" t="s">
        <v>42</v>
      </c>
      <c r="E3" s="2" t="s">
        <v>547</v>
      </c>
      <c r="F3" s="2" t="s">
        <v>42</v>
      </c>
      <c r="G3" s="2" t="s">
        <v>547</v>
      </c>
      <c r="H3" s="263">
        <v>301</v>
      </c>
      <c r="I3" s="54" t="s">
        <v>48</v>
      </c>
      <c r="J3" s="5" t="str">
        <f t="shared" ref="J3:O45" si="1">J$2</f>
        <v>Conventional Pollutant Standard</v>
      </c>
      <c r="K3" s="5" t="str">
        <f t="shared" si="1"/>
        <v>trans reduce regulated pollutants</v>
      </c>
      <c r="L3" s="265">
        <f t="shared" si="1"/>
        <v>0</v>
      </c>
      <c r="M3" s="265">
        <f t="shared" si="1"/>
        <v>1</v>
      </c>
      <c r="N3" s="265">
        <f t="shared" si="1"/>
        <v>0.02</v>
      </c>
      <c r="O3" s="5" t="str">
        <f t="shared" si="1"/>
        <v>% reduction in emissions</v>
      </c>
      <c r="P3" s="351" t="s">
        <v>2400</v>
      </c>
      <c r="Q3" s="5" t="str">
        <f t="shared" ref="Q3:R59" si="2">Q$2</f>
        <v>transportation-sector-main.html#conv-pol-stds</v>
      </c>
      <c r="R3" s="314" t="str">
        <f t="shared" si="2"/>
        <v>conventional-pollutant-standards.html</v>
      </c>
      <c r="S3" s="352"/>
    </row>
    <row r="4" spans="1:20" s="2" customFormat="1" ht="60">
      <c r="A4" s="267" t="str">
        <f t="shared" si="0"/>
        <v>Transportation</v>
      </c>
      <c r="B4" s="267" t="str">
        <f t="shared" si="0"/>
        <v>Conventional Pollutant Standards</v>
      </c>
      <c r="C4" s="267" t="str">
        <f t="shared" si="0"/>
        <v>Percentage Reduction of Separately Regulated Pollutants</v>
      </c>
      <c r="D4" s="2" t="s">
        <v>42</v>
      </c>
      <c r="E4" s="2" t="s">
        <v>2076</v>
      </c>
      <c r="F4" s="2" t="s">
        <v>42</v>
      </c>
      <c r="G4" s="2" t="s">
        <v>2076</v>
      </c>
      <c r="H4" s="263">
        <v>302</v>
      </c>
      <c r="I4" s="54" t="s">
        <v>48</v>
      </c>
      <c r="J4" s="5" t="str">
        <f t="shared" si="1"/>
        <v>Conventional Pollutant Standard</v>
      </c>
      <c r="K4" s="5" t="str">
        <f t="shared" si="1"/>
        <v>trans reduce regulated pollutants</v>
      </c>
      <c r="L4" s="265">
        <f t="shared" si="1"/>
        <v>0</v>
      </c>
      <c r="M4" s="265">
        <f t="shared" si="1"/>
        <v>1</v>
      </c>
      <c r="N4" s="265">
        <f t="shared" si="1"/>
        <v>0.02</v>
      </c>
      <c r="O4" s="5" t="str">
        <f t="shared" si="1"/>
        <v>% reduction in emissions</v>
      </c>
      <c r="P4" s="351" t="s">
        <v>2401</v>
      </c>
      <c r="Q4" s="5" t="str">
        <f t="shared" si="2"/>
        <v>transportation-sector-main.html#conv-pol-stds</v>
      </c>
      <c r="R4" s="314" t="str">
        <f t="shared" si="2"/>
        <v>conventional-pollutant-standards.html</v>
      </c>
      <c r="S4" s="352"/>
    </row>
    <row r="5" spans="1:20" s="2" customFormat="1" ht="60">
      <c r="A5" s="267" t="str">
        <f t="shared" si="0"/>
        <v>Transportation</v>
      </c>
      <c r="B5" s="267" t="str">
        <f t="shared" si="0"/>
        <v>Conventional Pollutant Standards</v>
      </c>
      <c r="C5" s="267" t="str">
        <f t="shared" si="0"/>
        <v>Percentage Reduction of Separately Regulated Pollutants</v>
      </c>
      <c r="D5" s="2" t="s">
        <v>42</v>
      </c>
      <c r="E5" s="2" t="s">
        <v>2078</v>
      </c>
      <c r="F5" s="2" t="s">
        <v>42</v>
      </c>
      <c r="G5" s="2" t="s">
        <v>2078</v>
      </c>
      <c r="H5" s="263">
        <v>303</v>
      </c>
      <c r="I5" s="54" t="s">
        <v>48</v>
      </c>
      <c r="J5" s="5" t="str">
        <f t="shared" si="1"/>
        <v>Conventional Pollutant Standard</v>
      </c>
      <c r="K5" s="5" t="str">
        <f t="shared" si="1"/>
        <v>trans reduce regulated pollutants</v>
      </c>
      <c r="L5" s="265">
        <f t="shared" si="1"/>
        <v>0</v>
      </c>
      <c r="M5" s="265">
        <f t="shared" si="1"/>
        <v>1</v>
      </c>
      <c r="N5" s="265">
        <f t="shared" si="1"/>
        <v>0.02</v>
      </c>
      <c r="O5" s="5" t="str">
        <f t="shared" si="1"/>
        <v>% reduction in emissions</v>
      </c>
      <c r="P5" s="351" t="s">
        <v>2402</v>
      </c>
      <c r="Q5" s="5" t="str">
        <f t="shared" si="2"/>
        <v>transportation-sector-main.html#conv-pol-stds</v>
      </c>
      <c r="R5" s="314" t="str">
        <f t="shared" si="2"/>
        <v>conventional-pollutant-standards.html</v>
      </c>
      <c r="S5" s="352"/>
    </row>
    <row r="6" spans="1:20" s="2" customFormat="1" ht="60">
      <c r="A6" s="267" t="str">
        <f t="shared" si="0"/>
        <v>Transportation</v>
      </c>
      <c r="B6" s="267" t="str">
        <f t="shared" si="0"/>
        <v>Conventional Pollutant Standards</v>
      </c>
      <c r="C6" s="267" t="str">
        <f t="shared" si="0"/>
        <v>Percentage Reduction of Separately Regulated Pollutants</v>
      </c>
      <c r="D6" s="2" t="s">
        <v>42</v>
      </c>
      <c r="E6" s="2" t="s">
        <v>2080</v>
      </c>
      <c r="F6" s="2" t="s">
        <v>42</v>
      </c>
      <c r="G6" s="2" t="s">
        <v>2256</v>
      </c>
      <c r="H6" s="263">
        <v>304</v>
      </c>
      <c r="I6" s="54" t="s">
        <v>48</v>
      </c>
      <c r="J6" s="5" t="str">
        <f t="shared" si="1"/>
        <v>Conventional Pollutant Standard</v>
      </c>
      <c r="K6" s="5" t="str">
        <f t="shared" si="1"/>
        <v>trans reduce regulated pollutants</v>
      </c>
      <c r="L6" s="265">
        <f t="shared" si="1"/>
        <v>0</v>
      </c>
      <c r="M6" s="265">
        <f t="shared" si="1"/>
        <v>1</v>
      </c>
      <c r="N6" s="265">
        <f t="shared" si="1"/>
        <v>0.02</v>
      </c>
      <c r="O6" s="5" t="str">
        <f t="shared" si="1"/>
        <v>% reduction in emissions</v>
      </c>
      <c r="P6" s="351" t="s">
        <v>2403</v>
      </c>
      <c r="Q6" s="5" t="str">
        <f t="shared" si="2"/>
        <v>transportation-sector-main.html#conv-pol-stds</v>
      </c>
      <c r="R6" s="314" t="str">
        <f t="shared" si="2"/>
        <v>conventional-pollutant-standards.html</v>
      </c>
      <c r="S6" s="352"/>
    </row>
    <row r="7" spans="1:20" s="2" customFormat="1" ht="60">
      <c r="A7" s="267" t="str">
        <f t="shared" si="0"/>
        <v>Transportation</v>
      </c>
      <c r="B7" s="267" t="str">
        <f t="shared" si="0"/>
        <v>Conventional Pollutant Standards</v>
      </c>
      <c r="C7" s="267" t="str">
        <f t="shared" si="0"/>
        <v>Percentage Reduction of Separately Regulated Pollutants</v>
      </c>
      <c r="D7" s="2" t="s">
        <v>42</v>
      </c>
      <c r="E7" s="2" t="s">
        <v>2081</v>
      </c>
      <c r="F7" s="2" t="s">
        <v>42</v>
      </c>
      <c r="G7" s="2" t="s">
        <v>2081</v>
      </c>
      <c r="H7" s="263">
        <v>305</v>
      </c>
      <c r="I7" s="54" t="s">
        <v>48</v>
      </c>
      <c r="J7" s="5" t="str">
        <f t="shared" si="1"/>
        <v>Conventional Pollutant Standard</v>
      </c>
      <c r="K7" s="5" t="str">
        <f t="shared" si="1"/>
        <v>trans reduce regulated pollutants</v>
      </c>
      <c r="L7" s="265">
        <f t="shared" si="1"/>
        <v>0</v>
      </c>
      <c r="M7" s="265">
        <f t="shared" si="1"/>
        <v>1</v>
      </c>
      <c r="N7" s="265">
        <f t="shared" si="1"/>
        <v>0.02</v>
      </c>
      <c r="O7" s="5" t="str">
        <f t="shared" si="1"/>
        <v>% reduction in emissions</v>
      </c>
      <c r="P7" s="351" t="s">
        <v>2404</v>
      </c>
      <c r="Q7" s="5" t="str">
        <f t="shared" si="2"/>
        <v>transportation-sector-main.html#conv-pol-stds</v>
      </c>
      <c r="R7" s="314" t="str">
        <f t="shared" si="2"/>
        <v>conventional-pollutant-standards.html</v>
      </c>
      <c r="S7" s="352"/>
    </row>
    <row r="8" spans="1:20" s="2" customFormat="1" ht="60">
      <c r="A8" s="267" t="str">
        <f t="shared" si="0"/>
        <v>Transportation</v>
      </c>
      <c r="B8" s="267" t="str">
        <f t="shared" si="0"/>
        <v>Conventional Pollutant Standards</v>
      </c>
      <c r="C8" s="267" t="str">
        <f t="shared" si="0"/>
        <v>Percentage Reduction of Separately Regulated Pollutants</v>
      </c>
      <c r="D8" s="2" t="s">
        <v>42</v>
      </c>
      <c r="E8" s="2" t="s">
        <v>2083</v>
      </c>
      <c r="F8" s="2" t="s">
        <v>42</v>
      </c>
      <c r="G8" s="2" t="s">
        <v>2083</v>
      </c>
      <c r="H8" s="263">
        <v>306</v>
      </c>
      <c r="I8" s="54" t="s">
        <v>48</v>
      </c>
      <c r="J8" s="5" t="str">
        <f t="shared" si="1"/>
        <v>Conventional Pollutant Standard</v>
      </c>
      <c r="K8" s="5" t="str">
        <f t="shared" si="1"/>
        <v>trans reduce regulated pollutants</v>
      </c>
      <c r="L8" s="265">
        <f t="shared" si="1"/>
        <v>0</v>
      </c>
      <c r="M8" s="265">
        <f t="shared" si="1"/>
        <v>1</v>
      </c>
      <c r="N8" s="265">
        <f t="shared" si="1"/>
        <v>0.02</v>
      </c>
      <c r="O8" s="5" t="str">
        <f t="shared" si="1"/>
        <v>% reduction in emissions</v>
      </c>
      <c r="P8" s="351" t="s">
        <v>2405</v>
      </c>
      <c r="Q8" s="5" t="str">
        <f t="shared" si="2"/>
        <v>transportation-sector-main.html#conv-pol-stds</v>
      </c>
      <c r="R8" s="314" t="str">
        <f t="shared" si="2"/>
        <v>conventional-pollutant-standards.html</v>
      </c>
      <c r="S8" s="352"/>
    </row>
    <row r="9" spans="1:20" s="2" customFormat="1" ht="60">
      <c r="A9" s="267" t="str">
        <f t="shared" si="0"/>
        <v>Transportation</v>
      </c>
      <c r="B9" s="267" t="str">
        <f t="shared" si="0"/>
        <v>Conventional Pollutant Standards</v>
      </c>
      <c r="C9" s="267" t="str">
        <f t="shared" si="0"/>
        <v>Percentage Reduction of Separately Regulated Pollutants</v>
      </c>
      <c r="D9" s="2" t="s">
        <v>42</v>
      </c>
      <c r="E9" s="2" t="s">
        <v>2085</v>
      </c>
      <c r="F9" s="2" t="s">
        <v>42</v>
      </c>
      <c r="G9" s="2" t="s">
        <v>2085</v>
      </c>
      <c r="H9" s="263">
        <v>307</v>
      </c>
      <c r="I9" s="54" t="s">
        <v>48</v>
      </c>
      <c r="J9" s="5" t="str">
        <f t="shared" si="1"/>
        <v>Conventional Pollutant Standard</v>
      </c>
      <c r="K9" s="5" t="str">
        <f t="shared" si="1"/>
        <v>trans reduce regulated pollutants</v>
      </c>
      <c r="L9" s="265">
        <f t="shared" si="1"/>
        <v>0</v>
      </c>
      <c r="M9" s="265">
        <f t="shared" si="1"/>
        <v>1</v>
      </c>
      <c r="N9" s="265">
        <f t="shared" si="1"/>
        <v>0.02</v>
      </c>
      <c r="O9" s="5" t="str">
        <f t="shared" ref="O9:O59" si="3">O$2</f>
        <v>% reduction in emissions</v>
      </c>
      <c r="P9" s="351" t="s">
        <v>2406</v>
      </c>
      <c r="Q9" s="5" t="str">
        <f t="shared" si="2"/>
        <v>transportation-sector-main.html#conv-pol-stds</v>
      </c>
      <c r="R9" s="314" t="str">
        <f t="shared" si="2"/>
        <v>conventional-pollutant-standards.html</v>
      </c>
      <c r="S9" s="352"/>
    </row>
    <row r="10" spans="1:20" s="2" customFormat="1" ht="45">
      <c r="A10" s="267" t="str">
        <f t="shared" si="0"/>
        <v>Transportation</v>
      </c>
      <c r="B10" s="267" t="str">
        <f t="shared" si="0"/>
        <v>Conventional Pollutant Standards</v>
      </c>
      <c r="C10" s="267" t="str">
        <f t="shared" si="0"/>
        <v>Percentage Reduction of Separately Regulated Pollutants</v>
      </c>
      <c r="D10" s="2" t="s">
        <v>42</v>
      </c>
      <c r="E10" s="2" t="s">
        <v>2087</v>
      </c>
      <c r="F10" s="2" t="s">
        <v>42</v>
      </c>
      <c r="G10" s="2" t="s">
        <v>2087</v>
      </c>
      <c r="H10" s="263">
        <v>308</v>
      </c>
      <c r="I10" s="9" t="s">
        <v>49</v>
      </c>
      <c r="J10" s="5"/>
      <c r="K10" s="5"/>
      <c r="L10" s="265"/>
      <c r="M10" s="265"/>
      <c r="N10" s="265"/>
      <c r="O10" s="5"/>
      <c r="P10" s="351"/>
      <c r="Q10" s="5"/>
      <c r="R10" s="314"/>
      <c r="S10" s="352"/>
    </row>
    <row r="11" spans="1:20" s="2" customFormat="1" ht="45">
      <c r="A11" s="267" t="str">
        <f t="shared" si="0"/>
        <v>Transportation</v>
      </c>
      <c r="B11" s="267" t="str">
        <f t="shared" si="0"/>
        <v>Conventional Pollutant Standards</v>
      </c>
      <c r="C11" s="267" t="str">
        <f t="shared" si="0"/>
        <v>Percentage Reduction of Separately Regulated Pollutants</v>
      </c>
      <c r="D11" s="2" t="s">
        <v>42</v>
      </c>
      <c r="E11" s="2" t="s">
        <v>2089</v>
      </c>
      <c r="F11" s="2" t="s">
        <v>42</v>
      </c>
      <c r="G11" s="2" t="s">
        <v>2089</v>
      </c>
      <c r="H11" s="263">
        <v>309</v>
      </c>
      <c r="I11" s="9" t="s">
        <v>49</v>
      </c>
      <c r="J11" s="5"/>
      <c r="K11" s="5"/>
      <c r="L11" s="265"/>
      <c r="M11" s="265"/>
      <c r="N11" s="265"/>
      <c r="O11" s="5"/>
      <c r="P11" s="351"/>
      <c r="Q11" s="5"/>
      <c r="R11" s="314"/>
      <c r="S11" s="352"/>
    </row>
    <row r="12" spans="1:20" s="2" customFormat="1" ht="60">
      <c r="A12" s="267" t="str">
        <f>A$2</f>
        <v>Transportation</v>
      </c>
      <c r="B12" s="267" t="str">
        <f t="shared" si="0"/>
        <v>Conventional Pollutant Standards</v>
      </c>
      <c r="C12" s="267" t="str">
        <f t="shared" si="0"/>
        <v>Percentage Reduction of Separately Regulated Pollutants</v>
      </c>
      <c r="D12" s="260" t="s">
        <v>43</v>
      </c>
      <c r="E12" s="2" t="s">
        <v>2073</v>
      </c>
      <c r="F12" s="260" t="s">
        <v>43</v>
      </c>
      <c r="G12" s="2" t="s">
        <v>2398</v>
      </c>
      <c r="H12" s="263">
        <v>310</v>
      </c>
      <c r="I12" s="54" t="s">
        <v>48</v>
      </c>
      <c r="J12" s="5" t="str">
        <f t="shared" ref="J12" si="4">J$2</f>
        <v>Conventional Pollutant Standard</v>
      </c>
      <c r="K12" s="5" t="str">
        <f t="shared" si="1"/>
        <v>trans reduce regulated pollutants</v>
      </c>
      <c r="L12" s="265">
        <f t="shared" si="1"/>
        <v>0</v>
      </c>
      <c r="M12" s="265">
        <f t="shared" si="1"/>
        <v>1</v>
      </c>
      <c r="N12" s="265">
        <f t="shared" si="1"/>
        <v>0.02</v>
      </c>
      <c r="O12" s="5" t="str">
        <f t="shared" si="3"/>
        <v>% reduction in emissions</v>
      </c>
      <c r="P12" s="351" t="s">
        <v>2407</v>
      </c>
      <c r="Q12" s="5" t="str">
        <f t="shared" si="2"/>
        <v>transportation-sector-main.html#conv-pol-stds</v>
      </c>
      <c r="R12" s="314" t="str">
        <f t="shared" si="2"/>
        <v>conventional-pollutant-standards.html</v>
      </c>
      <c r="S12" s="352"/>
    </row>
    <row r="13" spans="1:20" s="2" customFormat="1" ht="60">
      <c r="A13" s="267" t="str">
        <f t="shared" ref="A13:C32" si="5">A$2</f>
        <v>Transportation</v>
      </c>
      <c r="B13" s="267" t="str">
        <f t="shared" si="0"/>
        <v>Conventional Pollutant Standards</v>
      </c>
      <c r="C13" s="267" t="str">
        <f t="shared" si="0"/>
        <v>Percentage Reduction of Separately Regulated Pollutants</v>
      </c>
      <c r="D13" s="260" t="s">
        <v>43</v>
      </c>
      <c r="E13" s="2" t="s">
        <v>547</v>
      </c>
      <c r="F13" s="260" t="s">
        <v>43</v>
      </c>
      <c r="G13" s="2" t="s">
        <v>547</v>
      </c>
      <c r="H13" s="263">
        <v>311</v>
      </c>
      <c r="I13" s="54" t="s">
        <v>48</v>
      </c>
      <c r="J13" s="5" t="str">
        <f t="shared" si="1"/>
        <v>Conventional Pollutant Standard</v>
      </c>
      <c r="K13" s="5" t="str">
        <f t="shared" si="1"/>
        <v>trans reduce regulated pollutants</v>
      </c>
      <c r="L13" s="265">
        <f t="shared" si="1"/>
        <v>0</v>
      </c>
      <c r="M13" s="265">
        <f t="shared" si="1"/>
        <v>1</v>
      </c>
      <c r="N13" s="265">
        <f t="shared" si="1"/>
        <v>0.02</v>
      </c>
      <c r="O13" s="5" t="str">
        <f t="shared" si="3"/>
        <v>% reduction in emissions</v>
      </c>
      <c r="P13" s="351" t="s">
        <v>2408</v>
      </c>
      <c r="Q13" s="5" t="str">
        <f t="shared" si="2"/>
        <v>transportation-sector-main.html#conv-pol-stds</v>
      </c>
      <c r="R13" s="314" t="str">
        <f t="shared" si="2"/>
        <v>conventional-pollutant-standards.html</v>
      </c>
      <c r="S13" s="352"/>
    </row>
    <row r="14" spans="1:20" s="2" customFormat="1" ht="60">
      <c r="A14" s="267" t="str">
        <f t="shared" si="5"/>
        <v>Transportation</v>
      </c>
      <c r="B14" s="267" t="str">
        <f t="shared" si="0"/>
        <v>Conventional Pollutant Standards</v>
      </c>
      <c r="C14" s="267" t="str">
        <f t="shared" si="0"/>
        <v>Percentage Reduction of Separately Regulated Pollutants</v>
      </c>
      <c r="D14" s="260" t="s">
        <v>43</v>
      </c>
      <c r="E14" s="2" t="s">
        <v>2076</v>
      </c>
      <c r="F14" s="260" t="s">
        <v>43</v>
      </c>
      <c r="G14" s="2" t="s">
        <v>2076</v>
      </c>
      <c r="H14" s="263">
        <v>312</v>
      </c>
      <c r="I14" s="54" t="s">
        <v>48</v>
      </c>
      <c r="J14" s="5" t="str">
        <f t="shared" si="1"/>
        <v>Conventional Pollutant Standard</v>
      </c>
      <c r="K14" s="5" t="str">
        <f t="shared" si="1"/>
        <v>trans reduce regulated pollutants</v>
      </c>
      <c r="L14" s="265">
        <f t="shared" si="1"/>
        <v>0</v>
      </c>
      <c r="M14" s="265">
        <f t="shared" si="1"/>
        <v>1</v>
      </c>
      <c r="N14" s="265">
        <f t="shared" si="1"/>
        <v>0.02</v>
      </c>
      <c r="O14" s="5" t="str">
        <f t="shared" si="3"/>
        <v>% reduction in emissions</v>
      </c>
      <c r="P14" s="351" t="s">
        <v>2409</v>
      </c>
      <c r="Q14" s="5" t="str">
        <f t="shared" si="2"/>
        <v>transportation-sector-main.html#conv-pol-stds</v>
      </c>
      <c r="R14" s="314" t="str">
        <f t="shared" si="2"/>
        <v>conventional-pollutant-standards.html</v>
      </c>
      <c r="S14" s="352"/>
    </row>
    <row r="15" spans="1:20" s="2" customFormat="1" ht="60">
      <c r="A15" s="267" t="str">
        <f t="shared" si="5"/>
        <v>Transportation</v>
      </c>
      <c r="B15" s="267" t="str">
        <f t="shared" si="0"/>
        <v>Conventional Pollutant Standards</v>
      </c>
      <c r="C15" s="267" t="str">
        <f t="shared" si="0"/>
        <v>Percentage Reduction of Separately Regulated Pollutants</v>
      </c>
      <c r="D15" s="260" t="s">
        <v>43</v>
      </c>
      <c r="E15" s="2" t="s">
        <v>2078</v>
      </c>
      <c r="F15" s="260" t="s">
        <v>43</v>
      </c>
      <c r="G15" s="2" t="s">
        <v>2078</v>
      </c>
      <c r="H15" s="263">
        <v>313</v>
      </c>
      <c r="I15" s="54" t="s">
        <v>48</v>
      </c>
      <c r="J15" s="5" t="str">
        <f t="shared" si="1"/>
        <v>Conventional Pollutant Standard</v>
      </c>
      <c r="K15" s="5" t="str">
        <f t="shared" si="1"/>
        <v>trans reduce regulated pollutants</v>
      </c>
      <c r="L15" s="265">
        <f t="shared" si="1"/>
        <v>0</v>
      </c>
      <c r="M15" s="265">
        <f t="shared" si="1"/>
        <v>1</v>
      </c>
      <c r="N15" s="265">
        <f t="shared" si="1"/>
        <v>0.02</v>
      </c>
      <c r="O15" s="5" t="str">
        <f t="shared" si="3"/>
        <v>% reduction in emissions</v>
      </c>
      <c r="P15" s="351" t="s">
        <v>2410</v>
      </c>
      <c r="Q15" s="5" t="str">
        <f t="shared" si="2"/>
        <v>transportation-sector-main.html#conv-pol-stds</v>
      </c>
      <c r="R15" s="314" t="str">
        <f t="shared" si="2"/>
        <v>conventional-pollutant-standards.html</v>
      </c>
      <c r="S15" s="352"/>
    </row>
    <row r="16" spans="1:20" s="2" customFormat="1" ht="60">
      <c r="A16" s="267" t="str">
        <f t="shared" si="5"/>
        <v>Transportation</v>
      </c>
      <c r="B16" s="267" t="str">
        <f t="shared" si="0"/>
        <v>Conventional Pollutant Standards</v>
      </c>
      <c r="C16" s="267" t="str">
        <f t="shared" si="0"/>
        <v>Percentage Reduction of Separately Regulated Pollutants</v>
      </c>
      <c r="D16" s="260" t="s">
        <v>43</v>
      </c>
      <c r="E16" s="2" t="s">
        <v>2080</v>
      </c>
      <c r="F16" s="260" t="s">
        <v>43</v>
      </c>
      <c r="G16" s="2" t="s">
        <v>2256</v>
      </c>
      <c r="H16" s="263">
        <v>314</v>
      </c>
      <c r="I16" s="54" t="s">
        <v>48</v>
      </c>
      <c r="J16" s="5" t="str">
        <f t="shared" si="1"/>
        <v>Conventional Pollutant Standard</v>
      </c>
      <c r="K16" s="5" t="str">
        <f t="shared" si="1"/>
        <v>trans reduce regulated pollutants</v>
      </c>
      <c r="L16" s="265">
        <f t="shared" si="1"/>
        <v>0</v>
      </c>
      <c r="M16" s="265">
        <f t="shared" si="1"/>
        <v>1</v>
      </c>
      <c r="N16" s="265">
        <f t="shared" si="1"/>
        <v>0.02</v>
      </c>
      <c r="O16" s="5" t="str">
        <f t="shared" si="3"/>
        <v>% reduction in emissions</v>
      </c>
      <c r="P16" s="351" t="s">
        <v>2411</v>
      </c>
      <c r="Q16" s="5" t="str">
        <f t="shared" si="2"/>
        <v>transportation-sector-main.html#conv-pol-stds</v>
      </c>
      <c r="R16" s="314" t="str">
        <f t="shared" si="2"/>
        <v>conventional-pollutant-standards.html</v>
      </c>
      <c r="S16" s="352"/>
    </row>
    <row r="17" spans="1:19" s="2" customFormat="1" ht="60">
      <c r="A17" s="267" t="str">
        <f t="shared" si="5"/>
        <v>Transportation</v>
      </c>
      <c r="B17" s="267" t="str">
        <f t="shared" si="0"/>
        <v>Conventional Pollutant Standards</v>
      </c>
      <c r="C17" s="267" t="str">
        <f t="shared" si="0"/>
        <v>Percentage Reduction of Separately Regulated Pollutants</v>
      </c>
      <c r="D17" s="260" t="s">
        <v>43</v>
      </c>
      <c r="E17" s="2" t="s">
        <v>2081</v>
      </c>
      <c r="F17" s="260" t="s">
        <v>43</v>
      </c>
      <c r="G17" s="2" t="s">
        <v>2081</v>
      </c>
      <c r="H17" s="263">
        <v>315</v>
      </c>
      <c r="I17" s="54" t="s">
        <v>48</v>
      </c>
      <c r="J17" s="5" t="str">
        <f t="shared" si="1"/>
        <v>Conventional Pollutant Standard</v>
      </c>
      <c r="K17" s="5" t="str">
        <f t="shared" si="1"/>
        <v>trans reduce regulated pollutants</v>
      </c>
      <c r="L17" s="265">
        <f t="shared" si="1"/>
        <v>0</v>
      </c>
      <c r="M17" s="265">
        <f t="shared" si="1"/>
        <v>1</v>
      </c>
      <c r="N17" s="265">
        <f t="shared" si="1"/>
        <v>0.02</v>
      </c>
      <c r="O17" s="5" t="str">
        <f t="shared" si="3"/>
        <v>% reduction in emissions</v>
      </c>
      <c r="P17" s="351" t="s">
        <v>2412</v>
      </c>
      <c r="Q17" s="5" t="str">
        <f t="shared" si="2"/>
        <v>transportation-sector-main.html#conv-pol-stds</v>
      </c>
      <c r="R17" s="314" t="str">
        <f t="shared" si="2"/>
        <v>conventional-pollutant-standards.html</v>
      </c>
      <c r="S17" s="352"/>
    </row>
    <row r="18" spans="1:19" s="2" customFormat="1" ht="60">
      <c r="A18" s="267" t="str">
        <f t="shared" si="5"/>
        <v>Transportation</v>
      </c>
      <c r="B18" s="267" t="str">
        <f t="shared" si="0"/>
        <v>Conventional Pollutant Standards</v>
      </c>
      <c r="C18" s="267" t="str">
        <f t="shared" si="0"/>
        <v>Percentage Reduction of Separately Regulated Pollutants</v>
      </c>
      <c r="D18" s="260" t="s">
        <v>43</v>
      </c>
      <c r="E18" s="2" t="s">
        <v>2083</v>
      </c>
      <c r="F18" s="260" t="s">
        <v>43</v>
      </c>
      <c r="G18" s="2" t="s">
        <v>2083</v>
      </c>
      <c r="H18" s="263">
        <v>316</v>
      </c>
      <c r="I18" s="54" t="s">
        <v>48</v>
      </c>
      <c r="J18" s="5" t="str">
        <f t="shared" si="1"/>
        <v>Conventional Pollutant Standard</v>
      </c>
      <c r="K18" s="5" t="str">
        <f t="shared" si="1"/>
        <v>trans reduce regulated pollutants</v>
      </c>
      <c r="L18" s="265">
        <f t="shared" si="1"/>
        <v>0</v>
      </c>
      <c r="M18" s="265">
        <f t="shared" si="1"/>
        <v>1</v>
      </c>
      <c r="N18" s="265">
        <f t="shared" si="1"/>
        <v>0.02</v>
      </c>
      <c r="O18" s="5" t="str">
        <f t="shared" si="3"/>
        <v>% reduction in emissions</v>
      </c>
      <c r="P18" s="351" t="s">
        <v>2413</v>
      </c>
      <c r="Q18" s="5" t="str">
        <f t="shared" si="2"/>
        <v>transportation-sector-main.html#conv-pol-stds</v>
      </c>
      <c r="R18" s="314" t="str">
        <f t="shared" si="2"/>
        <v>conventional-pollutant-standards.html</v>
      </c>
      <c r="S18" s="352"/>
    </row>
    <row r="19" spans="1:19" s="2" customFormat="1" ht="60">
      <c r="A19" s="267" t="str">
        <f t="shared" si="5"/>
        <v>Transportation</v>
      </c>
      <c r="B19" s="267" t="str">
        <f t="shared" si="0"/>
        <v>Conventional Pollutant Standards</v>
      </c>
      <c r="C19" s="267" t="str">
        <f t="shared" si="0"/>
        <v>Percentage Reduction of Separately Regulated Pollutants</v>
      </c>
      <c r="D19" s="260" t="s">
        <v>43</v>
      </c>
      <c r="E19" s="2" t="s">
        <v>2085</v>
      </c>
      <c r="F19" s="260" t="s">
        <v>43</v>
      </c>
      <c r="G19" s="2" t="s">
        <v>2085</v>
      </c>
      <c r="H19" s="263">
        <v>317</v>
      </c>
      <c r="I19" s="54" t="s">
        <v>48</v>
      </c>
      <c r="J19" s="5" t="str">
        <f t="shared" si="1"/>
        <v>Conventional Pollutant Standard</v>
      </c>
      <c r="K19" s="5" t="str">
        <f t="shared" si="1"/>
        <v>trans reduce regulated pollutants</v>
      </c>
      <c r="L19" s="265">
        <f t="shared" si="1"/>
        <v>0</v>
      </c>
      <c r="M19" s="265">
        <f t="shared" si="1"/>
        <v>1</v>
      </c>
      <c r="N19" s="265">
        <f t="shared" si="1"/>
        <v>0.02</v>
      </c>
      <c r="O19" s="5" t="str">
        <f t="shared" si="3"/>
        <v>% reduction in emissions</v>
      </c>
      <c r="P19" s="351" t="s">
        <v>2414</v>
      </c>
      <c r="Q19" s="5" t="str">
        <f t="shared" si="2"/>
        <v>transportation-sector-main.html#conv-pol-stds</v>
      </c>
      <c r="R19" s="314" t="str">
        <f t="shared" si="2"/>
        <v>conventional-pollutant-standards.html</v>
      </c>
      <c r="S19" s="352"/>
    </row>
    <row r="20" spans="1:19" s="2" customFormat="1" ht="45">
      <c r="A20" s="267" t="str">
        <f t="shared" si="5"/>
        <v>Transportation</v>
      </c>
      <c r="B20" s="267" t="str">
        <f t="shared" si="0"/>
        <v>Conventional Pollutant Standards</v>
      </c>
      <c r="C20" s="267" t="str">
        <f t="shared" si="0"/>
        <v>Percentage Reduction of Separately Regulated Pollutants</v>
      </c>
      <c r="D20" s="260" t="s">
        <v>43</v>
      </c>
      <c r="E20" s="2" t="s">
        <v>2087</v>
      </c>
      <c r="F20" s="260" t="s">
        <v>43</v>
      </c>
      <c r="G20" s="2" t="s">
        <v>2087</v>
      </c>
      <c r="H20" s="263">
        <v>318</v>
      </c>
      <c r="I20" s="9" t="s">
        <v>49</v>
      </c>
      <c r="J20" s="5"/>
      <c r="K20" s="5"/>
      <c r="L20" s="265"/>
      <c r="M20" s="265"/>
      <c r="N20" s="265"/>
      <c r="O20" s="5"/>
      <c r="P20" s="351"/>
      <c r="Q20" s="5"/>
      <c r="R20" s="314"/>
      <c r="S20" s="352"/>
    </row>
    <row r="21" spans="1:19" s="2" customFormat="1" ht="45">
      <c r="A21" s="267" t="str">
        <f t="shared" si="5"/>
        <v>Transportation</v>
      </c>
      <c r="B21" s="267" t="str">
        <f t="shared" si="0"/>
        <v>Conventional Pollutant Standards</v>
      </c>
      <c r="C21" s="267" t="str">
        <f t="shared" si="0"/>
        <v>Percentage Reduction of Separately Regulated Pollutants</v>
      </c>
      <c r="D21" s="260" t="s">
        <v>43</v>
      </c>
      <c r="E21" s="2" t="s">
        <v>2089</v>
      </c>
      <c r="F21" s="260" t="s">
        <v>43</v>
      </c>
      <c r="G21" s="2" t="s">
        <v>2089</v>
      </c>
      <c r="H21" s="263">
        <v>319</v>
      </c>
      <c r="I21" s="9" t="s">
        <v>49</v>
      </c>
      <c r="J21" s="5"/>
      <c r="K21" s="5"/>
      <c r="L21" s="265"/>
      <c r="M21" s="265"/>
      <c r="N21" s="265"/>
      <c r="O21" s="5"/>
      <c r="P21" s="351"/>
      <c r="Q21" s="5"/>
      <c r="R21" s="314"/>
      <c r="S21" s="352"/>
    </row>
    <row r="22" spans="1:19" s="2" customFormat="1" ht="60">
      <c r="A22" s="267" t="str">
        <f t="shared" si="5"/>
        <v>Transportation</v>
      </c>
      <c r="B22" s="267" t="str">
        <f t="shared" si="0"/>
        <v>Conventional Pollutant Standards</v>
      </c>
      <c r="C22" s="267" t="str">
        <f t="shared" si="0"/>
        <v>Percentage Reduction of Separately Regulated Pollutants</v>
      </c>
      <c r="D22" s="2" t="s">
        <v>44</v>
      </c>
      <c r="E22" s="2" t="s">
        <v>2073</v>
      </c>
      <c r="F22" s="2" t="s">
        <v>44</v>
      </c>
      <c r="G22" s="2" t="s">
        <v>2398</v>
      </c>
      <c r="H22" s="263">
        <v>320</v>
      </c>
      <c r="I22" s="54" t="s">
        <v>48</v>
      </c>
      <c r="J22" s="5" t="str">
        <f t="shared" si="1"/>
        <v>Conventional Pollutant Standard</v>
      </c>
      <c r="K22" s="5" t="str">
        <f t="shared" si="1"/>
        <v>trans reduce regulated pollutants</v>
      </c>
      <c r="L22" s="265">
        <f t="shared" si="1"/>
        <v>0</v>
      </c>
      <c r="M22" s="265">
        <f t="shared" si="1"/>
        <v>1</v>
      </c>
      <c r="N22" s="265">
        <f t="shared" si="1"/>
        <v>0.02</v>
      </c>
      <c r="O22" s="5" t="str">
        <f t="shared" si="3"/>
        <v>% reduction in emissions</v>
      </c>
      <c r="P22" s="351" t="s">
        <v>2415</v>
      </c>
      <c r="Q22" s="5" t="str">
        <f t="shared" si="2"/>
        <v>transportation-sector-main.html#conv-pol-stds</v>
      </c>
      <c r="R22" s="314" t="str">
        <f t="shared" si="2"/>
        <v>conventional-pollutant-standards.html</v>
      </c>
      <c r="S22" s="352"/>
    </row>
    <row r="23" spans="1:19" s="2" customFormat="1" ht="45">
      <c r="A23" s="267" t="str">
        <f t="shared" si="5"/>
        <v>Transportation</v>
      </c>
      <c r="B23" s="267" t="str">
        <f t="shared" si="5"/>
        <v>Conventional Pollutant Standards</v>
      </c>
      <c r="C23" s="267" t="str">
        <f t="shared" si="5"/>
        <v>Percentage Reduction of Separately Regulated Pollutants</v>
      </c>
      <c r="D23" s="2" t="s">
        <v>44</v>
      </c>
      <c r="E23" s="2" t="s">
        <v>547</v>
      </c>
      <c r="F23" s="2" t="s">
        <v>44</v>
      </c>
      <c r="G23" s="2" t="s">
        <v>547</v>
      </c>
      <c r="H23" s="263">
        <v>321</v>
      </c>
      <c r="I23" s="9" t="s">
        <v>49</v>
      </c>
      <c r="J23" s="5"/>
      <c r="K23" s="5"/>
      <c r="L23" s="265"/>
      <c r="M23" s="265"/>
      <c r="N23" s="265"/>
      <c r="O23" s="5"/>
      <c r="P23" s="351"/>
      <c r="Q23" s="5"/>
      <c r="R23" s="314"/>
      <c r="S23" s="352"/>
    </row>
    <row r="24" spans="1:19" s="2" customFormat="1" ht="60">
      <c r="A24" s="267" t="str">
        <f t="shared" si="5"/>
        <v>Transportation</v>
      </c>
      <c r="B24" s="267" t="str">
        <f t="shared" si="5"/>
        <v>Conventional Pollutant Standards</v>
      </c>
      <c r="C24" s="267" t="str">
        <f t="shared" si="5"/>
        <v>Percentage Reduction of Separately Regulated Pollutants</v>
      </c>
      <c r="D24" s="2" t="s">
        <v>44</v>
      </c>
      <c r="E24" s="2" t="s">
        <v>2076</v>
      </c>
      <c r="F24" s="2" t="s">
        <v>44</v>
      </c>
      <c r="G24" s="2" t="s">
        <v>2076</v>
      </c>
      <c r="H24" s="263">
        <v>322</v>
      </c>
      <c r="I24" s="54" t="s">
        <v>48</v>
      </c>
      <c r="J24" s="5" t="str">
        <f t="shared" si="1"/>
        <v>Conventional Pollutant Standard</v>
      </c>
      <c r="K24" s="5" t="str">
        <f t="shared" si="1"/>
        <v>trans reduce regulated pollutants</v>
      </c>
      <c r="L24" s="265">
        <f t="shared" si="1"/>
        <v>0</v>
      </c>
      <c r="M24" s="265">
        <f t="shared" si="1"/>
        <v>1</v>
      </c>
      <c r="N24" s="265">
        <f t="shared" si="1"/>
        <v>0.02</v>
      </c>
      <c r="O24" s="5" t="str">
        <f t="shared" si="3"/>
        <v>% reduction in emissions</v>
      </c>
      <c r="P24" s="351" t="s">
        <v>2416</v>
      </c>
      <c r="Q24" s="5" t="str">
        <f t="shared" si="2"/>
        <v>transportation-sector-main.html#conv-pol-stds</v>
      </c>
      <c r="R24" s="314" t="str">
        <f t="shared" si="2"/>
        <v>conventional-pollutant-standards.html</v>
      </c>
      <c r="S24" s="352"/>
    </row>
    <row r="25" spans="1:19" s="2" customFormat="1" ht="45">
      <c r="A25" s="267" t="str">
        <f t="shared" si="5"/>
        <v>Transportation</v>
      </c>
      <c r="B25" s="267" t="str">
        <f t="shared" si="5"/>
        <v>Conventional Pollutant Standards</v>
      </c>
      <c r="C25" s="267" t="str">
        <f t="shared" si="5"/>
        <v>Percentage Reduction of Separately Regulated Pollutants</v>
      </c>
      <c r="D25" s="2" t="s">
        <v>44</v>
      </c>
      <c r="E25" s="2" t="s">
        <v>2078</v>
      </c>
      <c r="F25" s="2" t="s">
        <v>44</v>
      </c>
      <c r="G25" s="2" t="s">
        <v>2078</v>
      </c>
      <c r="H25" s="263">
        <v>323</v>
      </c>
      <c r="I25" s="9" t="s">
        <v>49</v>
      </c>
      <c r="J25" s="5"/>
      <c r="K25" s="5"/>
      <c r="L25" s="265"/>
      <c r="M25" s="265"/>
      <c r="N25" s="265"/>
      <c r="O25" s="5"/>
      <c r="P25" s="351"/>
      <c r="Q25" s="5"/>
      <c r="R25" s="314"/>
      <c r="S25" s="352"/>
    </row>
    <row r="26" spans="1:19" s="2" customFormat="1" ht="45">
      <c r="A26" s="267" t="str">
        <f t="shared" si="5"/>
        <v>Transportation</v>
      </c>
      <c r="B26" s="267" t="str">
        <f t="shared" si="5"/>
        <v>Conventional Pollutant Standards</v>
      </c>
      <c r="C26" s="267" t="str">
        <f t="shared" si="5"/>
        <v>Percentage Reduction of Separately Regulated Pollutants</v>
      </c>
      <c r="D26" s="2" t="s">
        <v>44</v>
      </c>
      <c r="E26" s="2" t="s">
        <v>2080</v>
      </c>
      <c r="F26" s="2" t="s">
        <v>44</v>
      </c>
      <c r="G26" s="2" t="s">
        <v>2256</v>
      </c>
      <c r="H26" s="263">
        <v>324</v>
      </c>
      <c r="I26" s="9" t="s">
        <v>49</v>
      </c>
      <c r="J26" s="5"/>
      <c r="K26" s="5"/>
      <c r="L26" s="265"/>
      <c r="M26" s="265"/>
      <c r="N26" s="265"/>
      <c r="O26" s="5"/>
      <c r="P26" s="351"/>
      <c r="Q26" s="5"/>
      <c r="R26" s="314"/>
      <c r="S26" s="352"/>
    </row>
    <row r="27" spans="1:19" s="2" customFormat="1" ht="45">
      <c r="A27" s="267" t="str">
        <f t="shared" si="5"/>
        <v>Transportation</v>
      </c>
      <c r="B27" s="267" t="str">
        <f t="shared" si="5"/>
        <v>Conventional Pollutant Standards</v>
      </c>
      <c r="C27" s="267" t="str">
        <f t="shared" si="5"/>
        <v>Percentage Reduction of Separately Regulated Pollutants</v>
      </c>
      <c r="D27" s="2" t="s">
        <v>44</v>
      </c>
      <c r="E27" s="2" t="s">
        <v>2081</v>
      </c>
      <c r="F27" s="2" t="s">
        <v>44</v>
      </c>
      <c r="G27" s="2" t="s">
        <v>2081</v>
      </c>
      <c r="H27" s="263">
        <v>325</v>
      </c>
      <c r="I27" s="9" t="s">
        <v>49</v>
      </c>
      <c r="J27" s="5"/>
      <c r="K27" s="5"/>
      <c r="L27" s="265"/>
      <c r="M27" s="265"/>
      <c r="N27" s="265"/>
      <c r="O27" s="5"/>
      <c r="P27" s="351"/>
      <c r="Q27" s="5"/>
      <c r="R27" s="314"/>
      <c r="S27" s="352"/>
    </row>
    <row r="28" spans="1:19" s="2" customFormat="1" ht="45">
      <c r="A28" s="267" t="str">
        <f t="shared" si="5"/>
        <v>Transportation</v>
      </c>
      <c r="B28" s="267" t="str">
        <f t="shared" si="5"/>
        <v>Conventional Pollutant Standards</v>
      </c>
      <c r="C28" s="267" t="str">
        <f t="shared" si="5"/>
        <v>Percentage Reduction of Separately Regulated Pollutants</v>
      </c>
      <c r="D28" s="2" t="s">
        <v>44</v>
      </c>
      <c r="E28" s="2" t="s">
        <v>2083</v>
      </c>
      <c r="F28" s="2" t="s">
        <v>44</v>
      </c>
      <c r="G28" s="2" t="s">
        <v>2083</v>
      </c>
      <c r="H28" s="263">
        <v>326</v>
      </c>
      <c r="I28" s="9" t="s">
        <v>49</v>
      </c>
      <c r="J28" s="5"/>
      <c r="K28" s="5"/>
      <c r="L28" s="265"/>
      <c r="M28" s="265"/>
      <c r="N28" s="265"/>
      <c r="O28" s="5"/>
      <c r="P28" s="351"/>
      <c r="Q28" s="5"/>
      <c r="R28" s="314"/>
      <c r="S28" s="352"/>
    </row>
    <row r="29" spans="1:19" s="2" customFormat="1" ht="45">
      <c r="A29" s="267" t="str">
        <f t="shared" si="5"/>
        <v>Transportation</v>
      </c>
      <c r="B29" s="267" t="str">
        <f t="shared" si="5"/>
        <v>Conventional Pollutant Standards</v>
      </c>
      <c r="C29" s="267" t="str">
        <f t="shared" si="5"/>
        <v>Percentage Reduction of Separately Regulated Pollutants</v>
      </c>
      <c r="D29" s="2" t="s">
        <v>44</v>
      </c>
      <c r="E29" s="2" t="s">
        <v>2085</v>
      </c>
      <c r="F29" s="2" t="s">
        <v>44</v>
      </c>
      <c r="G29" s="2" t="s">
        <v>2085</v>
      </c>
      <c r="H29" s="263">
        <v>327</v>
      </c>
      <c r="I29" s="9" t="s">
        <v>49</v>
      </c>
      <c r="J29" s="5"/>
      <c r="K29" s="5"/>
      <c r="L29" s="265"/>
      <c r="M29" s="265"/>
      <c r="N29" s="265"/>
      <c r="O29" s="5"/>
      <c r="P29" s="351"/>
      <c r="Q29" s="5"/>
      <c r="R29" s="314"/>
      <c r="S29" s="352"/>
    </row>
    <row r="30" spans="1:19" s="2" customFormat="1" ht="45">
      <c r="A30" s="267" t="str">
        <f t="shared" si="5"/>
        <v>Transportation</v>
      </c>
      <c r="B30" s="267" t="str">
        <f t="shared" si="5"/>
        <v>Conventional Pollutant Standards</v>
      </c>
      <c r="C30" s="267" t="str">
        <f t="shared" si="5"/>
        <v>Percentage Reduction of Separately Regulated Pollutants</v>
      </c>
      <c r="D30" s="2" t="s">
        <v>44</v>
      </c>
      <c r="E30" s="2" t="s">
        <v>2087</v>
      </c>
      <c r="F30" s="2" t="s">
        <v>44</v>
      </c>
      <c r="G30" s="2" t="s">
        <v>2087</v>
      </c>
      <c r="H30" s="263">
        <v>328</v>
      </c>
      <c r="I30" s="9" t="s">
        <v>49</v>
      </c>
      <c r="J30" s="5"/>
      <c r="K30" s="5"/>
      <c r="L30" s="265"/>
      <c r="M30" s="265"/>
      <c r="N30" s="265"/>
      <c r="O30" s="5"/>
      <c r="P30" s="351"/>
      <c r="Q30" s="5"/>
      <c r="R30" s="314"/>
      <c r="S30" s="352"/>
    </row>
    <row r="31" spans="1:19" s="2" customFormat="1" ht="45">
      <c r="A31" s="267" t="str">
        <f t="shared" si="5"/>
        <v>Transportation</v>
      </c>
      <c r="B31" s="267" t="str">
        <f t="shared" si="5"/>
        <v>Conventional Pollutant Standards</v>
      </c>
      <c r="C31" s="267" t="str">
        <f t="shared" si="5"/>
        <v>Percentage Reduction of Separately Regulated Pollutants</v>
      </c>
      <c r="D31" s="2" t="s">
        <v>44</v>
      </c>
      <c r="E31" s="2" t="s">
        <v>2089</v>
      </c>
      <c r="F31" s="2" t="s">
        <v>44</v>
      </c>
      <c r="G31" s="2" t="s">
        <v>2089</v>
      </c>
      <c r="H31" s="263">
        <v>329</v>
      </c>
      <c r="I31" s="9" t="s">
        <v>49</v>
      </c>
      <c r="J31" s="5"/>
      <c r="K31" s="5"/>
      <c r="L31" s="265"/>
      <c r="M31" s="265"/>
      <c r="N31" s="265"/>
      <c r="O31" s="5"/>
      <c r="P31" s="351"/>
      <c r="Q31" s="5"/>
      <c r="R31" s="314"/>
      <c r="S31" s="352"/>
    </row>
    <row r="32" spans="1:19" s="2" customFormat="1" ht="60">
      <c r="A32" s="267" t="str">
        <f t="shared" si="5"/>
        <v>Transportation</v>
      </c>
      <c r="B32" s="267" t="str">
        <f t="shared" si="5"/>
        <v>Conventional Pollutant Standards</v>
      </c>
      <c r="C32" s="267" t="str">
        <f t="shared" si="5"/>
        <v>Percentage Reduction of Separately Regulated Pollutants</v>
      </c>
      <c r="D32" s="2" t="s">
        <v>45</v>
      </c>
      <c r="E32" s="2" t="s">
        <v>2073</v>
      </c>
      <c r="F32" s="2" t="s">
        <v>45</v>
      </c>
      <c r="G32" s="2" t="s">
        <v>2398</v>
      </c>
      <c r="H32" s="263">
        <v>330</v>
      </c>
      <c r="I32" s="54" t="s">
        <v>48</v>
      </c>
      <c r="J32" s="5" t="str">
        <f t="shared" si="1"/>
        <v>Conventional Pollutant Standard</v>
      </c>
      <c r="K32" s="5" t="str">
        <f t="shared" si="1"/>
        <v>trans reduce regulated pollutants</v>
      </c>
      <c r="L32" s="265">
        <f t="shared" si="1"/>
        <v>0</v>
      </c>
      <c r="M32" s="265">
        <f t="shared" si="1"/>
        <v>1</v>
      </c>
      <c r="N32" s="265">
        <f t="shared" si="1"/>
        <v>0.02</v>
      </c>
      <c r="O32" s="5" t="str">
        <f t="shared" si="3"/>
        <v>% reduction in emissions</v>
      </c>
      <c r="P32" s="351" t="s">
        <v>2417</v>
      </c>
      <c r="Q32" s="5" t="str">
        <f t="shared" si="2"/>
        <v>transportation-sector-main.html#conv-pol-stds</v>
      </c>
      <c r="R32" s="314" t="str">
        <f t="shared" si="2"/>
        <v>conventional-pollutant-standards.html</v>
      </c>
      <c r="S32" s="352"/>
    </row>
    <row r="33" spans="1:19" s="2" customFormat="1" ht="60">
      <c r="A33" s="267" t="str">
        <f t="shared" ref="A33:C61" si="6">A$2</f>
        <v>Transportation</v>
      </c>
      <c r="B33" s="267" t="str">
        <f t="shared" si="6"/>
        <v>Conventional Pollutant Standards</v>
      </c>
      <c r="C33" s="267" t="str">
        <f t="shared" si="6"/>
        <v>Percentage Reduction of Separately Regulated Pollutants</v>
      </c>
      <c r="D33" s="2" t="s">
        <v>45</v>
      </c>
      <c r="E33" s="2" t="s">
        <v>547</v>
      </c>
      <c r="F33" s="2" t="s">
        <v>45</v>
      </c>
      <c r="G33" s="2" t="s">
        <v>547</v>
      </c>
      <c r="H33" s="263">
        <v>331</v>
      </c>
      <c r="I33" s="54" t="s">
        <v>48</v>
      </c>
      <c r="J33" s="5" t="str">
        <f t="shared" si="1"/>
        <v>Conventional Pollutant Standard</v>
      </c>
      <c r="K33" s="5" t="str">
        <f t="shared" si="1"/>
        <v>trans reduce regulated pollutants</v>
      </c>
      <c r="L33" s="265">
        <f t="shared" si="1"/>
        <v>0</v>
      </c>
      <c r="M33" s="265">
        <f t="shared" si="1"/>
        <v>1</v>
      </c>
      <c r="N33" s="265">
        <f t="shared" si="1"/>
        <v>0.02</v>
      </c>
      <c r="O33" s="5" t="str">
        <f t="shared" si="3"/>
        <v>% reduction in emissions</v>
      </c>
      <c r="P33" s="351" t="s">
        <v>2418</v>
      </c>
      <c r="Q33" s="5" t="str">
        <f t="shared" si="2"/>
        <v>transportation-sector-main.html#conv-pol-stds</v>
      </c>
      <c r="R33" s="314" t="str">
        <f t="shared" si="2"/>
        <v>conventional-pollutant-standards.html</v>
      </c>
      <c r="S33" s="352"/>
    </row>
    <row r="34" spans="1:19" s="2" customFormat="1" ht="60">
      <c r="A34" s="267" t="str">
        <f t="shared" si="6"/>
        <v>Transportation</v>
      </c>
      <c r="B34" s="267" t="str">
        <f t="shared" si="6"/>
        <v>Conventional Pollutant Standards</v>
      </c>
      <c r="C34" s="267" t="str">
        <f t="shared" si="6"/>
        <v>Percentage Reduction of Separately Regulated Pollutants</v>
      </c>
      <c r="D34" s="2" t="s">
        <v>45</v>
      </c>
      <c r="E34" s="2" t="s">
        <v>2076</v>
      </c>
      <c r="F34" s="2" t="s">
        <v>45</v>
      </c>
      <c r="G34" s="2" t="s">
        <v>2076</v>
      </c>
      <c r="H34" s="263">
        <v>332</v>
      </c>
      <c r="I34" s="54" t="s">
        <v>48</v>
      </c>
      <c r="J34" s="5" t="str">
        <f t="shared" si="1"/>
        <v>Conventional Pollutant Standard</v>
      </c>
      <c r="K34" s="5" t="str">
        <f t="shared" si="1"/>
        <v>trans reduce regulated pollutants</v>
      </c>
      <c r="L34" s="265">
        <f t="shared" si="1"/>
        <v>0</v>
      </c>
      <c r="M34" s="265">
        <f t="shared" si="1"/>
        <v>1</v>
      </c>
      <c r="N34" s="265">
        <f t="shared" si="1"/>
        <v>0.02</v>
      </c>
      <c r="O34" s="5" t="str">
        <f t="shared" si="3"/>
        <v>% reduction in emissions</v>
      </c>
      <c r="P34" s="351" t="s">
        <v>2419</v>
      </c>
      <c r="Q34" s="5" t="str">
        <f t="shared" si="2"/>
        <v>transportation-sector-main.html#conv-pol-stds</v>
      </c>
      <c r="R34" s="314" t="str">
        <f t="shared" si="2"/>
        <v>conventional-pollutant-standards.html</v>
      </c>
      <c r="S34" s="352"/>
    </row>
    <row r="35" spans="1:19" s="2" customFormat="1" ht="60">
      <c r="A35" s="267" t="str">
        <f t="shared" si="6"/>
        <v>Transportation</v>
      </c>
      <c r="B35" s="267" t="str">
        <f t="shared" si="6"/>
        <v>Conventional Pollutant Standards</v>
      </c>
      <c r="C35" s="267" t="str">
        <f t="shared" si="6"/>
        <v>Percentage Reduction of Separately Regulated Pollutants</v>
      </c>
      <c r="D35" s="2" t="s">
        <v>45</v>
      </c>
      <c r="E35" s="2" t="s">
        <v>2078</v>
      </c>
      <c r="F35" s="2" t="s">
        <v>45</v>
      </c>
      <c r="G35" s="2" t="s">
        <v>2078</v>
      </c>
      <c r="H35" s="263">
        <v>333</v>
      </c>
      <c r="I35" s="54" t="s">
        <v>48</v>
      </c>
      <c r="J35" s="5" t="str">
        <f t="shared" si="1"/>
        <v>Conventional Pollutant Standard</v>
      </c>
      <c r="K35" s="5" t="str">
        <f t="shared" si="1"/>
        <v>trans reduce regulated pollutants</v>
      </c>
      <c r="L35" s="265">
        <f t="shared" si="1"/>
        <v>0</v>
      </c>
      <c r="M35" s="265">
        <f t="shared" si="1"/>
        <v>1</v>
      </c>
      <c r="N35" s="265">
        <f t="shared" si="1"/>
        <v>0.02</v>
      </c>
      <c r="O35" s="5" t="str">
        <f t="shared" si="3"/>
        <v>% reduction in emissions</v>
      </c>
      <c r="P35" s="351" t="s">
        <v>2420</v>
      </c>
      <c r="Q35" s="5" t="str">
        <f t="shared" si="2"/>
        <v>transportation-sector-main.html#conv-pol-stds</v>
      </c>
      <c r="R35" s="314" t="str">
        <f t="shared" si="2"/>
        <v>conventional-pollutant-standards.html</v>
      </c>
      <c r="S35" s="352"/>
    </row>
    <row r="36" spans="1:19" s="2" customFormat="1" ht="60">
      <c r="A36" s="267" t="str">
        <f t="shared" si="6"/>
        <v>Transportation</v>
      </c>
      <c r="B36" s="267" t="str">
        <f t="shared" si="6"/>
        <v>Conventional Pollutant Standards</v>
      </c>
      <c r="C36" s="267" t="str">
        <f t="shared" si="6"/>
        <v>Percentage Reduction of Separately Regulated Pollutants</v>
      </c>
      <c r="D36" s="2" t="s">
        <v>45</v>
      </c>
      <c r="E36" s="2" t="s">
        <v>2080</v>
      </c>
      <c r="F36" s="2" t="s">
        <v>45</v>
      </c>
      <c r="G36" s="2" t="s">
        <v>2256</v>
      </c>
      <c r="H36" s="263">
        <v>334</v>
      </c>
      <c r="I36" s="54" t="s">
        <v>48</v>
      </c>
      <c r="J36" s="5" t="str">
        <f t="shared" si="1"/>
        <v>Conventional Pollutant Standard</v>
      </c>
      <c r="K36" s="5" t="str">
        <f t="shared" si="1"/>
        <v>trans reduce regulated pollutants</v>
      </c>
      <c r="L36" s="265">
        <f t="shared" si="1"/>
        <v>0</v>
      </c>
      <c r="M36" s="265">
        <f t="shared" si="1"/>
        <v>1</v>
      </c>
      <c r="N36" s="265">
        <f t="shared" si="1"/>
        <v>0.02</v>
      </c>
      <c r="O36" s="5" t="str">
        <f t="shared" si="3"/>
        <v>% reduction in emissions</v>
      </c>
      <c r="P36" s="351" t="s">
        <v>2421</v>
      </c>
      <c r="Q36" s="5" t="str">
        <f t="shared" si="2"/>
        <v>transportation-sector-main.html#conv-pol-stds</v>
      </c>
      <c r="R36" s="314" t="str">
        <f t="shared" si="2"/>
        <v>conventional-pollutant-standards.html</v>
      </c>
      <c r="S36" s="352"/>
    </row>
    <row r="37" spans="1:19" s="2" customFormat="1" ht="45">
      <c r="A37" s="267" t="str">
        <f t="shared" si="6"/>
        <v>Transportation</v>
      </c>
      <c r="B37" s="267" t="str">
        <f t="shared" si="6"/>
        <v>Conventional Pollutant Standards</v>
      </c>
      <c r="C37" s="267" t="str">
        <f t="shared" si="6"/>
        <v>Percentage Reduction of Separately Regulated Pollutants</v>
      </c>
      <c r="D37" s="2" t="s">
        <v>45</v>
      </c>
      <c r="E37" s="2" t="s">
        <v>2081</v>
      </c>
      <c r="F37" s="2" t="s">
        <v>45</v>
      </c>
      <c r="G37" s="2" t="s">
        <v>2081</v>
      </c>
      <c r="H37" s="263">
        <v>335</v>
      </c>
      <c r="I37" s="9" t="s">
        <v>49</v>
      </c>
      <c r="J37" s="5"/>
      <c r="K37" s="5"/>
      <c r="L37" s="265"/>
      <c r="M37" s="265"/>
      <c r="N37" s="265"/>
      <c r="O37" s="5"/>
      <c r="P37" s="351"/>
      <c r="Q37" s="5"/>
      <c r="R37" s="314"/>
      <c r="S37" s="352"/>
    </row>
    <row r="38" spans="1:19" s="2" customFormat="1" ht="60">
      <c r="A38" s="267" t="str">
        <f t="shared" si="6"/>
        <v>Transportation</v>
      </c>
      <c r="B38" s="267" t="str">
        <f t="shared" si="6"/>
        <v>Conventional Pollutant Standards</v>
      </c>
      <c r="C38" s="267" t="str">
        <f t="shared" si="6"/>
        <v>Percentage Reduction of Separately Regulated Pollutants</v>
      </c>
      <c r="D38" s="2" t="s">
        <v>45</v>
      </c>
      <c r="E38" s="2" t="s">
        <v>2083</v>
      </c>
      <c r="F38" s="2" t="s">
        <v>45</v>
      </c>
      <c r="G38" s="2" t="s">
        <v>2083</v>
      </c>
      <c r="H38" s="263">
        <v>336</v>
      </c>
      <c r="I38" s="54" t="s">
        <v>48</v>
      </c>
      <c r="J38" s="5" t="str">
        <f t="shared" si="1"/>
        <v>Conventional Pollutant Standard</v>
      </c>
      <c r="K38" s="5" t="str">
        <f t="shared" si="1"/>
        <v>trans reduce regulated pollutants</v>
      </c>
      <c r="L38" s="265">
        <f t="shared" si="1"/>
        <v>0</v>
      </c>
      <c r="M38" s="265">
        <f t="shared" si="1"/>
        <v>1</v>
      </c>
      <c r="N38" s="265">
        <f t="shared" si="1"/>
        <v>0.02</v>
      </c>
      <c r="O38" s="5" t="str">
        <f t="shared" si="3"/>
        <v>% reduction in emissions</v>
      </c>
      <c r="P38" s="351" t="s">
        <v>2422</v>
      </c>
      <c r="Q38" s="5" t="str">
        <f t="shared" si="2"/>
        <v>transportation-sector-main.html#conv-pol-stds</v>
      </c>
      <c r="R38" s="314" t="str">
        <f t="shared" si="2"/>
        <v>conventional-pollutant-standards.html</v>
      </c>
      <c r="S38" s="352"/>
    </row>
    <row r="39" spans="1:19" s="2" customFormat="1" ht="60">
      <c r="A39" s="267" t="str">
        <f t="shared" si="6"/>
        <v>Transportation</v>
      </c>
      <c r="B39" s="267" t="str">
        <f t="shared" si="6"/>
        <v>Conventional Pollutant Standards</v>
      </c>
      <c r="C39" s="267" t="str">
        <f t="shared" si="6"/>
        <v>Percentage Reduction of Separately Regulated Pollutants</v>
      </c>
      <c r="D39" s="2" t="s">
        <v>45</v>
      </c>
      <c r="E39" s="2" t="s">
        <v>2085</v>
      </c>
      <c r="F39" s="2" t="s">
        <v>45</v>
      </c>
      <c r="G39" s="2" t="s">
        <v>2085</v>
      </c>
      <c r="H39" s="263">
        <v>337</v>
      </c>
      <c r="I39" s="54" t="s">
        <v>48</v>
      </c>
      <c r="J39" s="5" t="str">
        <f t="shared" si="1"/>
        <v>Conventional Pollutant Standard</v>
      </c>
      <c r="K39" s="5" t="str">
        <f t="shared" si="1"/>
        <v>trans reduce regulated pollutants</v>
      </c>
      <c r="L39" s="265">
        <f t="shared" si="1"/>
        <v>0</v>
      </c>
      <c r="M39" s="265">
        <f t="shared" si="1"/>
        <v>1</v>
      </c>
      <c r="N39" s="265">
        <f t="shared" si="1"/>
        <v>0.02</v>
      </c>
      <c r="O39" s="5" t="str">
        <f t="shared" si="3"/>
        <v>% reduction in emissions</v>
      </c>
      <c r="P39" s="351" t="s">
        <v>2423</v>
      </c>
      <c r="Q39" s="5" t="str">
        <f t="shared" si="2"/>
        <v>transportation-sector-main.html#conv-pol-stds</v>
      </c>
      <c r="R39" s="314" t="str">
        <f t="shared" si="2"/>
        <v>conventional-pollutant-standards.html</v>
      </c>
      <c r="S39" s="352"/>
    </row>
    <row r="40" spans="1:19" s="2" customFormat="1" ht="45">
      <c r="A40" s="267" t="str">
        <f t="shared" si="6"/>
        <v>Transportation</v>
      </c>
      <c r="B40" s="267" t="str">
        <f t="shared" si="6"/>
        <v>Conventional Pollutant Standards</v>
      </c>
      <c r="C40" s="267" t="str">
        <f t="shared" si="6"/>
        <v>Percentage Reduction of Separately Regulated Pollutants</v>
      </c>
      <c r="D40" s="2" t="s">
        <v>45</v>
      </c>
      <c r="E40" s="2" t="s">
        <v>2087</v>
      </c>
      <c r="F40" s="2" t="s">
        <v>45</v>
      </c>
      <c r="G40" s="2" t="s">
        <v>2087</v>
      </c>
      <c r="H40" s="263">
        <v>338</v>
      </c>
      <c r="I40" s="9" t="s">
        <v>49</v>
      </c>
      <c r="J40" s="5"/>
      <c r="K40" s="5"/>
      <c r="L40" s="265"/>
      <c r="M40" s="265"/>
      <c r="N40" s="265"/>
      <c r="O40" s="5"/>
      <c r="P40" s="351"/>
      <c r="Q40" s="5"/>
      <c r="R40" s="314"/>
      <c r="S40" s="352"/>
    </row>
    <row r="41" spans="1:19" s="2" customFormat="1" ht="45">
      <c r="A41" s="267" t="str">
        <f t="shared" si="6"/>
        <v>Transportation</v>
      </c>
      <c r="B41" s="267" t="str">
        <f t="shared" si="6"/>
        <v>Conventional Pollutant Standards</v>
      </c>
      <c r="C41" s="267" t="str">
        <f t="shared" si="6"/>
        <v>Percentage Reduction of Separately Regulated Pollutants</v>
      </c>
      <c r="D41" s="2" t="s">
        <v>45</v>
      </c>
      <c r="E41" s="2" t="s">
        <v>2089</v>
      </c>
      <c r="F41" s="2" t="s">
        <v>45</v>
      </c>
      <c r="G41" s="2" t="s">
        <v>2089</v>
      </c>
      <c r="H41" s="263">
        <v>339</v>
      </c>
      <c r="I41" s="9" t="s">
        <v>49</v>
      </c>
      <c r="J41" s="5"/>
      <c r="K41" s="5"/>
      <c r="L41" s="265"/>
      <c r="M41" s="265"/>
      <c r="N41" s="265"/>
      <c r="O41" s="5"/>
      <c r="P41" s="351"/>
      <c r="Q41" s="5"/>
      <c r="R41" s="314"/>
      <c r="S41" s="352"/>
    </row>
    <row r="42" spans="1:19" s="2" customFormat="1" ht="60">
      <c r="A42" s="267" t="str">
        <f t="shared" si="6"/>
        <v>Transportation</v>
      </c>
      <c r="B42" s="267" t="str">
        <f t="shared" si="6"/>
        <v>Conventional Pollutant Standards</v>
      </c>
      <c r="C42" s="267" t="str">
        <f t="shared" si="6"/>
        <v>Percentage Reduction of Separately Regulated Pollutants</v>
      </c>
      <c r="D42" s="2" t="s">
        <v>46</v>
      </c>
      <c r="E42" s="2" t="s">
        <v>2073</v>
      </c>
      <c r="F42" s="2" t="s">
        <v>46</v>
      </c>
      <c r="G42" s="2" t="s">
        <v>2398</v>
      </c>
      <c r="H42" s="263">
        <v>340</v>
      </c>
      <c r="I42" s="54" t="s">
        <v>48</v>
      </c>
      <c r="J42" s="5" t="str">
        <f t="shared" si="1"/>
        <v>Conventional Pollutant Standard</v>
      </c>
      <c r="K42" s="5" t="str">
        <f t="shared" si="1"/>
        <v>trans reduce regulated pollutants</v>
      </c>
      <c r="L42" s="265">
        <f t="shared" si="1"/>
        <v>0</v>
      </c>
      <c r="M42" s="265">
        <f t="shared" si="1"/>
        <v>1</v>
      </c>
      <c r="N42" s="265">
        <f t="shared" si="1"/>
        <v>0.02</v>
      </c>
      <c r="O42" s="5" t="str">
        <f t="shared" si="3"/>
        <v>% reduction in emissions</v>
      </c>
      <c r="P42" s="351" t="s">
        <v>2424</v>
      </c>
      <c r="Q42" s="5" t="str">
        <f t="shared" si="2"/>
        <v>transportation-sector-main.html#conv-pol-stds</v>
      </c>
      <c r="R42" s="314" t="str">
        <f t="shared" si="2"/>
        <v>conventional-pollutant-standards.html</v>
      </c>
      <c r="S42" s="352"/>
    </row>
    <row r="43" spans="1:19" s="2" customFormat="1" ht="60">
      <c r="A43" s="267" t="str">
        <f t="shared" si="6"/>
        <v>Transportation</v>
      </c>
      <c r="B43" s="267" t="str">
        <f t="shared" si="6"/>
        <v>Conventional Pollutant Standards</v>
      </c>
      <c r="C43" s="267" t="str">
        <f t="shared" si="6"/>
        <v>Percentage Reduction of Separately Regulated Pollutants</v>
      </c>
      <c r="D43" s="2" t="s">
        <v>46</v>
      </c>
      <c r="E43" s="2" t="s">
        <v>547</v>
      </c>
      <c r="F43" s="2" t="s">
        <v>46</v>
      </c>
      <c r="G43" s="2" t="s">
        <v>547</v>
      </c>
      <c r="H43" s="263">
        <v>341</v>
      </c>
      <c r="I43" s="54" t="s">
        <v>48</v>
      </c>
      <c r="J43" s="5" t="str">
        <f t="shared" si="1"/>
        <v>Conventional Pollutant Standard</v>
      </c>
      <c r="K43" s="5" t="str">
        <f t="shared" si="1"/>
        <v>trans reduce regulated pollutants</v>
      </c>
      <c r="L43" s="265">
        <f t="shared" si="1"/>
        <v>0</v>
      </c>
      <c r="M43" s="265">
        <f t="shared" si="1"/>
        <v>1</v>
      </c>
      <c r="N43" s="265">
        <f t="shared" si="1"/>
        <v>0.02</v>
      </c>
      <c r="O43" s="5" t="str">
        <f t="shared" si="3"/>
        <v>% reduction in emissions</v>
      </c>
      <c r="P43" s="351" t="s">
        <v>2425</v>
      </c>
      <c r="Q43" s="5" t="str">
        <f t="shared" si="2"/>
        <v>transportation-sector-main.html#conv-pol-stds</v>
      </c>
      <c r="R43" s="314" t="str">
        <f t="shared" si="2"/>
        <v>conventional-pollutant-standards.html</v>
      </c>
      <c r="S43" s="352"/>
    </row>
    <row r="44" spans="1:19" s="2" customFormat="1" ht="60">
      <c r="A44" s="267" t="str">
        <f t="shared" si="6"/>
        <v>Transportation</v>
      </c>
      <c r="B44" s="267" t="str">
        <f t="shared" si="6"/>
        <v>Conventional Pollutant Standards</v>
      </c>
      <c r="C44" s="267" t="str">
        <f t="shared" si="6"/>
        <v>Percentage Reduction of Separately Regulated Pollutants</v>
      </c>
      <c r="D44" s="2" t="s">
        <v>46</v>
      </c>
      <c r="E44" s="2" t="s">
        <v>2076</v>
      </c>
      <c r="F44" s="2" t="s">
        <v>46</v>
      </c>
      <c r="G44" s="2" t="s">
        <v>2076</v>
      </c>
      <c r="H44" s="263">
        <v>342</v>
      </c>
      <c r="I44" s="54" t="s">
        <v>48</v>
      </c>
      <c r="J44" s="5" t="str">
        <f t="shared" si="1"/>
        <v>Conventional Pollutant Standard</v>
      </c>
      <c r="K44" s="5" t="str">
        <f t="shared" si="1"/>
        <v>trans reduce regulated pollutants</v>
      </c>
      <c r="L44" s="265">
        <f t="shared" si="1"/>
        <v>0</v>
      </c>
      <c r="M44" s="265">
        <f t="shared" si="1"/>
        <v>1</v>
      </c>
      <c r="N44" s="265">
        <f t="shared" si="1"/>
        <v>0.02</v>
      </c>
      <c r="O44" s="5" t="str">
        <f t="shared" si="3"/>
        <v>% reduction in emissions</v>
      </c>
      <c r="P44" s="351" t="s">
        <v>2426</v>
      </c>
      <c r="Q44" s="5" t="str">
        <f t="shared" si="2"/>
        <v>transportation-sector-main.html#conv-pol-stds</v>
      </c>
      <c r="R44" s="314" t="str">
        <f t="shared" si="2"/>
        <v>conventional-pollutant-standards.html</v>
      </c>
      <c r="S44" s="352"/>
    </row>
    <row r="45" spans="1:19" s="2" customFormat="1" ht="60">
      <c r="A45" s="267" t="str">
        <f t="shared" si="6"/>
        <v>Transportation</v>
      </c>
      <c r="B45" s="267" t="str">
        <f t="shared" si="6"/>
        <v>Conventional Pollutant Standards</v>
      </c>
      <c r="C45" s="267" t="str">
        <f t="shared" si="6"/>
        <v>Percentage Reduction of Separately Regulated Pollutants</v>
      </c>
      <c r="D45" s="2" t="s">
        <v>46</v>
      </c>
      <c r="E45" s="2" t="s">
        <v>2078</v>
      </c>
      <c r="F45" s="2" t="s">
        <v>46</v>
      </c>
      <c r="G45" s="2" t="s">
        <v>2078</v>
      </c>
      <c r="H45" s="263">
        <v>343</v>
      </c>
      <c r="I45" s="54" t="s">
        <v>48</v>
      </c>
      <c r="J45" s="5" t="str">
        <f t="shared" si="1"/>
        <v>Conventional Pollutant Standard</v>
      </c>
      <c r="K45" s="5" t="str">
        <f t="shared" si="1"/>
        <v>trans reduce regulated pollutants</v>
      </c>
      <c r="L45" s="265">
        <f t="shared" si="1"/>
        <v>0</v>
      </c>
      <c r="M45" s="265">
        <f t="shared" si="1"/>
        <v>1</v>
      </c>
      <c r="N45" s="265">
        <f t="shared" si="1"/>
        <v>0.02</v>
      </c>
      <c r="O45" s="5" t="str">
        <f t="shared" si="3"/>
        <v>% reduction in emissions</v>
      </c>
      <c r="P45" s="351" t="s">
        <v>2427</v>
      </c>
      <c r="Q45" s="5" t="str">
        <f t="shared" si="2"/>
        <v>transportation-sector-main.html#conv-pol-stds</v>
      </c>
      <c r="R45" s="314" t="str">
        <f t="shared" si="2"/>
        <v>conventional-pollutant-standards.html</v>
      </c>
      <c r="S45" s="352"/>
    </row>
    <row r="46" spans="1:19" s="2" customFormat="1" ht="60">
      <c r="A46" s="267" t="str">
        <f t="shared" si="6"/>
        <v>Transportation</v>
      </c>
      <c r="B46" s="267" t="str">
        <f t="shared" si="6"/>
        <v>Conventional Pollutant Standards</v>
      </c>
      <c r="C46" s="267" t="str">
        <f t="shared" si="6"/>
        <v>Percentage Reduction of Separately Regulated Pollutants</v>
      </c>
      <c r="D46" s="2" t="s">
        <v>46</v>
      </c>
      <c r="E46" s="2" t="s">
        <v>2080</v>
      </c>
      <c r="F46" s="2" t="s">
        <v>46</v>
      </c>
      <c r="G46" s="2" t="s">
        <v>2256</v>
      </c>
      <c r="H46" s="263">
        <v>344</v>
      </c>
      <c r="I46" s="54" t="s">
        <v>48</v>
      </c>
      <c r="J46" s="5" t="str">
        <f t="shared" ref="J46:N59" si="7">J$2</f>
        <v>Conventional Pollutant Standard</v>
      </c>
      <c r="K46" s="5" t="str">
        <f t="shared" si="7"/>
        <v>trans reduce regulated pollutants</v>
      </c>
      <c r="L46" s="265">
        <f t="shared" si="7"/>
        <v>0</v>
      </c>
      <c r="M46" s="265">
        <f t="shared" si="7"/>
        <v>1</v>
      </c>
      <c r="N46" s="265">
        <f t="shared" si="7"/>
        <v>0.02</v>
      </c>
      <c r="O46" s="5" t="str">
        <f t="shared" si="3"/>
        <v>% reduction in emissions</v>
      </c>
      <c r="P46" s="351" t="s">
        <v>2428</v>
      </c>
      <c r="Q46" s="5" t="str">
        <f t="shared" si="2"/>
        <v>transportation-sector-main.html#conv-pol-stds</v>
      </c>
      <c r="R46" s="314" t="str">
        <f t="shared" si="2"/>
        <v>conventional-pollutant-standards.html</v>
      </c>
      <c r="S46" s="352"/>
    </row>
    <row r="47" spans="1:19" s="2" customFormat="1" ht="45">
      <c r="A47" s="267" t="str">
        <f t="shared" si="6"/>
        <v>Transportation</v>
      </c>
      <c r="B47" s="267" t="str">
        <f t="shared" si="6"/>
        <v>Conventional Pollutant Standards</v>
      </c>
      <c r="C47" s="267" t="str">
        <f t="shared" si="6"/>
        <v>Percentage Reduction of Separately Regulated Pollutants</v>
      </c>
      <c r="D47" s="2" t="s">
        <v>46</v>
      </c>
      <c r="E47" s="2" t="s">
        <v>2081</v>
      </c>
      <c r="F47" s="2" t="s">
        <v>46</v>
      </c>
      <c r="G47" s="2" t="s">
        <v>2081</v>
      </c>
      <c r="H47" s="263">
        <v>345</v>
      </c>
      <c r="I47" s="9" t="s">
        <v>49</v>
      </c>
      <c r="J47" s="5"/>
      <c r="K47" s="5"/>
      <c r="L47" s="265"/>
      <c r="M47" s="265"/>
      <c r="N47" s="265"/>
      <c r="O47" s="5"/>
      <c r="P47" s="351"/>
      <c r="Q47" s="5"/>
      <c r="R47" s="314"/>
      <c r="S47" s="352"/>
    </row>
    <row r="48" spans="1:19" s="2" customFormat="1" ht="60">
      <c r="A48" s="267" t="str">
        <f t="shared" si="6"/>
        <v>Transportation</v>
      </c>
      <c r="B48" s="267" t="str">
        <f t="shared" si="6"/>
        <v>Conventional Pollutant Standards</v>
      </c>
      <c r="C48" s="267" t="str">
        <f t="shared" si="6"/>
        <v>Percentage Reduction of Separately Regulated Pollutants</v>
      </c>
      <c r="D48" s="2" t="s">
        <v>46</v>
      </c>
      <c r="E48" s="2" t="s">
        <v>2083</v>
      </c>
      <c r="F48" s="2" t="s">
        <v>46</v>
      </c>
      <c r="G48" s="2" t="s">
        <v>2083</v>
      </c>
      <c r="H48" s="263">
        <v>346</v>
      </c>
      <c r="I48" s="54" t="s">
        <v>48</v>
      </c>
      <c r="J48" s="5" t="str">
        <f t="shared" si="7"/>
        <v>Conventional Pollutant Standard</v>
      </c>
      <c r="K48" s="5" t="str">
        <f t="shared" si="7"/>
        <v>trans reduce regulated pollutants</v>
      </c>
      <c r="L48" s="265">
        <f t="shared" si="7"/>
        <v>0</v>
      </c>
      <c r="M48" s="265">
        <f t="shared" si="7"/>
        <v>1</v>
      </c>
      <c r="N48" s="265">
        <f t="shared" si="7"/>
        <v>0.02</v>
      </c>
      <c r="O48" s="5" t="str">
        <f t="shared" si="3"/>
        <v>% reduction in emissions</v>
      </c>
      <c r="P48" s="351" t="s">
        <v>2429</v>
      </c>
      <c r="Q48" s="5" t="str">
        <f t="shared" si="2"/>
        <v>transportation-sector-main.html#conv-pol-stds</v>
      </c>
      <c r="R48" s="314" t="str">
        <f t="shared" si="2"/>
        <v>conventional-pollutant-standards.html</v>
      </c>
      <c r="S48" s="352"/>
    </row>
    <row r="49" spans="1:20" s="2" customFormat="1" ht="60">
      <c r="A49" s="267" t="str">
        <f t="shared" si="6"/>
        <v>Transportation</v>
      </c>
      <c r="B49" s="267" t="str">
        <f t="shared" si="6"/>
        <v>Conventional Pollutant Standards</v>
      </c>
      <c r="C49" s="267" t="str">
        <f t="shared" si="6"/>
        <v>Percentage Reduction of Separately Regulated Pollutants</v>
      </c>
      <c r="D49" s="2" t="s">
        <v>46</v>
      </c>
      <c r="E49" s="2" t="s">
        <v>2085</v>
      </c>
      <c r="F49" s="2" t="s">
        <v>46</v>
      </c>
      <c r="G49" s="2" t="s">
        <v>2085</v>
      </c>
      <c r="H49" s="263">
        <v>347</v>
      </c>
      <c r="I49" s="54" t="s">
        <v>48</v>
      </c>
      <c r="J49" s="5" t="str">
        <f t="shared" si="7"/>
        <v>Conventional Pollutant Standard</v>
      </c>
      <c r="K49" s="5" t="str">
        <f t="shared" si="7"/>
        <v>trans reduce regulated pollutants</v>
      </c>
      <c r="L49" s="265">
        <f t="shared" si="7"/>
        <v>0</v>
      </c>
      <c r="M49" s="265">
        <f t="shared" si="7"/>
        <v>1</v>
      </c>
      <c r="N49" s="265">
        <f t="shared" si="7"/>
        <v>0.02</v>
      </c>
      <c r="O49" s="5" t="str">
        <f t="shared" si="3"/>
        <v>% reduction in emissions</v>
      </c>
      <c r="P49" s="351" t="s">
        <v>2430</v>
      </c>
      <c r="Q49" s="5" t="str">
        <f t="shared" si="2"/>
        <v>transportation-sector-main.html#conv-pol-stds</v>
      </c>
      <c r="R49" s="314" t="str">
        <f t="shared" si="2"/>
        <v>conventional-pollutant-standards.html</v>
      </c>
      <c r="S49" s="352"/>
    </row>
    <row r="50" spans="1:20" s="2" customFormat="1" ht="45">
      <c r="A50" s="267" t="str">
        <f t="shared" si="6"/>
        <v>Transportation</v>
      </c>
      <c r="B50" s="267" t="str">
        <f t="shared" si="6"/>
        <v>Conventional Pollutant Standards</v>
      </c>
      <c r="C50" s="267" t="str">
        <f t="shared" si="6"/>
        <v>Percentage Reduction of Separately Regulated Pollutants</v>
      </c>
      <c r="D50" s="2" t="s">
        <v>46</v>
      </c>
      <c r="E50" s="2" t="s">
        <v>2087</v>
      </c>
      <c r="F50" s="2" t="s">
        <v>46</v>
      </c>
      <c r="G50" s="2" t="s">
        <v>2087</v>
      </c>
      <c r="H50" s="263">
        <v>348</v>
      </c>
      <c r="I50" s="9" t="s">
        <v>49</v>
      </c>
      <c r="J50" s="5"/>
      <c r="K50" s="5"/>
      <c r="L50" s="265"/>
      <c r="M50" s="265"/>
      <c r="N50" s="265"/>
      <c r="O50" s="5"/>
      <c r="P50" s="351"/>
      <c r="Q50" s="5"/>
      <c r="R50" s="314"/>
      <c r="S50" s="352"/>
    </row>
    <row r="51" spans="1:20" s="2" customFormat="1" ht="45">
      <c r="A51" s="267" t="str">
        <f t="shared" si="6"/>
        <v>Transportation</v>
      </c>
      <c r="B51" s="267" t="str">
        <f t="shared" si="6"/>
        <v>Conventional Pollutant Standards</v>
      </c>
      <c r="C51" s="267" t="str">
        <f t="shared" si="6"/>
        <v>Percentage Reduction of Separately Regulated Pollutants</v>
      </c>
      <c r="D51" s="2" t="s">
        <v>46</v>
      </c>
      <c r="E51" s="2" t="s">
        <v>2089</v>
      </c>
      <c r="F51" s="2" t="s">
        <v>46</v>
      </c>
      <c r="G51" s="2" t="s">
        <v>2089</v>
      </c>
      <c r="H51" s="263">
        <v>349</v>
      </c>
      <c r="I51" s="9" t="s">
        <v>49</v>
      </c>
      <c r="J51" s="5"/>
      <c r="K51" s="5"/>
      <c r="L51" s="265"/>
      <c r="M51" s="265"/>
      <c r="N51" s="265"/>
      <c r="O51" s="5"/>
      <c r="P51" s="351"/>
      <c r="Q51" s="5"/>
      <c r="R51" s="314"/>
      <c r="S51" s="352"/>
    </row>
    <row r="52" spans="1:20" s="2" customFormat="1" ht="60">
      <c r="A52" s="267" t="str">
        <f t="shared" si="6"/>
        <v>Transportation</v>
      </c>
      <c r="B52" s="267" t="str">
        <f t="shared" si="6"/>
        <v>Conventional Pollutant Standards</v>
      </c>
      <c r="C52" s="267" t="str">
        <f t="shared" si="6"/>
        <v>Percentage Reduction of Separately Regulated Pollutants</v>
      </c>
      <c r="D52" s="2" t="s">
        <v>122</v>
      </c>
      <c r="E52" s="2" t="s">
        <v>2073</v>
      </c>
      <c r="F52" s="2" t="s">
        <v>122</v>
      </c>
      <c r="G52" s="2" t="s">
        <v>2398</v>
      </c>
      <c r="H52" s="263">
        <v>350</v>
      </c>
      <c r="I52" s="54" t="s">
        <v>48</v>
      </c>
      <c r="J52" s="5" t="str">
        <f t="shared" si="7"/>
        <v>Conventional Pollutant Standard</v>
      </c>
      <c r="K52" s="5" t="str">
        <f t="shared" si="7"/>
        <v>trans reduce regulated pollutants</v>
      </c>
      <c r="L52" s="265">
        <f t="shared" si="7"/>
        <v>0</v>
      </c>
      <c r="M52" s="265">
        <f t="shared" si="7"/>
        <v>1</v>
      </c>
      <c r="N52" s="265">
        <f t="shared" si="7"/>
        <v>0.02</v>
      </c>
      <c r="O52" s="5" t="str">
        <f t="shared" si="3"/>
        <v>% reduction in emissions</v>
      </c>
      <c r="P52" s="351" t="s">
        <v>2431</v>
      </c>
      <c r="Q52" s="5" t="str">
        <f t="shared" si="2"/>
        <v>transportation-sector-main.html#conv-pol-stds</v>
      </c>
      <c r="R52" s="314" t="str">
        <f t="shared" si="2"/>
        <v>conventional-pollutant-standards.html</v>
      </c>
      <c r="S52" s="352"/>
    </row>
    <row r="53" spans="1:20" s="2" customFormat="1" ht="60">
      <c r="A53" s="267" t="str">
        <f t="shared" si="6"/>
        <v>Transportation</v>
      </c>
      <c r="B53" s="267" t="str">
        <f t="shared" si="6"/>
        <v>Conventional Pollutant Standards</v>
      </c>
      <c r="C53" s="267" t="str">
        <f t="shared" si="6"/>
        <v>Percentage Reduction of Separately Regulated Pollutants</v>
      </c>
      <c r="D53" s="2" t="s">
        <v>122</v>
      </c>
      <c r="E53" s="2" t="s">
        <v>547</v>
      </c>
      <c r="F53" s="2" t="s">
        <v>122</v>
      </c>
      <c r="G53" s="2" t="s">
        <v>547</v>
      </c>
      <c r="H53" s="263">
        <v>351</v>
      </c>
      <c r="I53" s="54" t="s">
        <v>48</v>
      </c>
      <c r="J53" s="5" t="str">
        <f t="shared" si="7"/>
        <v>Conventional Pollutant Standard</v>
      </c>
      <c r="K53" s="5" t="str">
        <f t="shared" si="7"/>
        <v>trans reduce regulated pollutants</v>
      </c>
      <c r="L53" s="265">
        <f t="shared" si="7"/>
        <v>0</v>
      </c>
      <c r="M53" s="265">
        <f t="shared" si="7"/>
        <v>1</v>
      </c>
      <c r="N53" s="265">
        <f t="shared" si="7"/>
        <v>0.02</v>
      </c>
      <c r="O53" s="5" t="str">
        <f t="shared" si="3"/>
        <v>% reduction in emissions</v>
      </c>
      <c r="P53" s="351" t="s">
        <v>2432</v>
      </c>
      <c r="Q53" s="5" t="str">
        <f t="shared" si="2"/>
        <v>transportation-sector-main.html#conv-pol-stds</v>
      </c>
      <c r="R53" s="314" t="str">
        <f t="shared" si="2"/>
        <v>conventional-pollutant-standards.html</v>
      </c>
      <c r="S53" s="352"/>
    </row>
    <row r="54" spans="1:20" s="2" customFormat="1" ht="60">
      <c r="A54" s="267" t="str">
        <f t="shared" si="6"/>
        <v>Transportation</v>
      </c>
      <c r="B54" s="267" t="str">
        <f t="shared" si="6"/>
        <v>Conventional Pollutant Standards</v>
      </c>
      <c r="C54" s="267" t="str">
        <f t="shared" si="6"/>
        <v>Percentage Reduction of Separately Regulated Pollutants</v>
      </c>
      <c r="D54" s="2" t="s">
        <v>122</v>
      </c>
      <c r="E54" s="2" t="s">
        <v>2076</v>
      </c>
      <c r="F54" s="2" t="s">
        <v>122</v>
      </c>
      <c r="G54" s="2" t="s">
        <v>2076</v>
      </c>
      <c r="H54" s="263">
        <v>352</v>
      </c>
      <c r="I54" s="54" t="s">
        <v>48</v>
      </c>
      <c r="J54" s="5" t="str">
        <f t="shared" si="7"/>
        <v>Conventional Pollutant Standard</v>
      </c>
      <c r="K54" s="5" t="str">
        <f t="shared" si="7"/>
        <v>trans reduce regulated pollutants</v>
      </c>
      <c r="L54" s="265">
        <f t="shared" si="7"/>
        <v>0</v>
      </c>
      <c r="M54" s="265">
        <f t="shared" si="7"/>
        <v>1</v>
      </c>
      <c r="N54" s="265">
        <f t="shared" si="7"/>
        <v>0.02</v>
      </c>
      <c r="O54" s="5" t="str">
        <f t="shared" si="3"/>
        <v>% reduction in emissions</v>
      </c>
      <c r="P54" s="351" t="s">
        <v>2433</v>
      </c>
      <c r="Q54" s="5" t="str">
        <f t="shared" si="2"/>
        <v>transportation-sector-main.html#conv-pol-stds</v>
      </c>
      <c r="R54" s="314" t="str">
        <f t="shared" si="2"/>
        <v>conventional-pollutant-standards.html</v>
      </c>
      <c r="S54" s="352"/>
    </row>
    <row r="55" spans="1:20" s="2" customFormat="1" ht="60">
      <c r="A55" s="267" t="str">
        <f t="shared" si="6"/>
        <v>Transportation</v>
      </c>
      <c r="B55" s="267" t="str">
        <f t="shared" si="6"/>
        <v>Conventional Pollutant Standards</v>
      </c>
      <c r="C55" s="267" t="str">
        <f t="shared" si="6"/>
        <v>Percentage Reduction of Separately Regulated Pollutants</v>
      </c>
      <c r="D55" s="2" t="s">
        <v>122</v>
      </c>
      <c r="E55" s="2" t="s">
        <v>2078</v>
      </c>
      <c r="F55" s="2" t="s">
        <v>122</v>
      </c>
      <c r="G55" s="2" t="s">
        <v>2078</v>
      </c>
      <c r="H55" s="263">
        <v>353</v>
      </c>
      <c r="I55" s="54" t="s">
        <v>48</v>
      </c>
      <c r="J55" s="5" t="str">
        <f t="shared" si="7"/>
        <v>Conventional Pollutant Standard</v>
      </c>
      <c r="K55" s="5" t="str">
        <f t="shared" si="7"/>
        <v>trans reduce regulated pollutants</v>
      </c>
      <c r="L55" s="265">
        <f t="shared" si="7"/>
        <v>0</v>
      </c>
      <c r="M55" s="265">
        <f t="shared" si="7"/>
        <v>1</v>
      </c>
      <c r="N55" s="265">
        <f t="shared" si="7"/>
        <v>0.02</v>
      </c>
      <c r="O55" s="5" t="str">
        <f t="shared" si="3"/>
        <v>% reduction in emissions</v>
      </c>
      <c r="P55" s="351" t="s">
        <v>2434</v>
      </c>
      <c r="Q55" s="5" t="str">
        <f t="shared" si="2"/>
        <v>transportation-sector-main.html#conv-pol-stds</v>
      </c>
      <c r="R55" s="314" t="str">
        <f t="shared" si="2"/>
        <v>conventional-pollutant-standards.html</v>
      </c>
      <c r="S55" s="352"/>
    </row>
    <row r="56" spans="1:20" s="2" customFormat="1" ht="60">
      <c r="A56" s="267" t="str">
        <f t="shared" si="6"/>
        <v>Transportation</v>
      </c>
      <c r="B56" s="267" t="str">
        <f t="shared" si="6"/>
        <v>Conventional Pollutant Standards</v>
      </c>
      <c r="C56" s="267" t="str">
        <f t="shared" si="6"/>
        <v>Percentage Reduction of Separately Regulated Pollutants</v>
      </c>
      <c r="D56" s="2" t="s">
        <v>122</v>
      </c>
      <c r="E56" s="2" t="s">
        <v>2080</v>
      </c>
      <c r="F56" s="2" t="s">
        <v>122</v>
      </c>
      <c r="G56" s="2" t="s">
        <v>2256</v>
      </c>
      <c r="H56" s="263">
        <v>354</v>
      </c>
      <c r="I56" s="54" t="s">
        <v>48</v>
      </c>
      <c r="J56" s="5" t="str">
        <f t="shared" si="7"/>
        <v>Conventional Pollutant Standard</v>
      </c>
      <c r="K56" s="5" t="str">
        <f t="shared" si="7"/>
        <v>trans reduce regulated pollutants</v>
      </c>
      <c r="L56" s="265">
        <f t="shared" si="7"/>
        <v>0</v>
      </c>
      <c r="M56" s="265">
        <f t="shared" si="7"/>
        <v>1</v>
      </c>
      <c r="N56" s="265">
        <f t="shared" si="7"/>
        <v>0.02</v>
      </c>
      <c r="O56" s="5" t="str">
        <f t="shared" si="3"/>
        <v>% reduction in emissions</v>
      </c>
      <c r="P56" s="351" t="s">
        <v>2435</v>
      </c>
      <c r="Q56" s="5" t="str">
        <f t="shared" si="2"/>
        <v>transportation-sector-main.html#conv-pol-stds</v>
      </c>
      <c r="R56" s="314" t="str">
        <f t="shared" si="2"/>
        <v>conventional-pollutant-standards.html</v>
      </c>
      <c r="S56" s="352"/>
    </row>
    <row r="57" spans="1:20" s="2" customFormat="1" ht="60">
      <c r="A57" s="267" t="str">
        <f t="shared" si="6"/>
        <v>Transportation</v>
      </c>
      <c r="B57" s="267" t="str">
        <f t="shared" si="6"/>
        <v>Conventional Pollutant Standards</v>
      </c>
      <c r="C57" s="267" t="str">
        <f t="shared" si="6"/>
        <v>Percentage Reduction of Separately Regulated Pollutants</v>
      </c>
      <c r="D57" s="2" t="s">
        <v>122</v>
      </c>
      <c r="E57" s="2" t="s">
        <v>2081</v>
      </c>
      <c r="F57" s="2" t="s">
        <v>122</v>
      </c>
      <c r="G57" s="2" t="s">
        <v>2081</v>
      </c>
      <c r="H57" s="263">
        <v>355</v>
      </c>
      <c r="I57" s="54" t="s">
        <v>48</v>
      </c>
      <c r="J57" s="5" t="str">
        <f t="shared" si="7"/>
        <v>Conventional Pollutant Standard</v>
      </c>
      <c r="K57" s="5" t="str">
        <f t="shared" si="7"/>
        <v>trans reduce regulated pollutants</v>
      </c>
      <c r="L57" s="265">
        <f t="shared" si="7"/>
        <v>0</v>
      </c>
      <c r="M57" s="265">
        <f t="shared" si="7"/>
        <v>1</v>
      </c>
      <c r="N57" s="265">
        <f t="shared" si="7"/>
        <v>0.02</v>
      </c>
      <c r="O57" s="5" t="str">
        <f t="shared" si="3"/>
        <v>% reduction in emissions</v>
      </c>
      <c r="P57" s="351" t="s">
        <v>2436</v>
      </c>
      <c r="Q57" s="5" t="str">
        <f t="shared" si="2"/>
        <v>transportation-sector-main.html#conv-pol-stds</v>
      </c>
      <c r="R57" s="314" t="str">
        <f t="shared" si="2"/>
        <v>conventional-pollutant-standards.html</v>
      </c>
      <c r="S57" s="352"/>
    </row>
    <row r="58" spans="1:20" s="2" customFormat="1" ht="60">
      <c r="A58" s="267" t="str">
        <f t="shared" si="6"/>
        <v>Transportation</v>
      </c>
      <c r="B58" s="267" t="str">
        <f t="shared" si="6"/>
        <v>Conventional Pollutant Standards</v>
      </c>
      <c r="C58" s="267" t="str">
        <f t="shared" si="6"/>
        <v>Percentage Reduction of Separately Regulated Pollutants</v>
      </c>
      <c r="D58" s="2" t="s">
        <v>122</v>
      </c>
      <c r="E58" s="2" t="s">
        <v>2083</v>
      </c>
      <c r="F58" s="2" t="s">
        <v>122</v>
      </c>
      <c r="G58" s="2" t="s">
        <v>2083</v>
      </c>
      <c r="H58" s="263">
        <v>356</v>
      </c>
      <c r="I58" s="54" t="s">
        <v>48</v>
      </c>
      <c r="J58" s="5" t="str">
        <f t="shared" si="7"/>
        <v>Conventional Pollutant Standard</v>
      </c>
      <c r="K58" s="5" t="str">
        <f t="shared" si="7"/>
        <v>trans reduce regulated pollutants</v>
      </c>
      <c r="L58" s="265">
        <f t="shared" si="7"/>
        <v>0</v>
      </c>
      <c r="M58" s="265">
        <f t="shared" si="7"/>
        <v>1</v>
      </c>
      <c r="N58" s="265">
        <f t="shared" si="7"/>
        <v>0.02</v>
      </c>
      <c r="O58" s="5" t="str">
        <f t="shared" si="3"/>
        <v>% reduction in emissions</v>
      </c>
      <c r="P58" s="351" t="s">
        <v>2437</v>
      </c>
      <c r="Q58" s="5" t="str">
        <f t="shared" si="2"/>
        <v>transportation-sector-main.html#conv-pol-stds</v>
      </c>
      <c r="R58" s="314" t="str">
        <f t="shared" si="2"/>
        <v>conventional-pollutant-standards.html</v>
      </c>
      <c r="S58" s="352"/>
    </row>
    <row r="59" spans="1:20" s="2" customFormat="1" ht="60">
      <c r="A59" s="267" t="str">
        <f t="shared" si="6"/>
        <v>Transportation</v>
      </c>
      <c r="B59" s="267" t="str">
        <f t="shared" si="6"/>
        <v>Conventional Pollutant Standards</v>
      </c>
      <c r="C59" s="267" t="str">
        <f t="shared" si="6"/>
        <v>Percentage Reduction of Separately Regulated Pollutants</v>
      </c>
      <c r="D59" s="2" t="s">
        <v>122</v>
      </c>
      <c r="E59" s="2" t="s">
        <v>2085</v>
      </c>
      <c r="F59" s="2" t="s">
        <v>122</v>
      </c>
      <c r="G59" s="2" t="s">
        <v>2085</v>
      </c>
      <c r="H59" s="263">
        <v>357</v>
      </c>
      <c r="I59" s="54" t="s">
        <v>48</v>
      </c>
      <c r="J59" s="5" t="str">
        <f t="shared" si="7"/>
        <v>Conventional Pollutant Standard</v>
      </c>
      <c r="K59" s="5" t="str">
        <f t="shared" si="7"/>
        <v>trans reduce regulated pollutants</v>
      </c>
      <c r="L59" s="265">
        <f t="shared" si="7"/>
        <v>0</v>
      </c>
      <c r="M59" s="265">
        <f t="shared" si="7"/>
        <v>1</v>
      </c>
      <c r="N59" s="265">
        <f t="shared" si="7"/>
        <v>0.02</v>
      </c>
      <c r="O59" s="5" t="str">
        <f t="shared" si="3"/>
        <v>% reduction in emissions</v>
      </c>
      <c r="P59" s="351" t="s">
        <v>2438</v>
      </c>
      <c r="Q59" s="5" t="str">
        <f t="shared" si="2"/>
        <v>transportation-sector-main.html#conv-pol-stds</v>
      </c>
      <c r="R59" s="314" t="str">
        <f t="shared" si="2"/>
        <v>conventional-pollutant-standards.html</v>
      </c>
      <c r="S59" s="352"/>
    </row>
    <row r="60" spans="1:20" s="2" customFormat="1" ht="45">
      <c r="A60" s="267" t="str">
        <f t="shared" si="6"/>
        <v>Transportation</v>
      </c>
      <c r="B60" s="267" t="str">
        <f t="shared" si="6"/>
        <v>Conventional Pollutant Standards</v>
      </c>
      <c r="C60" s="267" t="str">
        <f t="shared" si="6"/>
        <v>Percentage Reduction of Separately Regulated Pollutants</v>
      </c>
      <c r="D60" s="2" t="s">
        <v>122</v>
      </c>
      <c r="E60" s="2" t="s">
        <v>2087</v>
      </c>
      <c r="F60" s="2" t="s">
        <v>122</v>
      </c>
      <c r="G60" s="2" t="s">
        <v>2087</v>
      </c>
      <c r="H60" s="263">
        <v>358</v>
      </c>
      <c r="I60" s="9" t="s">
        <v>49</v>
      </c>
      <c r="J60" s="5"/>
      <c r="K60" s="5"/>
      <c r="L60" s="265"/>
      <c r="M60" s="265"/>
      <c r="N60" s="265"/>
      <c r="O60" s="5"/>
      <c r="P60" s="351"/>
      <c r="Q60" s="5"/>
      <c r="R60" s="314"/>
      <c r="S60" s="352"/>
    </row>
    <row r="61" spans="1:20" s="2" customFormat="1" ht="45">
      <c r="A61" s="267" t="str">
        <f t="shared" si="6"/>
        <v>Transportation</v>
      </c>
      <c r="B61" s="267" t="str">
        <f t="shared" si="6"/>
        <v>Conventional Pollutant Standards</v>
      </c>
      <c r="C61" s="267" t="str">
        <f t="shared" si="6"/>
        <v>Percentage Reduction of Separately Regulated Pollutants</v>
      </c>
      <c r="D61" s="2" t="s">
        <v>122</v>
      </c>
      <c r="E61" s="2" t="s">
        <v>2089</v>
      </c>
      <c r="F61" s="2" t="s">
        <v>122</v>
      </c>
      <c r="G61" s="2" t="s">
        <v>2089</v>
      </c>
      <c r="H61" s="263">
        <v>359</v>
      </c>
      <c r="I61" s="9" t="s">
        <v>49</v>
      </c>
      <c r="J61" s="5"/>
      <c r="K61" s="5"/>
      <c r="L61" s="265"/>
      <c r="M61" s="265"/>
      <c r="N61" s="265"/>
      <c r="O61" s="5"/>
      <c r="P61" s="351"/>
      <c r="Q61" s="5"/>
      <c r="R61" s="314"/>
      <c r="S61" s="352"/>
    </row>
    <row r="62" spans="1:20" s="2" customFormat="1" ht="150">
      <c r="A62" s="260" t="s">
        <v>4</v>
      </c>
      <c r="B62" s="261" t="s">
        <v>2489</v>
      </c>
      <c r="C62" s="261" t="s">
        <v>2490</v>
      </c>
      <c r="H62" s="263">
        <v>360</v>
      </c>
      <c r="I62" s="9" t="s">
        <v>48</v>
      </c>
      <c r="J62" s="2" t="s">
        <v>2490</v>
      </c>
      <c r="K62" s="2" t="s">
        <v>2491</v>
      </c>
      <c r="L62" s="273">
        <v>0</v>
      </c>
      <c r="M62" s="273">
        <v>300</v>
      </c>
      <c r="N62" s="273">
        <v>5</v>
      </c>
      <c r="O62" s="2" t="s">
        <v>2492</v>
      </c>
      <c r="P62" s="353" t="s">
        <v>3219</v>
      </c>
      <c r="R62" s="313" t="s">
        <v>2786</v>
      </c>
      <c r="S62" s="352" t="s">
        <v>3220</v>
      </c>
    </row>
    <row r="63" spans="1:20" s="2" customFormat="1" ht="105">
      <c r="A63" s="260" t="s">
        <v>4</v>
      </c>
      <c r="B63" s="260" t="s">
        <v>2485</v>
      </c>
      <c r="C63" s="260" t="s">
        <v>2486</v>
      </c>
      <c r="D63" s="54"/>
      <c r="E63" s="54"/>
      <c r="F63" s="54"/>
      <c r="G63" s="54"/>
      <c r="H63" s="263">
        <v>361</v>
      </c>
      <c r="I63" s="54" t="s">
        <v>48</v>
      </c>
      <c r="J63" s="260" t="s">
        <v>2494</v>
      </c>
      <c r="K63" s="259" t="s">
        <v>2487</v>
      </c>
      <c r="L63" s="63">
        <v>0</v>
      </c>
      <c r="M63" s="63">
        <v>1</v>
      </c>
      <c r="N63" s="63">
        <v>0.02</v>
      </c>
      <c r="O63" s="54" t="s">
        <v>2488</v>
      </c>
      <c r="P63" s="351" t="s">
        <v>2495</v>
      </c>
      <c r="Q63" s="74"/>
      <c r="R63" s="315" t="s">
        <v>2787</v>
      </c>
      <c r="S63" s="354" t="s">
        <v>2493</v>
      </c>
      <c r="T63" s="9"/>
    </row>
    <row r="64" spans="1:20" s="2" customFormat="1" ht="120">
      <c r="A64" s="260" t="s">
        <v>4</v>
      </c>
      <c r="B64" s="260" t="s">
        <v>519</v>
      </c>
      <c r="C64" s="260" t="s">
        <v>520</v>
      </c>
      <c r="D64" s="54" t="s">
        <v>50</v>
      </c>
      <c r="E64" s="54" t="s">
        <v>42</v>
      </c>
      <c r="F64" s="54" t="s">
        <v>91</v>
      </c>
      <c r="G64" s="54" t="s">
        <v>42</v>
      </c>
      <c r="H64" s="263">
        <v>186</v>
      </c>
      <c r="I64" s="54" t="s">
        <v>48</v>
      </c>
      <c r="J64" s="76" t="s">
        <v>521</v>
      </c>
      <c r="K64" s="77" t="s">
        <v>2170</v>
      </c>
      <c r="L64" s="63">
        <v>0</v>
      </c>
      <c r="M64" s="63">
        <v>1</v>
      </c>
      <c r="N64" s="63">
        <v>0.01</v>
      </c>
      <c r="O64" s="54" t="s">
        <v>522</v>
      </c>
      <c r="P64" s="351" t="s">
        <v>3328</v>
      </c>
      <c r="Q64" s="74" t="s">
        <v>523</v>
      </c>
      <c r="R64" s="315" t="s">
        <v>524</v>
      </c>
      <c r="S64" s="354" t="s">
        <v>525</v>
      </c>
      <c r="T64" s="9"/>
    </row>
    <row r="65" spans="1:20" s="2" customFormat="1" ht="10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263">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351" t="s">
        <v>3118</v>
      </c>
      <c r="Q65" s="62" t="str">
        <f t="shared" ref="Q65:R74" si="11">Q$64</f>
        <v>transportation-sector-main.html#ev-mandate</v>
      </c>
      <c r="R65" s="316" t="str">
        <f t="shared" si="11"/>
        <v>ev-mandate.html</v>
      </c>
      <c r="S65" s="354"/>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263">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351" t="s">
        <v>2171</v>
      </c>
      <c r="Q66" s="62" t="str">
        <f t="shared" si="11"/>
        <v>transportation-sector-main.html#ev-mandate</v>
      </c>
      <c r="R66" s="316" t="str">
        <f t="shared" si="11"/>
        <v>ev-mandate.html</v>
      </c>
      <c r="S66" s="354" t="s">
        <v>526</v>
      </c>
      <c r="T66" s="9"/>
    </row>
    <row r="67" spans="1:20" s="2" customFormat="1" ht="10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263">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351" t="s">
        <v>3119</v>
      </c>
      <c r="Q67" s="62" t="str">
        <f t="shared" si="11"/>
        <v>transportation-sector-main.html#ev-mandate</v>
      </c>
      <c r="R67" s="316" t="str">
        <f t="shared" si="11"/>
        <v>ev-mandate.html</v>
      </c>
      <c r="S67" s="354"/>
      <c r="T67" s="9"/>
    </row>
    <row r="68" spans="1:20" s="2" customFormat="1" ht="10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263">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351" t="s">
        <v>3120</v>
      </c>
      <c r="Q68" s="62" t="str">
        <f t="shared" si="11"/>
        <v>transportation-sector-main.html#ev-mandate</v>
      </c>
      <c r="R68" s="316" t="str">
        <f t="shared" si="11"/>
        <v>ev-mandate.html</v>
      </c>
      <c r="S68" s="354"/>
      <c r="T68" s="9"/>
    </row>
    <row r="69" spans="1:20" s="2" customFormat="1" ht="10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263">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351" t="s">
        <v>3121</v>
      </c>
      <c r="Q69" s="62" t="str">
        <f t="shared" si="11"/>
        <v>transportation-sector-main.html#ev-mandate</v>
      </c>
      <c r="R69" s="316" t="str">
        <f t="shared" si="11"/>
        <v>ev-mandate.html</v>
      </c>
      <c r="S69" s="354"/>
      <c r="T69" s="9"/>
    </row>
    <row r="70" spans="1:20" s="2" customFormat="1" ht="120">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263">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355" t="s">
        <v>3221</v>
      </c>
      <c r="Q70" s="62" t="str">
        <f t="shared" si="11"/>
        <v>transportation-sector-main.html#ev-mandate</v>
      </c>
      <c r="R70" s="316" t="str">
        <f t="shared" si="11"/>
        <v>ev-mandate.html</v>
      </c>
      <c r="S70" s="354" t="s">
        <v>3222</v>
      </c>
      <c r="T70" s="9"/>
    </row>
    <row r="71" spans="1:20" s="2" customFormat="1" ht="12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263">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355" t="s">
        <v>3223</v>
      </c>
      <c r="Q71" s="62" t="str">
        <f t="shared" si="11"/>
        <v>transportation-sector-main.html#ev-mandate</v>
      </c>
      <c r="R71" s="316" t="str">
        <f t="shared" si="11"/>
        <v>ev-mandate.html</v>
      </c>
      <c r="S71" s="354" t="s">
        <v>3224</v>
      </c>
      <c r="T71" s="9"/>
    </row>
    <row r="72" spans="1:20" s="2" customFormat="1" ht="12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263">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351" t="s">
        <v>3122</v>
      </c>
      <c r="Q72" s="62" t="str">
        <f t="shared" si="11"/>
        <v>transportation-sector-main.html#ev-mandate</v>
      </c>
      <c r="R72" s="316" t="str">
        <f t="shared" si="11"/>
        <v>ev-mandate.html</v>
      </c>
      <c r="S72" s="356" t="s">
        <v>2807</v>
      </c>
      <c r="T72" s="9"/>
    </row>
    <row r="73" spans="1:20" s="2" customFormat="1" ht="150">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263">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351" t="s">
        <v>3123</v>
      </c>
      <c r="Q73" s="62" t="str">
        <f t="shared" si="11"/>
        <v>transportation-sector-main.html#ev-mandate</v>
      </c>
      <c r="R73" s="316" t="str">
        <f t="shared" si="11"/>
        <v>ev-mandate.html</v>
      </c>
      <c r="S73" s="354"/>
      <c r="T73" s="9"/>
    </row>
    <row r="74" spans="1:20" s="2" customFormat="1" ht="10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263">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351" t="s">
        <v>3124</v>
      </c>
      <c r="Q74" s="62" t="str">
        <f t="shared" si="11"/>
        <v>transportation-sector-main.html#ev-mandate</v>
      </c>
      <c r="R74" s="316" t="str">
        <f t="shared" si="11"/>
        <v>ev-mandate.html</v>
      </c>
      <c r="S74" s="354"/>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263">
        <v>591</v>
      </c>
      <c r="I75" s="9" t="s">
        <v>49</v>
      </c>
      <c r="J75" s="75" t="str">
        <f t="shared" si="13"/>
        <v>EV Sales Mandate</v>
      </c>
      <c r="K75" s="75" t="str">
        <f t="shared" si="14"/>
        <v>trans EV minimum</v>
      </c>
      <c r="L75" s="80"/>
      <c r="M75" s="80"/>
      <c r="N75" s="80"/>
      <c r="O75" s="54"/>
      <c r="P75" s="351"/>
      <c r="Q75" s="74"/>
      <c r="R75" s="315"/>
      <c r="S75" s="354"/>
      <c r="T75" s="9"/>
    </row>
    <row r="76" spans="1:20" s="2" customFormat="1" ht="90">
      <c r="A76" s="260" t="s">
        <v>4</v>
      </c>
      <c r="B76" s="260" t="s">
        <v>518</v>
      </c>
      <c r="C76" s="260" t="s">
        <v>514</v>
      </c>
      <c r="D76" s="54" t="s">
        <v>50</v>
      </c>
      <c r="E76" s="54" t="s">
        <v>42</v>
      </c>
      <c r="F76" s="54" t="s">
        <v>91</v>
      </c>
      <c r="G76" s="54" t="s">
        <v>42</v>
      </c>
      <c r="H76" s="263">
        <v>189</v>
      </c>
      <c r="I76" s="54" t="s">
        <v>48</v>
      </c>
      <c r="J76" s="76" t="s">
        <v>513</v>
      </c>
      <c r="K76" s="77" t="s">
        <v>2169</v>
      </c>
      <c r="L76" s="63">
        <v>0</v>
      </c>
      <c r="M76" s="63">
        <v>0.5</v>
      </c>
      <c r="N76" s="63">
        <v>0.01</v>
      </c>
      <c r="O76" s="74" t="s">
        <v>515</v>
      </c>
      <c r="P76" s="355" t="s">
        <v>3225</v>
      </c>
      <c r="Q76" s="74" t="s">
        <v>516</v>
      </c>
      <c r="R76" s="315" t="s">
        <v>517</v>
      </c>
      <c r="S76" s="354" t="s">
        <v>3226</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373">
        <v>592</v>
      </c>
      <c r="I77" s="9" t="s">
        <v>49</v>
      </c>
      <c r="J77" s="75" t="str">
        <f t="shared" ref="J77:K87" si="16">J$76</f>
        <v>EV Subsidy</v>
      </c>
      <c r="K77" s="56" t="str">
        <f t="shared" si="16"/>
        <v>trans EV subsidy</v>
      </c>
      <c r="L77" s="78"/>
      <c r="M77" s="78"/>
      <c r="N77" s="78"/>
      <c r="O77" s="78"/>
      <c r="P77" s="356"/>
      <c r="Q77" s="78"/>
      <c r="R77" s="317"/>
      <c r="S77" s="357"/>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373">
        <v>593</v>
      </c>
      <c r="I78" s="9" t="s">
        <v>49</v>
      </c>
      <c r="J78" s="75" t="str">
        <f t="shared" si="16"/>
        <v>EV Subsidy</v>
      </c>
      <c r="K78" s="56" t="str">
        <f t="shared" si="16"/>
        <v>trans EV subsidy</v>
      </c>
      <c r="L78" s="78"/>
      <c r="M78" s="78"/>
      <c r="N78" s="78"/>
      <c r="O78" s="78"/>
      <c r="P78" s="356"/>
      <c r="Q78" s="78"/>
      <c r="R78" s="317"/>
      <c r="S78" s="357"/>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373">
        <v>594</v>
      </c>
      <c r="I79" s="9" t="s">
        <v>49</v>
      </c>
      <c r="J79" s="75" t="str">
        <f t="shared" si="16"/>
        <v>EV Subsidy</v>
      </c>
      <c r="K79" s="56" t="str">
        <f t="shared" si="16"/>
        <v>trans EV subsidy</v>
      </c>
      <c r="L79" s="78"/>
      <c r="M79" s="78"/>
      <c r="N79" s="78"/>
      <c r="O79" s="78"/>
      <c r="P79" s="356"/>
      <c r="Q79" s="78"/>
      <c r="R79" s="317"/>
      <c r="S79" s="357"/>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373">
        <v>595</v>
      </c>
      <c r="I80" s="9" t="s">
        <v>49</v>
      </c>
      <c r="J80" s="75" t="str">
        <f t="shared" si="16"/>
        <v>EV Subsidy</v>
      </c>
      <c r="K80" s="56" t="str">
        <f t="shared" si="16"/>
        <v>trans EV subsidy</v>
      </c>
      <c r="L80" s="78"/>
      <c r="M80" s="78"/>
      <c r="N80" s="78"/>
      <c r="O80" s="78"/>
      <c r="P80" s="356"/>
      <c r="Q80" s="78"/>
      <c r="R80" s="317"/>
      <c r="S80" s="357"/>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373">
        <v>596</v>
      </c>
      <c r="I81" s="9" t="s">
        <v>49</v>
      </c>
      <c r="J81" s="75" t="str">
        <f t="shared" si="16"/>
        <v>EV Subsidy</v>
      </c>
      <c r="K81" s="56" t="str">
        <f t="shared" si="16"/>
        <v>trans EV subsidy</v>
      </c>
      <c r="L81" s="78"/>
      <c r="M81" s="78"/>
      <c r="N81" s="78"/>
      <c r="O81" s="78"/>
      <c r="P81" s="356"/>
      <c r="Q81" s="78"/>
      <c r="R81" s="317"/>
      <c r="S81" s="357"/>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373">
        <v>597</v>
      </c>
      <c r="I82" s="9" t="s">
        <v>49</v>
      </c>
      <c r="J82" s="75" t="str">
        <f t="shared" si="16"/>
        <v>EV Subsidy</v>
      </c>
      <c r="K82" s="56" t="str">
        <f t="shared" si="16"/>
        <v>trans EV subsidy</v>
      </c>
      <c r="L82" s="78"/>
      <c r="M82" s="78"/>
      <c r="N82" s="78"/>
      <c r="O82" s="78"/>
      <c r="P82" s="356"/>
      <c r="Q82" s="78"/>
      <c r="R82" s="317"/>
      <c r="S82" s="357"/>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373">
        <v>598</v>
      </c>
      <c r="I83" s="9" t="s">
        <v>49</v>
      </c>
      <c r="J83" s="75" t="str">
        <f t="shared" si="16"/>
        <v>EV Subsidy</v>
      </c>
      <c r="K83" s="56" t="str">
        <f t="shared" si="16"/>
        <v>trans EV subsidy</v>
      </c>
      <c r="L83" s="78"/>
      <c r="M83" s="78"/>
      <c r="N83" s="78"/>
      <c r="O83" s="78"/>
      <c r="P83" s="356"/>
      <c r="Q83" s="78"/>
      <c r="R83" s="317"/>
      <c r="S83" s="357"/>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373">
        <v>599</v>
      </c>
      <c r="I84" s="9" t="s">
        <v>49</v>
      </c>
      <c r="J84" s="75" t="str">
        <f t="shared" si="16"/>
        <v>EV Subsidy</v>
      </c>
      <c r="K84" s="56" t="str">
        <f t="shared" si="16"/>
        <v>trans EV subsidy</v>
      </c>
      <c r="L84" s="78"/>
      <c r="M84" s="78"/>
      <c r="N84" s="78"/>
      <c r="O84" s="78"/>
      <c r="P84" s="356"/>
      <c r="Q84" s="78"/>
      <c r="R84" s="317"/>
      <c r="S84" s="357"/>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373">
        <v>600</v>
      </c>
      <c r="I85" s="9" t="s">
        <v>49</v>
      </c>
      <c r="J85" s="75" t="str">
        <f t="shared" si="16"/>
        <v>EV Subsidy</v>
      </c>
      <c r="K85" s="56" t="str">
        <f t="shared" si="16"/>
        <v>trans EV subsidy</v>
      </c>
      <c r="L85" s="78"/>
      <c r="M85" s="78"/>
      <c r="N85" s="78"/>
      <c r="O85" s="78"/>
      <c r="P85" s="356"/>
      <c r="Q85" s="78"/>
      <c r="R85" s="317"/>
      <c r="S85" s="357"/>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373">
        <v>601</v>
      </c>
      <c r="I86" s="9" t="s">
        <v>49</v>
      </c>
      <c r="J86" s="75" t="str">
        <f t="shared" si="16"/>
        <v>EV Subsidy</v>
      </c>
      <c r="K86" s="56" t="str">
        <f t="shared" si="16"/>
        <v>trans EV subsidy</v>
      </c>
      <c r="L86" s="78"/>
      <c r="M86" s="78"/>
      <c r="N86" s="78"/>
      <c r="O86" s="78"/>
      <c r="P86" s="356"/>
      <c r="Q86" s="78"/>
      <c r="R86" s="317"/>
      <c r="S86" s="357"/>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373">
        <v>602</v>
      </c>
      <c r="I87" s="9" t="s">
        <v>49</v>
      </c>
      <c r="J87" s="75" t="str">
        <f t="shared" si="16"/>
        <v>EV Subsidy</v>
      </c>
      <c r="K87" s="56" t="str">
        <f t="shared" si="16"/>
        <v>trans EV subsidy</v>
      </c>
      <c r="L87" s="78"/>
      <c r="M87" s="78"/>
      <c r="N87" s="78"/>
      <c r="O87" s="78"/>
      <c r="P87" s="356"/>
      <c r="Q87" s="78"/>
      <c r="R87" s="317"/>
      <c r="S87" s="357"/>
      <c r="T87" s="77"/>
    </row>
    <row r="88" spans="1:20" ht="105">
      <c r="A88" s="259" t="s">
        <v>4</v>
      </c>
      <c r="B88" s="259" t="s">
        <v>11</v>
      </c>
      <c r="C88" s="259" t="s">
        <v>120</v>
      </c>
      <c r="D88" s="54"/>
      <c r="E88" s="54"/>
      <c r="F88" s="54"/>
      <c r="G88" s="54"/>
      <c r="H88" s="373">
        <v>1</v>
      </c>
      <c r="I88" s="54" t="s">
        <v>48</v>
      </c>
      <c r="J88" s="55" t="s">
        <v>11</v>
      </c>
      <c r="K88" s="77" t="s">
        <v>2168</v>
      </c>
      <c r="L88" s="60">
        <v>0</v>
      </c>
      <c r="M88" s="60">
        <v>1</v>
      </c>
      <c r="N88" s="61">
        <v>0.02</v>
      </c>
      <c r="O88" s="54" t="s">
        <v>496</v>
      </c>
      <c r="P88" s="351" t="s">
        <v>2172</v>
      </c>
      <c r="Q88" s="54" t="s">
        <v>213</v>
      </c>
      <c r="R88" s="318" t="s">
        <v>214</v>
      </c>
      <c r="S88" s="351" t="s">
        <v>167</v>
      </c>
      <c r="T88" s="54" t="s">
        <v>193</v>
      </c>
    </row>
    <row r="89" spans="1:20" ht="75" customHeight="1">
      <c r="A89" s="259" t="s">
        <v>4</v>
      </c>
      <c r="B89" s="259" t="s">
        <v>5</v>
      </c>
      <c r="C89" s="259" t="s">
        <v>332</v>
      </c>
      <c r="D89" s="54" t="s">
        <v>50</v>
      </c>
      <c r="E89" s="54" t="s">
        <v>42</v>
      </c>
      <c r="F89" s="54" t="s">
        <v>91</v>
      </c>
      <c r="G89" s="54" t="s">
        <v>42</v>
      </c>
      <c r="H89" s="373">
        <v>362</v>
      </c>
      <c r="I89" s="9" t="s">
        <v>48</v>
      </c>
      <c r="J89" s="55" t="s">
        <v>391</v>
      </c>
      <c r="K89" s="77" t="s">
        <v>2167</v>
      </c>
      <c r="L89" s="60">
        <v>0</v>
      </c>
      <c r="M89" s="60">
        <f>ROUND(MaxBoundCalculations!B88,1)</f>
        <v>1</v>
      </c>
      <c r="N89" s="60">
        <v>0.01</v>
      </c>
      <c r="O89" s="54" t="s">
        <v>121</v>
      </c>
      <c r="P89" s="351" t="s">
        <v>2474</v>
      </c>
      <c r="Q89" s="54" t="s">
        <v>215</v>
      </c>
      <c r="R89" s="318" t="s">
        <v>216</v>
      </c>
      <c r="S89" s="358" t="s">
        <v>2379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373">
        <v>363</v>
      </c>
      <c r="I90" s="9" t="s">
        <v>48</v>
      </c>
      <c r="J90" s="252" t="str">
        <f>J$89</f>
        <v>Vehicle Fuel Economy Standards</v>
      </c>
      <c r="K90" s="252" t="str">
        <f>K$89</f>
        <v>trans fuel economy standards</v>
      </c>
      <c r="L90" s="269">
        <f t="shared" ref="L90:O99" si="18">L$89</f>
        <v>0</v>
      </c>
      <c r="M90" s="269">
        <f t="shared" si="18"/>
        <v>1</v>
      </c>
      <c r="N90" s="269">
        <f t="shared" si="18"/>
        <v>0.01</v>
      </c>
      <c r="O90" s="75" t="str">
        <f t="shared" si="18"/>
        <v>% increase in miles/gal</v>
      </c>
      <c r="P90" s="351" t="s">
        <v>2473</v>
      </c>
      <c r="Q90" s="75" t="str">
        <f t="shared" ref="Q90:S99" si="19">Q$89</f>
        <v>transportation-sector-main.html#fuel-econ-std</v>
      </c>
      <c r="R90" s="310" t="str">
        <f t="shared" si="19"/>
        <v>fuel-economy-standard.html</v>
      </c>
      <c r="S90" s="359"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71"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73">
        <v>364</v>
      </c>
      <c r="I91" s="9" t="s">
        <v>48</v>
      </c>
      <c r="J91" s="252" t="str">
        <f t="shared" ref="J91:J100" si="22">J$89</f>
        <v>Vehicle Fuel Economy Standards</v>
      </c>
      <c r="K91" s="252" t="str">
        <f t="shared" ref="K91:K100" si="23">K$89</f>
        <v>trans fuel economy standards</v>
      </c>
      <c r="L91" s="269">
        <f t="shared" si="18"/>
        <v>0</v>
      </c>
      <c r="M91" s="270">
        <v>0.66</v>
      </c>
      <c r="N91" s="269">
        <f t="shared" si="18"/>
        <v>0.01</v>
      </c>
      <c r="O91" s="75" t="str">
        <f t="shared" si="18"/>
        <v>% increase in miles/gal</v>
      </c>
      <c r="P91" s="351" t="s">
        <v>2482</v>
      </c>
      <c r="Q91" s="75" t="str">
        <f t="shared" si="19"/>
        <v>transportation-sector-main.html#fuel-econ-std</v>
      </c>
      <c r="R91" s="310" t="str">
        <f t="shared" si="19"/>
        <v>fuel-economy-standard.html</v>
      </c>
      <c r="S91" s="358" t="s">
        <v>2380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373">
        <v>365</v>
      </c>
      <c r="I92" s="9" t="s">
        <v>48</v>
      </c>
      <c r="J92" s="252" t="str">
        <f t="shared" si="22"/>
        <v>Vehicle Fuel Economy Standards</v>
      </c>
      <c r="K92" s="252" t="str">
        <f t="shared" si="23"/>
        <v>trans fuel economy standards</v>
      </c>
      <c r="L92" s="269">
        <f t="shared" si="18"/>
        <v>0</v>
      </c>
      <c r="M92" s="269">
        <f>M$91</f>
        <v>0.66</v>
      </c>
      <c r="N92" s="269">
        <f t="shared" si="18"/>
        <v>0.01</v>
      </c>
      <c r="O92" s="75" t="str">
        <f t="shared" si="18"/>
        <v>% increase in miles/gal</v>
      </c>
      <c r="P92" s="351" t="s">
        <v>2483</v>
      </c>
      <c r="Q92" s="75" t="str">
        <f t="shared" si="19"/>
        <v>transportation-sector-main.html#fuel-econ-std</v>
      </c>
      <c r="R92" s="310" t="str">
        <f t="shared" si="19"/>
        <v>fuel-economy-standard.html</v>
      </c>
      <c r="S92" s="360"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71"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73">
        <v>366</v>
      </c>
      <c r="I93" s="9" t="s">
        <v>48</v>
      </c>
      <c r="J93" s="252" t="str">
        <f t="shared" si="22"/>
        <v>Vehicle Fuel Economy Standards</v>
      </c>
      <c r="K93" s="252" t="str">
        <f t="shared" si="23"/>
        <v>trans fuel economy standards</v>
      </c>
      <c r="L93" s="269">
        <f t="shared" si="18"/>
        <v>0</v>
      </c>
      <c r="M93" s="270">
        <v>0.54</v>
      </c>
      <c r="N93" s="269">
        <f t="shared" si="18"/>
        <v>0.01</v>
      </c>
      <c r="O93" s="75" t="str">
        <f t="shared" si="18"/>
        <v>% increase in miles/gal</v>
      </c>
      <c r="P93" s="356" t="s">
        <v>3125</v>
      </c>
      <c r="Q93" s="75" t="str">
        <f t="shared" si="19"/>
        <v>transportation-sector-main.html#fuel-econ-std</v>
      </c>
      <c r="R93" s="310" t="str">
        <f t="shared" si="19"/>
        <v>fuel-economy-standard.html</v>
      </c>
      <c r="S93" s="351"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373">
        <v>367</v>
      </c>
      <c r="I94" s="9" t="s">
        <v>48</v>
      </c>
      <c r="J94" s="252" t="str">
        <f t="shared" si="22"/>
        <v>Vehicle Fuel Economy Standards</v>
      </c>
      <c r="K94" s="252" t="str">
        <f t="shared" si="23"/>
        <v>trans fuel economy standards</v>
      </c>
      <c r="L94" s="269">
        <f t="shared" si="18"/>
        <v>0</v>
      </c>
      <c r="M94" s="269">
        <f>M$93</f>
        <v>0.54</v>
      </c>
      <c r="N94" s="269">
        <f t="shared" si="18"/>
        <v>0.01</v>
      </c>
      <c r="O94" s="75" t="str">
        <f t="shared" si="18"/>
        <v>% increase in miles/gal</v>
      </c>
      <c r="P94" s="351" t="s">
        <v>3126</v>
      </c>
      <c r="Q94" s="75" t="str">
        <f t="shared" si="19"/>
        <v>transportation-sector-main.html#fuel-econ-std</v>
      </c>
      <c r="R94" s="310" t="str">
        <f t="shared" si="19"/>
        <v>fuel-economy-standard.html</v>
      </c>
      <c r="S94" s="351" t="s">
        <v>173</v>
      </c>
      <c r="T94" s="269"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73">
        <v>368</v>
      </c>
      <c r="I95" s="9" t="s">
        <v>48</v>
      </c>
      <c r="J95" s="252" t="str">
        <f t="shared" si="22"/>
        <v>Vehicle Fuel Economy Standards</v>
      </c>
      <c r="K95" s="252" t="str">
        <f t="shared" si="23"/>
        <v>trans fuel economy standards</v>
      </c>
      <c r="L95" s="269">
        <f t="shared" si="18"/>
        <v>0</v>
      </c>
      <c r="M95" s="270">
        <v>0.2</v>
      </c>
      <c r="N95" s="269">
        <f t="shared" si="18"/>
        <v>0.01</v>
      </c>
      <c r="O95" s="75" t="str">
        <f t="shared" si="18"/>
        <v>% increase in miles/gal</v>
      </c>
      <c r="P95" s="351" t="s">
        <v>3127</v>
      </c>
      <c r="Q95" s="75" t="str">
        <f t="shared" si="19"/>
        <v>transportation-sector-main.html#fuel-econ-std</v>
      </c>
      <c r="R95" s="310" t="str">
        <f t="shared" si="19"/>
        <v>fuel-economy-standard.html</v>
      </c>
      <c r="S95" s="351"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373">
        <v>369</v>
      </c>
      <c r="I96" s="9" t="s">
        <v>48</v>
      </c>
      <c r="J96" s="252" t="str">
        <f t="shared" si="22"/>
        <v>Vehicle Fuel Economy Standards</v>
      </c>
      <c r="K96" s="252" t="str">
        <f t="shared" si="23"/>
        <v>trans fuel economy standards</v>
      </c>
      <c r="L96" s="269">
        <f t="shared" si="18"/>
        <v>0</v>
      </c>
      <c r="M96" s="269">
        <f>M$95</f>
        <v>0.2</v>
      </c>
      <c r="N96" s="269">
        <f t="shared" si="18"/>
        <v>0.01</v>
      </c>
      <c r="O96" s="75" t="str">
        <f t="shared" si="18"/>
        <v>% increase in miles/gal</v>
      </c>
      <c r="P96" s="351" t="s">
        <v>3128</v>
      </c>
      <c r="Q96" s="75" t="str">
        <f t="shared" si="19"/>
        <v>transportation-sector-main.html#fuel-econ-std</v>
      </c>
      <c r="R96" s="310" t="str">
        <f t="shared" si="19"/>
        <v>fuel-economy-standard.html</v>
      </c>
      <c r="S96" s="351" t="s">
        <v>173</v>
      </c>
      <c r="T96" s="269"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73">
        <v>370</v>
      </c>
      <c r="I97" s="9" t="s">
        <v>48</v>
      </c>
      <c r="J97" s="252" t="str">
        <f t="shared" si="22"/>
        <v>Vehicle Fuel Economy Standards</v>
      </c>
      <c r="K97" s="252" t="str">
        <f t="shared" si="23"/>
        <v>trans fuel economy standards</v>
      </c>
      <c r="L97" s="269">
        <f t="shared" si="18"/>
        <v>0</v>
      </c>
      <c r="M97" s="270">
        <v>0.2</v>
      </c>
      <c r="N97" s="269">
        <f t="shared" si="18"/>
        <v>0.01</v>
      </c>
      <c r="O97" s="75" t="str">
        <f t="shared" si="18"/>
        <v>% increase in miles/gal</v>
      </c>
      <c r="P97" s="351" t="s">
        <v>3129</v>
      </c>
      <c r="Q97" s="75" t="str">
        <f t="shared" si="19"/>
        <v>transportation-sector-main.html#fuel-econ-std</v>
      </c>
      <c r="R97" s="310" t="str">
        <f t="shared" si="19"/>
        <v>fuel-economy-standard.html</v>
      </c>
      <c r="S97" s="351"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373">
        <v>371</v>
      </c>
      <c r="I98" s="9" t="s">
        <v>48</v>
      </c>
      <c r="J98" s="252" t="str">
        <f t="shared" si="22"/>
        <v>Vehicle Fuel Economy Standards</v>
      </c>
      <c r="K98" s="252" t="str">
        <f t="shared" si="23"/>
        <v>trans fuel economy standards</v>
      </c>
      <c r="L98" s="269">
        <f t="shared" si="18"/>
        <v>0</v>
      </c>
      <c r="M98" s="269">
        <f>M$97</f>
        <v>0.2</v>
      </c>
      <c r="N98" s="269">
        <f t="shared" si="18"/>
        <v>0.01</v>
      </c>
      <c r="O98" s="75" t="str">
        <f t="shared" si="18"/>
        <v>% increase in miles/gal</v>
      </c>
      <c r="P98" s="351" t="s">
        <v>3130</v>
      </c>
      <c r="Q98" s="75" t="str">
        <f t="shared" si="19"/>
        <v>transportation-sector-main.html#fuel-econ-std</v>
      </c>
      <c r="R98" s="310" t="str">
        <f t="shared" si="19"/>
        <v>fuel-economy-standard.html</v>
      </c>
      <c r="S98" s="351" t="s">
        <v>173</v>
      </c>
      <c r="T98" s="269"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73">
        <v>372</v>
      </c>
      <c r="I99" s="9" t="s">
        <v>48</v>
      </c>
      <c r="J99" s="252" t="str">
        <f t="shared" si="22"/>
        <v>Vehicle Fuel Economy Standards</v>
      </c>
      <c r="K99" s="252" t="str">
        <f t="shared" si="23"/>
        <v>trans fuel economy standards</v>
      </c>
      <c r="L99" s="269">
        <f t="shared" si="18"/>
        <v>0</v>
      </c>
      <c r="M99" s="270">
        <v>0.74</v>
      </c>
      <c r="N99" s="269">
        <f t="shared" si="18"/>
        <v>0.01</v>
      </c>
      <c r="O99" s="75" t="str">
        <f t="shared" si="18"/>
        <v>% increase in miles/gal</v>
      </c>
      <c r="P99" s="351" t="s">
        <v>3131</v>
      </c>
      <c r="Q99" s="75" t="str">
        <f t="shared" si="19"/>
        <v>transportation-sector-main.html#fuel-econ-std</v>
      </c>
      <c r="R99" s="310" t="str">
        <f t="shared" si="19"/>
        <v>fuel-economy-standard.html</v>
      </c>
      <c r="S99" s="351"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373">
        <v>373</v>
      </c>
      <c r="I100" s="9" t="s">
        <v>49</v>
      </c>
      <c r="J100" s="252" t="str">
        <f t="shared" si="22"/>
        <v>Vehicle Fuel Economy Standards</v>
      </c>
      <c r="K100" s="252" t="str">
        <f t="shared" si="23"/>
        <v>trans fuel economy standards</v>
      </c>
      <c r="L100" s="62"/>
      <c r="M100" s="64"/>
      <c r="N100" s="62"/>
      <c r="O100" s="56"/>
      <c r="P100" s="351"/>
      <c r="Q100" s="56"/>
      <c r="R100" s="319"/>
      <c r="S100" s="351"/>
      <c r="T100" s="54"/>
    </row>
    <row r="101" spans="1:20" s="2" customFormat="1" ht="120">
      <c r="A101" s="260" t="s">
        <v>4</v>
      </c>
      <c r="B101" s="260" t="s">
        <v>2535</v>
      </c>
      <c r="C101" s="260" t="s">
        <v>2536</v>
      </c>
      <c r="D101" s="54" t="s">
        <v>50</v>
      </c>
      <c r="E101" s="54" t="s">
        <v>42</v>
      </c>
      <c r="F101" s="54" t="s">
        <v>91</v>
      </c>
      <c r="G101" s="54" t="s">
        <v>42</v>
      </c>
      <c r="H101" s="263">
        <v>460</v>
      </c>
      <c r="I101" s="54" t="s">
        <v>48</v>
      </c>
      <c r="J101" s="260" t="s">
        <v>2537</v>
      </c>
      <c r="K101" s="259" t="s">
        <v>2538</v>
      </c>
      <c r="L101" s="63">
        <v>0</v>
      </c>
      <c r="M101" s="63">
        <v>1</v>
      </c>
      <c r="N101" s="63">
        <v>0.01</v>
      </c>
      <c r="O101" s="54" t="s">
        <v>522</v>
      </c>
      <c r="P101" s="351" t="s">
        <v>3132</v>
      </c>
      <c r="Q101" s="74"/>
      <c r="R101" s="315" t="s">
        <v>2788</v>
      </c>
      <c r="S101" s="361" t="s">
        <v>2539</v>
      </c>
      <c r="T101" s="9"/>
    </row>
    <row r="102" spans="1:20" ht="120">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373">
        <v>461</v>
      </c>
      <c r="I102" s="54" t="s">
        <v>48</v>
      </c>
      <c r="J102" s="75" t="str">
        <f t="shared" ref="J102:O110" si="26">J$101</f>
        <v>Hydrogen Veh Sales Mandate</v>
      </c>
      <c r="K102" s="75" t="str">
        <f t="shared" si="26"/>
        <v>trans hydrogen vehicle minimum</v>
      </c>
      <c r="L102" s="269">
        <f t="shared" si="26"/>
        <v>0</v>
      </c>
      <c r="M102" s="269">
        <f t="shared" si="26"/>
        <v>1</v>
      </c>
      <c r="N102" s="269">
        <f t="shared" si="26"/>
        <v>0.01</v>
      </c>
      <c r="O102" s="75" t="str">
        <f t="shared" si="26"/>
        <v>% of new vehicles sold</v>
      </c>
      <c r="P102" s="351" t="s">
        <v>3133</v>
      </c>
      <c r="Q102" s="56"/>
      <c r="R102" s="310" t="str">
        <f t="shared" ref="R102:R104" si="27">R$101</f>
        <v>hydrogen-vehicle-mandate.html</v>
      </c>
      <c r="S102" s="351"/>
      <c r="T102" s="54"/>
    </row>
    <row r="103" spans="1:20" ht="120">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263">
        <v>462</v>
      </c>
      <c r="I103" s="54" t="s">
        <v>48</v>
      </c>
      <c r="J103" s="75" t="str">
        <f t="shared" si="26"/>
        <v>Hydrogen Veh Sales Mandate</v>
      </c>
      <c r="K103" s="75" t="str">
        <f t="shared" si="26"/>
        <v>trans hydrogen vehicle minimum</v>
      </c>
      <c r="L103" s="269">
        <f t="shared" si="26"/>
        <v>0</v>
      </c>
      <c r="M103" s="269">
        <f t="shared" si="26"/>
        <v>1</v>
      </c>
      <c r="N103" s="269">
        <f t="shared" si="26"/>
        <v>0.01</v>
      </c>
      <c r="O103" s="75" t="str">
        <f t="shared" si="26"/>
        <v>% of new vehicles sold</v>
      </c>
      <c r="P103" s="351" t="s">
        <v>3134</v>
      </c>
      <c r="Q103" s="56"/>
      <c r="R103" s="310" t="str">
        <f t="shared" si="27"/>
        <v>hydrogen-vehicle-mandate.html</v>
      </c>
      <c r="S103" s="351"/>
      <c r="T103" s="54"/>
    </row>
    <row r="104" spans="1:20" ht="120">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373">
        <v>463</v>
      </c>
      <c r="I104" s="54" t="s">
        <v>48</v>
      </c>
      <c r="J104" s="75" t="str">
        <f t="shared" si="26"/>
        <v>Hydrogen Veh Sales Mandate</v>
      </c>
      <c r="K104" s="75" t="str">
        <f t="shared" si="26"/>
        <v>trans hydrogen vehicle minimum</v>
      </c>
      <c r="L104" s="269">
        <f t="shared" si="26"/>
        <v>0</v>
      </c>
      <c r="M104" s="269">
        <f t="shared" si="26"/>
        <v>1</v>
      </c>
      <c r="N104" s="269">
        <f t="shared" si="26"/>
        <v>0.01</v>
      </c>
      <c r="O104" s="75" t="str">
        <f t="shared" si="26"/>
        <v>% of new vehicles sold</v>
      </c>
      <c r="P104" s="351" t="s">
        <v>3135</v>
      </c>
      <c r="Q104" s="56"/>
      <c r="R104" s="310" t="str">
        <f t="shared" si="27"/>
        <v>hydrogen-vehicle-mandate.html</v>
      </c>
      <c r="S104" s="351"/>
      <c r="T104" s="54"/>
    </row>
    <row r="105" spans="1:20" ht="75">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373">
        <v>502</v>
      </c>
      <c r="I105" s="54" t="s">
        <v>48</v>
      </c>
      <c r="J105" s="75" t="str">
        <f t="shared" si="26"/>
        <v>Hydrogen Veh Sales Mandate</v>
      </c>
      <c r="K105" s="75" t="str">
        <f t="shared" si="26"/>
        <v>trans hydrogen vehicle minimum</v>
      </c>
      <c r="L105" s="269">
        <f t="shared" si="26"/>
        <v>0</v>
      </c>
      <c r="M105" s="269">
        <f t="shared" si="26"/>
        <v>1</v>
      </c>
      <c r="N105" s="269">
        <f t="shared" si="26"/>
        <v>0.01</v>
      </c>
      <c r="O105" s="75" t="str">
        <f t="shared" si="26"/>
        <v>% of new vehicles sold</v>
      </c>
      <c r="P105" s="351" t="s">
        <v>2810</v>
      </c>
      <c r="Q105" s="56"/>
      <c r="R105" s="319"/>
      <c r="S105" s="351"/>
      <c r="T105" s="54"/>
    </row>
    <row r="106" spans="1:20" ht="75">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373">
        <v>503</v>
      </c>
      <c r="I106" s="54" t="s">
        <v>48</v>
      </c>
      <c r="J106" s="75" t="str">
        <f t="shared" si="26"/>
        <v>Hydrogen Veh Sales Mandate</v>
      </c>
      <c r="K106" s="75" t="str">
        <f t="shared" si="26"/>
        <v>trans hydrogen vehicle minimum</v>
      </c>
      <c r="L106" s="269">
        <f t="shared" si="26"/>
        <v>0</v>
      </c>
      <c r="M106" s="269">
        <f t="shared" si="26"/>
        <v>1</v>
      </c>
      <c r="N106" s="269">
        <f t="shared" si="26"/>
        <v>0.01</v>
      </c>
      <c r="O106" s="75" t="str">
        <f t="shared" si="26"/>
        <v>% of new vehicles sold</v>
      </c>
      <c r="P106" s="351" t="s">
        <v>2811</v>
      </c>
      <c r="Q106" s="56"/>
      <c r="R106" s="319"/>
      <c r="S106" s="351"/>
      <c r="T106" s="54"/>
    </row>
    <row r="107" spans="1:20" ht="7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373">
        <v>504</v>
      </c>
      <c r="I107" s="54" t="s">
        <v>48</v>
      </c>
      <c r="J107" s="75" t="str">
        <f t="shared" si="26"/>
        <v>Hydrogen Veh Sales Mandate</v>
      </c>
      <c r="K107" s="75" t="str">
        <f t="shared" si="26"/>
        <v>trans hydrogen vehicle minimum</v>
      </c>
      <c r="L107" s="269">
        <f t="shared" si="26"/>
        <v>0</v>
      </c>
      <c r="M107" s="269">
        <f t="shared" si="26"/>
        <v>1</v>
      </c>
      <c r="N107" s="269">
        <f t="shared" si="26"/>
        <v>0.01</v>
      </c>
      <c r="O107" s="75" t="str">
        <f t="shared" si="26"/>
        <v>% of new vehicles sold</v>
      </c>
      <c r="P107" s="351" t="s">
        <v>2808</v>
      </c>
      <c r="Q107" s="56"/>
      <c r="R107" s="319"/>
      <c r="S107" s="351"/>
      <c r="T107" s="54"/>
    </row>
    <row r="108" spans="1:20" ht="7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373">
        <v>505</v>
      </c>
      <c r="I108" s="54" t="s">
        <v>48</v>
      </c>
      <c r="J108" s="75" t="str">
        <f t="shared" si="26"/>
        <v>Hydrogen Veh Sales Mandate</v>
      </c>
      <c r="K108" s="75" t="str">
        <f t="shared" si="26"/>
        <v>trans hydrogen vehicle minimum</v>
      </c>
      <c r="L108" s="269">
        <f t="shared" si="26"/>
        <v>0</v>
      </c>
      <c r="M108" s="269">
        <f t="shared" si="26"/>
        <v>1</v>
      </c>
      <c r="N108" s="269">
        <f t="shared" si="26"/>
        <v>0.01</v>
      </c>
      <c r="O108" s="75" t="str">
        <f t="shared" si="26"/>
        <v>% of new vehicles sold</v>
      </c>
      <c r="P108" s="351" t="s">
        <v>2809</v>
      </c>
      <c r="Q108" s="56"/>
      <c r="R108" s="319"/>
      <c r="S108" s="351"/>
      <c r="T108" s="54"/>
    </row>
    <row r="109" spans="1:20" ht="75">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373">
        <v>506</v>
      </c>
      <c r="I109" s="54" t="s">
        <v>48</v>
      </c>
      <c r="J109" s="75" t="str">
        <f t="shared" si="26"/>
        <v>Hydrogen Veh Sales Mandate</v>
      </c>
      <c r="K109" s="75" t="str">
        <f t="shared" si="26"/>
        <v>trans hydrogen vehicle minimum</v>
      </c>
      <c r="L109" s="269">
        <f t="shared" si="26"/>
        <v>0</v>
      </c>
      <c r="M109" s="269">
        <f t="shared" si="26"/>
        <v>1</v>
      </c>
      <c r="N109" s="269">
        <f t="shared" si="26"/>
        <v>0.01</v>
      </c>
      <c r="O109" s="75" t="str">
        <f t="shared" si="26"/>
        <v>% of new vehicles sold</v>
      </c>
      <c r="P109" s="351" t="s">
        <v>2812</v>
      </c>
      <c r="Q109" s="56"/>
      <c r="R109" s="319"/>
      <c r="S109" s="351"/>
      <c r="T109" s="54"/>
    </row>
    <row r="110" spans="1:20" ht="90">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373">
        <v>507</v>
      </c>
      <c r="I110" s="54" t="s">
        <v>48</v>
      </c>
      <c r="J110" s="75" t="str">
        <f t="shared" si="26"/>
        <v>Hydrogen Veh Sales Mandate</v>
      </c>
      <c r="K110" s="75" t="str">
        <f t="shared" si="26"/>
        <v>trans hydrogen vehicle minimum</v>
      </c>
      <c r="L110" s="269">
        <f t="shared" si="26"/>
        <v>0</v>
      </c>
      <c r="M110" s="269">
        <f t="shared" si="26"/>
        <v>1</v>
      </c>
      <c r="N110" s="269">
        <f t="shared" si="26"/>
        <v>0.01</v>
      </c>
      <c r="O110" s="75" t="str">
        <f t="shared" si="26"/>
        <v>% of new vehicles sold</v>
      </c>
      <c r="P110" s="351" t="s">
        <v>2813</v>
      </c>
      <c r="Q110" s="56"/>
      <c r="R110" s="319"/>
      <c r="S110" s="351"/>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373">
        <v>603</v>
      </c>
      <c r="I111" s="9" t="s">
        <v>49</v>
      </c>
      <c r="J111" s="252"/>
      <c r="K111" s="252"/>
      <c r="L111" s="62"/>
      <c r="M111" s="64"/>
      <c r="N111" s="62"/>
      <c r="O111" s="56"/>
      <c r="P111" s="351"/>
      <c r="Q111" s="56"/>
      <c r="R111" s="319"/>
      <c r="S111" s="351"/>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373">
        <v>604</v>
      </c>
      <c r="I112" s="9" t="s">
        <v>49</v>
      </c>
      <c r="J112" s="252"/>
      <c r="K112" s="252"/>
      <c r="L112" s="62"/>
      <c r="M112" s="64"/>
      <c r="N112" s="62"/>
      <c r="O112" s="56"/>
      <c r="P112" s="351"/>
      <c r="Q112" s="56"/>
      <c r="R112" s="319"/>
      <c r="S112" s="351"/>
      <c r="T112" s="54"/>
    </row>
    <row r="113" spans="1:20" s="2" customFormat="1" ht="60">
      <c r="A113" s="260" t="s">
        <v>4</v>
      </c>
      <c r="B113" s="260" t="s">
        <v>527</v>
      </c>
      <c r="C113" s="260" t="s">
        <v>528</v>
      </c>
      <c r="D113" s="54"/>
      <c r="E113" s="54"/>
      <c r="F113" s="54"/>
      <c r="G113" s="54"/>
      <c r="H113" s="263">
        <v>190</v>
      </c>
      <c r="I113" s="54" t="s">
        <v>48</v>
      </c>
      <c r="J113" s="76" t="s">
        <v>527</v>
      </c>
      <c r="K113" s="77" t="s">
        <v>2166</v>
      </c>
      <c r="L113" s="64">
        <v>0</v>
      </c>
      <c r="M113" s="64">
        <v>0.2</v>
      </c>
      <c r="N113" s="64">
        <v>0.01</v>
      </c>
      <c r="O113" s="9" t="s">
        <v>529</v>
      </c>
      <c r="P113" s="351" t="s">
        <v>2173</v>
      </c>
      <c r="Q113" s="54" t="s">
        <v>530</v>
      </c>
      <c r="R113" s="318" t="s">
        <v>531</v>
      </c>
      <c r="S113" s="362" t="s">
        <v>532</v>
      </c>
      <c r="T113" s="9"/>
    </row>
    <row r="114" spans="1:20" ht="270">
      <c r="A114" s="259" t="s">
        <v>4</v>
      </c>
      <c r="B114" s="259" t="s">
        <v>12</v>
      </c>
      <c r="C114" s="259" t="s">
        <v>333</v>
      </c>
      <c r="D114" s="54" t="s">
        <v>50</v>
      </c>
      <c r="E114" s="54"/>
      <c r="F114" s="54" t="s">
        <v>492</v>
      </c>
      <c r="G114" s="54"/>
      <c r="H114" s="373">
        <v>8</v>
      </c>
      <c r="I114" s="54" t="s">
        <v>48</v>
      </c>
      <c r="J114" s="77" t="s">
        <v>12</v>
      </c>
      <c r="K114" s="77" t="s">
        <v>2165</v>
      </c>
      <c r="L114" s="61">
        <v>0</v>
      </c>
      <c r="M114" s="61">
        <v>1</v>
      </c>
      <c r="N114" s="61">
        <v>0.01</v>
      </c>
      <c r="O114" s="54" t="s">
        <v>39</v>
      </c>
      <c r="P114" s="363" t="s">
        <v>3319</v>
      </c>
      <c r="Q114" s="54" t="s">
        <v>217</v>
      </c>
      <c r="R114" s="318" t="s">
        <v>218</v>
      </c>
      <c r="S114" s="364" t="s">
        <v>493</v>
      </c>
      <c r="T114" s="54"/>
    </row>
    <row r="115" spans="1:20" ht="10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373">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363" t="s">
        <v>3227</v>
      </c>
      <c r="Q115" s="59" t="str">
        <f t="shared" ref="Q115:S115" si="31">Q$114</f>
        <v>transportation-sector-main.html#tdm</v>
      </c>
      <c r="R115" s="320" t="str">
        <f t="shared" si="31"/>
        <v>transportation-demand-management.html</v>
      </c>
      <c r="S115" s="365" t="str">
        <f t="shared" si="31"/>
        <v>International Energy Agency, 2009, "Transport, Energy and CO2: Moving toward Sustainability", http://www.iea.org/publications/freepublications/publication/transport2009.pdf</v>
      </c>
      <c r="T115" s="54"/>
    </row>
    <row r="116" spans="1:20" ht="75">
      <c r="A116" s="259" t="s">
        <v>77</v>
      </c>
      <c r="B116" s="259" t="s">
        <v>16</v>
      </c>
      <c r="C116" s="259" t="s">
        <v>2527</v>
      </c>
      <c r="D116" s="54" t="s">
        <v>124</v>
      </c>
      <c r="E116" s="54" t="s">
        <v>308</v>
      </c>
      <c r="F116" s="54" t="s">
        <v>312</v>
      </c>
      <c r="G116" s="54" t="s">
        <v>130</v>
      </c>
      <c r="H116" s="373">
        <v>435</v>
      </c>
      <c r="I116" s="54" t="s">
        <v>48</v>
      </c>
      <c r="J116" s="77" t="s">
        <v>16</v>
      </c>
      <c r="K116" s="77" t="s">
        <v>2526</v>
      </c>
      <c r="L116" s="60">
        <v>0</v>
      </c>
      <c r="M116" s="60">
        <v>1</v>
      </c>
      <c r="N116" s="60">
        <v>0.01</v>
      </c>
      <c r="O116" s="54" t="s">
        <v>123</v>
      </c>
      <c r="P116" s="355" t="s">
        <v>3228</v>
      </c>
      <c r="Q116" s="54" t="s">
        <v>219</v>
      </c>
      <c r="R116" s="318" t="s">
        <v>220</v>
      </c>
      <c r="S116" s="311" t="s">
        <v>3229</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373">
        <v>436</v>
      </c>
      <c r="I117" s="54" t="s">
        <v>49</v>
      </c>
      <c r="J117" s="75"/>
      <c r="K117" s="67"/>
      <c r="L117" s="269"/>
      <c r="M117" s="269"/>
      <c r="N117" s="65"/>
      <c r="O117" s="59"/>
      <c r="P117" s="351"/>
      <c r="Q117" s="59"/>
      <c r="R117" s="320"/>
      <c r="S117" s="365"/>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373">
        <v>437</v>
      </c>
      <c r="I118" s="54" t="s">
        <v>49</v>
      </c>
      <c r="J118" s="75"/>
      <c r="K118" s="67"/>
      <c r="L118" s="67"/>
      <c r="M118" s="65"/>
      <c r="N118" s="65"/>
      <c r="O118" s="59"/>
      <c r="P118" s="351"/>
      <c r="Q118" s="59"/>
      <c r="R118" s="320"/>
      <c r="S118" s="365"/>
      <c r="T118" s="59"/>
    </row>
    <row r="119" spans="1:20" ht="4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373">
        <v>438</v>
      </c>
      <c r="I119" s="54" t="s">
        <v>48</v>
      </c>
      <c r="J119" s="75" t="str">
        <f t="shared" ref="J119:J121" si="34">J$116</f>
        <v>Building Component Electrification</v>
      </c>
      <c r="K119" s="67" t="str">
        <f t="shared" ref="K119:O121" si="35">K$116</f>
        <v>bldgs new component fuel shifting</v>
      </c>
      <c r="L119" s="269">
        <f t="shared" si="35"/>
        <v>0</v>
      </c>
      <c r="M119" s="269">
        <f t="shared" si="35"/>
        <v>1</v>
      </c>
      <c r="N119" s="65">
        <f t="shared" si="35"/>
        <v>0.01</v>
      </c>
      <c r="O119" s="59" t="str">
        <f t="shared" si="35"/>
        <v>% of newly sold non-electric building components</v>
      </c>
      <c r="P119" s="355" t="s">
        <v>3230</v>
      </c>
      <c r="Q119" s="59" t="str">
        <f t="shared" ref="Q119:R121" si="36">Q$116</f>
        <v>buildings-sector-main.html#component-elec</v>
      </c>
      <c r="R119" s="320" t="str">
        <f t="shared" si="36"/>
        <v>building-component-electrification.html</v>
      </c>
      <c r="S119" s="365"/>
      <c r="T119" s="59"/>
    </row>
    <row r="120" spans="1:20" ht="4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373">
        <v>439</v>
      </c>
      <c r="I120" s="54" t="s">
        <v>49</v>
      </c>
      <c r="J120" s="75" t="str">
        <f t="shared" si="34"/>
        <v>Building Component Electrification</v>
      </c>
      <c r="K120" s="67" t="str">
        <f t="shared" si="35"/>
        <v>bldgs new component fuel shifting</v>
      </c>
      <c r="L120" s="269">
        <f t="shared" si="35"/>
        <v>0</v>
      </c>
      <c r="M120" s="269">
        <f t="shared" si="35"/>
        <v>1</v>
      </c>
      <c r="N120" s="65">
        <f t="shared" si="35"/>
        <v>0.01</v>
      </c>
      <c r="O120" s="59" t="str">
        <f t="shared" si="35"/>
        <v>% of newly sold non-electric building components</v>
      </c>
      <c r="P120" s="355" t="s">
        <v>3231</v>
      </c>
      <c r="Q120" s="59" t="str">
        <f t="shared" si="36"/>
        <v>buildings-sector-main.html#component-elec</v>
      </c>
      <c r="R120" s="320" t="str">
        <f t="shared" si="36"/>
        <v>building-component-electrification.html</v>
      </c>
      <c r="S120" s="366"/>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373">
        <v>440</v>
      </c>
      <c r="I121" s="54" t="s">
        <v>48</v>
      </c>
      <c r="J121" s="75" t="str">
        <f t="shared" si="34"/>
        <v>Building Component Electrification</v>
      </c>
      <c r="K121" s="67" t="str">
        <f t="shared" si="35"/>
        <v>bldgs new component fuel shifting</v>
      </c>
      <c r="L121" s="269">
        <f t="shared" si="35"/>
        <v>0</v>
      </c>
      <c r="M121" s="269">
        <f t="shared" si="35"/>
        <v>1</v>
      </c>
      <c r="N121" s="65">
        <f t="shared" si="35"/>
        <v>0.01</v>
      </c>
      <c r="O121" s="59" t="str">
        <f t="shared" si="35"/>
        <v>% of newly sold non-electric building components</v>
      </c>
      <c r="P121" s="355" t="s">
        <v>3232</v>
      </c>
      <c r="Q121" s="59" t="str">
        <f t="shared" si="36"/>
        <v>buildings-sector-main.html#component-elec</v>
      </c>
      <c r="R121" s="320" t="str">
        <f t="shared" si="36"/>
        <v>building-component-electrification.html</v>
      </c>
      <c r="S121" s="365"/>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373">
        <v>441</v>
      </c>
      <c r="I122" s="54" t="s">
        <v>49</v>
      </c>
      <c r="J122" s="75"/>
      <c r="K122" s="67"/>
      <c r="L122" s="67"/>
      <c r="M122" s="65"/>
      <c r="N122" s="65"/>
      <c r="O122" s="59"/>
      <c r="P122" s="351"/>
      <c r="Q122" s="59"/>
      <c r="R122" s="320"/>
      <c r="S122" s="365"/>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373">
        <v>442</v>
      </c>
      <c r="I123" s="54" t="s">
        <v>49</v>
      </c>
      <c r="J123" s="75"/>
      <c r="K123" s="67"/>
      <c r="L123" s="67"/>
      <c r="M123" s="65"/>
      <c r="N123" s="65"/>
      <c r="O123" s="59"/>
      <c r="P123" s="351"/>
      <c r="Q123" s="59"/>
      <c r="R123" s="320"/>
      <c r="S123" s="365"/>
      <c r="T123" s="59"/>
    </row>
    <row r="124" spans="1:20" ht="4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373">
        <v>443</v>
      </c>
      <c r="I124" s="54" t="s">
        <v>48</v>
      </c>
      <c r="J124" s="75" t="str">
        <f t="shared" ref="J124:O126" si="37">J$116</f>
        <v>Building Component Electrification</v>
      </c>
      <c r="K124" s="67" t="str">
        <f t="shared" si="37"/>
        <v>bldgs new component fuel shifting</v>
      </c>
      <c r="L124" s="269">
        <f t="shared" si="37"/>
        <v>0</v>
      </c>
      <c r="M124" s="269">
        <f t="shared" si="37"/>
        <v>1</v>
      </c>
      <c r="N124" s="65">
        <f t="shared" si="37"/>
        <v>0.01</v>
      </c>
      <c r="O124" s="59" t="str">
        <f t="shared" si="37"/>
        <v>% of newly sold non-electric building components</v>
      </c>
      <c r="P124" s="355" t="s">
        <v>3233</v>
      </c>
      <c r="Q124" s="59" t="str">
        <f t="shared" ref="Q124:R126" si="38">Q$116</f>
        <v>buildings-sector-main.html#component-elec</v>
      </c>
      <c r="R124" s="320" t="str">
        <f t="shared" si="38"/>
        <v>building-component-electrification.html</v>
      </c>
      <c r="S124" s="365"/>
      <c r="T124" s="59"/>
    </row>
    <row r="125" spans="1:20" ht="4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373">
        <v>444</v>
      </c>
      <c r="I125" s="54" t="s">
        <v>49</v>
      </c>
      <c r="J125" s="75" t="str">
        <f t="shared" si="37"/>
        <v>Building Component Electrification</v>
      </c>
      <c r="K125" s="67" t="str">
        <f t="shared" si="37"/>
        <v>bldgs new component fuel shifting</v>
      </c>
      <c r="L125" s="269">
        <f t="shared" si="37"/>
        <v>0</v>
      </c>
      <c r="M125" s="269">
        <f t="shared" si="37"/>
        <v>1</v>
      </c>
      <c r="N125" s="65">
        <f t="shared" si="37"/>
        <v>0.01</v>
      </c>
      <c r="O125" s="59" t="str">
        <f t="shared" si="37"/>
        <v>% of newly sold non-electric building components</v>
      </c>
      <c r="P125" s="355" t="s">
        <v>3234</v>
      </c>
      <c r="Q125" s="59" t="str">
        <f t="shared" si="38"/>
        <v>buildings-sector-main.html#component-elec</v>
      </c>
      <c r="R125" s="320" t="str">
        <f t="shared" si="38"/>
        <v>building-component-electrification.html</v>
      </c>
      <c r="S125" s="366"/>
      <c r="T125" s="59"/>
    </row>
    <row r="126" spans="1:20" ht="4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373">
        <v>445</v>
      </c>
      <c r="I126" s="54" t="s">
        <v>48</v>
      </c>
      <c r="J126" s="75" t="str">
        <f t="shared" si="37"/>
        <v>Building Component Electrification</v>
      </c>
      <c r="K126" s="67" t="str">
        <f t="shared" si="37"/>
        <v>bldgs new component fuel shifting</v>
      </c>
      <c r="L126" s="269">
        <f t="shared" si="37"/>
        <v>0</v>
      </c>
      <c r="M126" s="269">
        <f t="shared" si="37"/>
        <v>1</v>
      </c>
      <c r="N126" s="65">
        <f t="shared" si="37"/>
        <v>0.01</v>
      </c>
      <c r="O126" s="59" t="str">
        <f t="shared" si="37"/>
        <v>% of newly sold non-electric building components</v>
      </c>
      <c r="P126" s="355" t="s">
        <v>3235</v>
      </c>
      <c r="Q126" s="59" t="str">
        <f t="shared" si="38"/>
        <v>buildings-sector-main.html#component-elec</v>
      </c>
      <c r="R126" s="320" t="str">
        <f t="shared" si="38"/>
        <v>building-component-electrification.html</v>
      </c>
      <c r="S126" s="365" t="s">
        <v>3236</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373">
        <v>446</v>
      </c>
      <c r="I127" s="54" t="s">
        <v>49</v>
      </c>
      <c r="J127" s="75"/>
      <c r="K127" s="67"/>
      <c r="L127" s="67"/>
      <c r="M127" s="65"/>
      <c r="N127" s="65"/>
      <c r="O127" s="59"/>
      <c r="P127" s="351"/>
      <c r="Q127" s="59"/>
      <c r="R127" s="320"/>
      <c r="S127" s="365"/>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373">
        <v>447</v>
      </c>
      <c r="I128" s="54" t="s">
        <v>49</v>
      </c>
      <c r="J128" s="75"/>
      <c r="K128" s="67"/>
      <c r="L128" s="67"/>
      <c r="M128" s="65"/>
      <c r="N128" s="65"/>
      <c r="O128" s="59"/>
      <c r="P128" s="351"/>
      <c r="Q128" s="59"/>
      <c r="R128" s="320"/>
      <c r="S128" s="365"/>
      <c r="T128" s="59"/>
    </row>
    <row r="129" spans="1:20" ht="4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373">
        <v>448</v>
      </c>
      <c r="I129" s="54" t="s">
        <v>48</v>
      </c>
      <c r="J129" s="75" t="str">
        <f t="shared" ref="J129:O130" si="39">J$116</f>
        <v>Building Component Electrification</v>
      </c>
      <c r="K129" s="67" t="str">
        <f t="shared" si="39"/>
        <v>bldgs new component fuel shifting</v>
      </c>
      <c r="L129" s="269">
        <f t="shared" si="39"/>
        <v>0</v>
      </c>
      <c r="M129" s="269">
        <f t="shared" si="39"/>
        <v>1</v>
      </c>
      <c r="N129" s="65">
        <f t="shared" si="39"/>
        <v>0.01</v>
      </c>
      <c r="O129" s="59" t="str">
        <f t="shared" si="39"/>
        <v>% of newly sold non-electric building components</v>
      </c>
      <c r="P129" s="355" t="s">
        <v>3237</v>
      </c>
      <c r="Q129" s="59" t="str">
        <f t="shared" ref="Q129:R130" si="40">Q$116</f>
        <v>buildings-sector-main.html#component-elec</v>
      </c>
      <c r="R129" s="320" t="str">
        <f t="shared" si="40"/>
        <v>building-component-electrification.html</v>
      </c>
      <c r="S129" s="365" t="s">
        <v>3238</v>
      </c>
      <c r="T129" s="59"/>
    </row>
    <row r="130" spans="1:20" ht="4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373">
        <v>449</v>
      </c>
      <c r="I130" s="54" t="s">
        <v>48</v>
      </c>
      <c r="J130" s="75" t="str">
        <f t="shared" si="39"/>
        <v>Building Component Electrification</v>
      </c>
      <c r="K130" s="67" t="str">
        <f t="shared" si="39"/>
        <v>bldgs new component fuel shifting</v>
      </c>
      <c r="L130" s="269">
        <f t="shared" si="39"/>
        <v>0</v>
      </c>
      <c r="M130" s="269">
        <f t="shared" si="39"/>
        <v>1</v>
      </c>
      <c r="N130" s="65">
        <f t="shared" si="39"/>
        <v>0.01</v>
      </c>
      <c r="O130" s="59" t="str">
        <f t="shared" si="39"/>
        <v>% of newly sold non-electric building components</v>
      </c>
      <c r="P130" s="355" t="s">
        <v>3239</v>
      </c>
      <c r="Q130" s="59" t="str">
        <f t="shared" si="40"/>
        <v>buildings-sector-main.html#component-elec</v>
      </c>
      <c r="R130" s="320" t="str">
        <f t="shared" si="40"/>
        <v>building-component-electrification.html</v>
      </c>
      <c r="S130" s="365" t="s">
        <v>3240</v>
      </c>
      <c r="T130" s="59"/>
    </row>
    <row r="131" spans="1:20" s="5" customFormat="1" ht="120">
      <c r="A131" s="259" t="s">
        <v>77</v>
      </c>
      <c r="B131" s="259" t="s">
        <v>109</v>
      </c>
      <c r="C131" s="259" t="s">
        <v>334</v>
      </c>
      <c r="D131" s="54" t="s">
        <v>124</v>
      </c>
      <c r="E131" s="54" t="s">
        <v>308</v>
      </c>
      <c r="F131" s="54" t="s">
        <v>312</v>
      </c>
      <c r="G131" s="54" t="s">
        <v>130</v>
      </c>
      <c r="H131" s="373">
        <v>13</v>
      </c>
      <c r="I131" s="54" t="s">
        <v>48</v>
      </c>
      <c r="J131" s="77" t="s">
        <v>109</v>
      </c>
      <c r="K131" s="77" t="s">
        <v>2164</v>
      </c>
      <c r="L131" s="60">
        <v>0</v>
      </c>
      <c r="M131" s="60">
        <f>ROUND(MaxBoundCalculations!B162,2)</f>
        <v>0.22</v>
      </c>
      <c r="N131" s="60">
        <v>0.01</v>
      </c>
      <c r="O131" s="54" t="s">
        <v>34</v>
      </c>
      <c r="P131" s="363" t="s">
        <v>3241</v>
      </c>
      <c r="Q131" s="54" t="s">
        <v>221</v>
      </c>
      <c r="R131" s="318" t="s">
        <v>222</v>
      </c>
      <c r="S131" s="351"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373">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363" t="s">
        <v>3242</v>
      </c>
      <c r="Q132" s="56" t="str">
        <f t="shared" ref="Q132:S147" si="44">Q$131</f>
        <v>buildings-sector-main.html#eff-stds</v>
      </c>
      <c r="R132" s="319" t="str">
        <f t="shared" si="44"/>
        <v>building-energy-efficiency-standards.html</v>
      </c>
      <c r="S132" s="36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373">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363" t="s">
        <v>3243</v>
      </c>
      <c r="Q133" s="56" t="str">
        <f t="shared" si="44"/>
        <v>buildings-sector-main.html#eff-stds</v>
      </c>
      <c r="R133" s="319" t="str">
        <f t="shared" si="44"/>
        <v>building-energy-efficiency-standards.html</v>
      </c>
      <c r="S133" s="36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373">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363" t="s">
        <v>3244</v>
      </c>
      <c r="Q134" s="56" t="str">
        <f t="shared" si="44"/>
        <v>buildings-sector-main.html#eff-stds</v>
      </c>
      <c r="R134" s="319" t="str">
        <f t="shared" si="44"/>
        <v>building-energy-efficiency-standards.html</v>
      </c>
      <c r="S134" s="36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373">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363" t="s">
        <v>3245</v>
      </c>
      <c r="Q135" s="56" t="str">
        <f t="shared" si="44"/>
        <v>buildings-sector-main.html#eff-stds</v>
      </c>
      <c r="R135" s="319" t="str">
        <f t="shared" si="44"/>
        <v>building-energy-efficiency-standards.html</v>
      </c>
      <c r="S135" s="36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373">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363" t="s">
        <v>3246</v>
      </c>
      <c r="Q136" s="56" t="str">
        <f t="shared" si="44"/>
        <v>buildings-sector-main.html#eff-stds</v>
      </c>
      <c r="R136" s="319" t="str">
        <f t="shared" si="44"/>
        <v>building-energy-efficiency-standards.html</v>
      </c>
      <c r="S136" s="36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373">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363" t="s">
        <v>3247</v>
      </c>
      <c r="Q137" s="56" t="str">
        <f t="shared" si="44"/>
        <v>buildings-sector-main.html#eff-stds</v>
      </c>
      <c r="R137" s="319" t="str">
        <f t="shared" si="44"/>
        <v>building-energy-efficiency-standards.html</v>
      </c>
      <c r="S137"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373">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363" t="s">
        <v>3248</v>
      </c>
      <c r="Q138" s="56" t="str">
        <f t="shared" si="44"/>
        <v>buildings-sector-main.html#eff-stds</v>
      </c>
      <c r="R138" s="319" t="str">
        <f t="shared" si="44"/>
        <v>building-energy-efficiency-standards.html</v>
      </c>
      <c r="S138"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373">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363" t="s">
        <v>3249</v>
      </c>
      <c r="Q139" s="56" t="str">
        <f t="shared" si="44"/>
        <v>buildings-sector-main.html#eff-stds</v>
      </c>
      <c r="R139" s="319" t="str">
        <f t="shared" si="44"/>
        <v>building-energy-efficiency-standards.html</v>
      </c>
      <c r="S139"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373">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363" t="s">
        <v>3250</v>
      </c>
      <c r="Q140" s="56" t="str">
        <f t="shared" si="44"/>
        <v>buildings-sector-main.html#eff-stds</v>
      </c>
      <c r="R140" s="319" t="str">
        <f t="shared" si="44"/>
        <v>building-energy-efficiency-standards.html</v>
      </c>
      <c r="S140"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373">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363" t="s">
        <v>3251</v>
      </c>
      <c r="Q141" s="56" t="str">
        <f t="shared" si="44"/>
        <v>buildings-sector-main.html#eff-stds</v>
      </c>
      <c r="R141" s="319" t="str">
        <f t="shared" si="44"/>
        <v>building-energy-efficiency-standards.html</v>
      </c>
      <c r="S141"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373">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363" t="s">
        <v>3252</v>
      </c>
      <c r="Q142" s="56" t="str">
        <f t="shared" si="44"/>
        <v>buildings-sector-main.html#eff-stds</v>
      </c>
      <c r="R142" s="319" t="str">
        <f t="shared" si="44"/>
        <v>building-energy-efficiency-standards.html</v>
      </c>
      <c r="S142"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373">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363" t="s">
        <v>3253</v>
      </c>
      <c r="Q143" s="56" t="str">
        <f t="shared" si="44"/>
        <v>buildings-sector-main.html#eff-stds</v>
      </c>
      <c r="R143" s="319" t="str">
        <f t="shared" si="44"/>
        <v>building-energy-efficiency-standards.html</v>
      </c>
      <c r="S143"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373">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363" t="s">
        <v>3254</v>
      </c>
      <c r="Q144" s="56" t="str">
        <f t="shared" si="44"/>
        <v>buildings-sector-main.html#eff-stds</v>
      </c>
      <c r="R144" s="319" t="str">
        <f t="shared" si="44"/>
        <v>building-energy-efficiency-standards.html</v>
      </c>
      <c r="S144"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373">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363" t="s">
        <v>3255</v>
      </c>
      <c r="Q145" s="56" t="str">
        <f t="shared" si="44"/>
        <v>buildings-sector-main.html#eff-stds</v>
      </c>
      <c r="R145" s="319" t="str">
        <f t="shared" si="44"/>
        <v>building-energy-efficiency-standards.html</v>
      </c>
      <c r="S145"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373">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363" t="s">
        <v>3256</v>
      </c>
      <c r="Q146" s="56" t="str">
        <f t="shared" si="44"/>
        <v>buildings-sector-main.html#eff-stds</v>
      </c>
      <c r="R146" s="319" t="str">
        <f t="shared" si="44"/>
        <v>building-energy-efficiency-standards.html</v>
      </c>
      <c r="S146"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373">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363" t="s">
        <v>3257</v>
      </c>
      <c r="Q147" s="56" t="str">
        <f t="shared" si="44"/>
        <v>buildings-sector-main.html#eff-stds</v>
      </c>
      <c r="R147" s="319" t="str">
        <f t="shared" si="44"/>
        <v>building-energy-efficiency-standards.html</v>
      </c>
      <c r="S147"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373">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363" t="s">
        <v>3258</v>
      </c>
      <c r="Q148" s="56" t="str">
        <f t="shared" ref="Q148:S148" si="49">Q$131</f>
        <v>buildings-sector-main.html#eff-stds</v>
      </c>
      <c r="R148" s="319" t="str">
        <f t="shared" si="49"/>
        <v>building-energy-efficiency-standards.html</v>
      </c>
      <c r="S148" s="36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60">
      <c r="A149" s="259" t="s">
        <v>77</v>
      </c>
      <c r="B149" s="259" t="s">
        <v>15</v>
      </c>
      <c r="C149" s="259" t="s">
        <v>7</v>
      </c>
      <c r="D149" s="54"/>
      <c r="E149" s="54"/>
      <c r="F149" s="54"/>
      <c r="G149" s="54"/>
      <c r="H149" s="373">
        <v>19</v>
      </c>
      <c r="I149" s="54" t="s">
        <v>48</v>
      </c>
      <c r="J149" s="77" t="s">
        <v>15</v>
      </c>
      <c r="K149" s="77" t="s">
        <v>2163</v>
      </c>
      <c r="L149" s="66">
        <v>0</v>
      </c>
      <c r="M149" s="66">
        <v>1</v>
      </c>
      <c r="N149" s="66">
        <v>1</v>
      </c>
      <c r="O149" s="54" t="s">
        <v>33</v>
      </c>
      <c r="P149" s="351" t="s">
        <v>2183</v>
      </c>
      <c r="Q149" s="54" t="s">
        <v>223</v>
      </c>
      <c r="R149" s="318" t="s">
        <v>224</v>
      </c>
      <c r="S149" s="362" t="s">
        <v>80</v>
      </c>
      <c r="T149" s="56"/>
    </row>
    <row r="150" spans="1:20" s="5" customFormat="1" ht="120">
      <c r="A150" s="259" t="s">
        <v>77</v>
      </c>
      <c r="B150" s="259" t="s">
        <v>290</v>
      </c>
      <c r="C150" s="259" t="s">
        <v>335</v>
      </c>
      <c r="D150" s="54"/>
      <c r="E150" s="54"/>
      <c r="F150" s="54"/>
      <c r="G150" s="54"/>
      <c r="H150" s="373">
        <v>146</v>
      </c>
      <c r="I150" s="54" t="s">
        <v>48</v>
      </c>
      <c r="J150" s="55" t="s">
        <v>392</v>
      </c>
      <c r="K150" s="77" t="s">
        <v>2162</v>
      </c>
      <c r="L150" s="66">
        <v>0</v>
      </c>
      <c r="M150" s="61">
        <f>ROUND(MaxBoundCalculations!B172,2)</f>
        <v>0.24</v>
      </c>
      <c r="N150" s="68">
        <v>5.0000000000000001E-3</v>
      </c>
      <c r="O150" s="54" t="s">
        <v>291</v>
      </c>
      <c r="P150" s="351" t="s">
        <v>2174</v>
      </c>
      <c r="Q150" s="54" t="s">
        <v>292</v>
      </c>
      <c r="R150" s="318" t="s">
        <v>293</v>
      </c>
      <c r="S150" s="362" t="s">
        <v>340</v>
      </c>
      <c r="T150" s="9" t="s">
        <v>445</v>
      </c>
    </row>
    <row r="151" spans="1:20" s="5" customFormat="1" ht="60">
      <c r="A151" s="259" t="s">
        <v>77</v>
      </c>
      <c r="B151" s="259" t="s">
        <v>294</v>
      </c>
      <c r="C151" s="259" t="s">
        <v>297</v>
      </c>
      <c r="D151" s="54"/>
      <c r="E151" s="54"/>
      <c r="F151" s="54"/>
      <c r="G151" s="54"/>
      <c r="H151" s="373">
        <v>147</v>
      </c>
      <c r="I151" s="54" t="s">
        <v>48</v>
      </c>
      <c r="J151" s="55" t="s">
        <v>392</v>
      </c>
      <c r="K151" s="77" t="s">
        <v>2161</v>
      </c>
      <c r="L151" s="66">
        <v>0</v>
      </c>
      <c r="M151" s="60">
        <v>0.5</v>
      </c>
      <c r="N151" s="61">
        <v>0.01</v>
      </c>
      <c r="O151" s="54" t="s">
        <v>298</v>
      </c>
      <c r="P151" s="351" t="s">
        <v>2184</v>
      </c>
      <c r="Q151" s="54" t="s">
        <v>295</v>
      </c>
      <c r="R151" s="318" t="s">
        <v>296</v>
      </c>
      <c r="S151" s="362" t="s">
        <v>341</v>
      </c>
      <c r="T151" s="56"/>
    </row>
    <row r="152" spans="1:20" s="5" customFormat="1" ht="45">
      <c r="A152" s="259" t="s">
        <v>77</v>
      </c>
      <c r="B152" s="259" t="s">
        <v>14</v>
      </c>
      <c r="C152" s="259" t="s">
        <v>136</v>
      </c>
      <c r="D152" s="54"/>
      <c r="E152" s="54"/>
      <c r="F152" s="54"/>
      <c r="G152" s="54"/>
      <c r="H152" s="373">
        <v>20</v>
      </c>
      <c r="I152" s="54" t="s">
        <v>48</v>
      </c>
      <c r="J152" s="77" t="s">
        <v>14</v>
      </c>
      <c r="K152" s="77" t="s">
        <v>2160</v>
      </c>
      <c r="L152" s="66">
        <v>0</v>
      </c>
      <c r="M152" s="66">
        <v>1</v>
      </c>
      <c r="N152" s="66">
        <v>1</v>
      </c>
      <c r="O152" s="54" t="s">
        <v>33</v>
      </c>
      <c r="P152" s="351" t="s">
        <v>3136</v>
      </c>
      <c r="Q152" s="54" t="s">
        <v>225</v>
      </c>
      <c r="R152" s="318" t="s">
        <v>226</v>
      </c>
      <c r="S152" s="362" t="s">
        <v>80</v>
      </c>
      <c r="T152" s="56"/>
    </row>
    <row r="153" spans="1:20" s="5" customFormat="1" ht="60">
      <c r="A153" s="259" t="s">
        <v>77</v>
      </c>
      <c r="B153" s="259" t="s">
        <v>2501</v>
      </c>
      <c r="C153" s="259" t="s">
        <v>2500</v>
      </c>
      <c r="D153" s="54" t="s">
        <v>308</v>
      </c>
      <c r="E153" s="54"/>
      <c r="F153" s="54" t="s">
        <v>312</v>
      </c>
      <c r="G153" s="54"/>
      <c r="H153" s="373">
        <v>378</v>
      </c>
      <c r="I153" s="54" t="s">
        <v>48</v>
      </c>
      <c r="J153" s="77" t="s">
        <v>17</v>
      </c>
      <c r="K153" s="77" t="s">
        <v>2159</v>
      </c>
      <c r="L153" s="60">
        <v>0</v>
      </c>
      <c r="M153" s="60">
        <v>0.5</v>
      </c>
      <c r="N153" s="60">
        <v>0.01</v>
      </c>
      <c r="O153" s="54" t="s">
        <v>2502</v>
      </c>
      <c r="P153" s="351" t="s">
        <v>3137</v>
      </c>
      <c r="Q153" s="54" t="s">
        <v>227</v>
      </c>
      <c r="R153" s="318" t="s">
        <v>228</v>
      </c>
      <c r="S153" s="351" t="s">
        <v>173</v>
      </c>
      <c r="T153" s="9"/>
    </row>
    <row r="154" spans="1:20" s="5" customFormat="1" ht="60">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373">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351" t="s">
        <v>3138</v>
      </c>
      <c r="Q154" s="54" t="s">
        <v>227</v>
      </c>
      <c r="R154" s="318" t="s">
        <v>228</v>
      </c>
      <c r="S154" s="367" t="str">
        <f>S153</f>
        <v>Calculated from model data; see the relevant variable(s) in the InputData folder for source information.</v>
      </c>
      <c r="T154" s="56"/>
    </row>
    <row r="155" spans="1:20" s="5" customFormat="1" ht="60">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373">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351" t="s">
        <v>3139</v>
      </c>
      <c r="Q155" s="54" t="s">
        <v>227</v>
      </c>
      <c r="R155" s="318" t="s">
        <v>228</v>
      </c>
      <c r="S155" s="367" t="str">
        <f>S154</f>
        <v>Calculated from model data; see the relevant variable(s) in the InputData folder for source information.</v>
      </c>
      <c r="T155" s="56"/>
    </row>
    <row r="156" spans="1:20" s="5" customFormat="1" ht="45">
      <c r="A156" s="259" t="s">
        <v>77</v>
      </c>
      <c r="B156" s="259" t="s">
        <v>13</v>
      </c>
      <c r="C156" s="259" t="s">
        <v>6</v>
      </c>
      <c r="D156" s="54" t="s">
        <v>124</v>
      </c>
      <c r="E156" s="54"/>
      <c r="F156" s="54" t="s">
        <v>130</v>
      </c>
      <c r="G156" s="54"/>
      <c r="H156" s="373">
        <v>27</v>
      </c>
      <c r="I156" s="54" t="s">
        <v>49</v>
      </c>
      <c r="J156" s="77" t="s">
        <v>13</v>
      </c>
      <c r="K156" s="77" t="s">
        <v>2158</v>
      </c>
      <c r="L156" s="66">
        <v>0</v>
      </c>
      <c r="M156" s="66">
        <v>1</v>
      </c>
      <c r="N156" s="66">
        <v>1</v>
      </c>
      <c r="O156" s="54" t="s">
        <v>33</v>
      </c>
      <c r="P156" s="355" t="s">
        <v>3259</v>
      </c>
      <c r="Q156" s="54" t="s">
        <v>229</v>
      </c>
      <c r="R156" s="318" t="s">
        <v>230</v>
      </c>
      <c r="S156" s="361" t="s">
        <v>3260</v>
      </c>
      <c r="T156" s="56"/>
    </row>
    <row r="157" spans="1:20" s="5" customFormat="1" ht="4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373">
        <v>28</v>
      </c>
      <c r="I157" s="54" t="s">
        <v>48</v>
      </c>
      <c r="J157" s="75" t="str">
        <f t="shared" ref="J157:K161" si="54">J$156</f>
        <v>Rebate for Efficient Products</v>
      </c>
      <c r="K157" s="67" t="str">
        <f>K$156</f>
        <v>bldgs rebate</v>
      </c>
      <c r="L157" s="67">
        <f>L$156</f>
        <v>0</v>
      </c>
      <c r="M157" s="67">
        <f>M$156</f>
        <v>1</v>
      </c>
      <c r="N157" s="67">
        <f>N$156</f>
        <v>1</v>
      </c>
      <c r="O157" s="56" t="str">
        <f>O$156</f>
        <v>on/off</v>
      </c>
      <c r="P157" s="351" t="s">
        <v>2185</v>
      </c>
      <c r="Q157" s="54" t="s">
        <v>229</v>
      </c>
      <c r="R157" s="318" t="s">
        <v>230</v>
      </c>
      <c r="S157" s="362"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373">
        <v>605</v>
      </c>
      <c r="I158" s="54" t="s">
        <v>49</v>
      </c>
      <c r="J158" s="75" t="str">
        <f t="shared" si="54"/>
        <v>Rebate for Efficient Products</v>
      </c>
      <c r="K158" s="67" t="str">
        <f t="shared" si="54"/>
        <v>bldgs rebate</v>
      </c>
      <c r="L158" s="66"/>
      <c r="M158" s="66"/>
      <c r="N158" s="66"/>
      <c r="O158" s="54"/>
      <c r="P158" s="351"/>
      <c r="Q158" s="56"/>
      <c r="R158" s="318"/>
      <c r="S158" s="367"/>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373">
        <v>606</v>
      </c>
      <c r="I159" s="54" t="s">
        <v>49</v>
      </c>
      <c r="J159" s="75" t="str">
        <f t="shared" si="54"/>
        <v>Rebate for Efficient Products</v>
      </c>
      <c r="K159" s="67" t="str">
        <f t="shared" si="54"/>
        <v>bldgs rebate</v>
      </c>
      <c r="L159" s="66"/>
      <c r="M159" s="66"/>
      <c r="N159" s="66"/>
      <c r="O159" s="54"/>
      <c r="P159" s="351"/>
      <c r="Q159" s="56"/>
      <c r="R159" s="318"/>
      <c r="S159" s="367"/>
      <c r="T159" s="56"/>
    </row>
    <row r="160" spans="1:20" s="5" customFormat="1" ht="30">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373">
        <v>29</v>
      </c>
      <c r="I160" s="54" t="s">
        <v>48</v>
      </c>
      <c r="J160" s="75" t="str">
        <f t="shared" si="54"/>
        <v>Rebate for Efficient Products</v>
      </c>
      <c r="K160" s="67" t="str">
        <f t="shared" si="54"/>
        <v>bldgs rebate</v>
      </c>
      <c r="L160" s="67">
        <f>L$156</f>
        <v>0</v>
      </c>
      <c r="M160" s="67">
        <f>M$156</f>
        <v>1</v>
      </c>
      <c r="N160" s="67">
        <f>N$156</f>
        <v>1</v>
      </c>
      <c r="O160" s="56" t="str">
        <f>O$156</f>
        <v>on/off</v>
      </c>
      <c r="P160" s="351" t="s">
        <v>2186</v>
      </c>
      <c r="Q160" s="54" t="s">
        <v>229</v>
      </c>
      <c r="R160" s="318" t="s">
        <v>230</v>
      </c>
      <c r="S160" s="362"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373">
        <v>607</v>
      </c>
      <c r="I161" s="54" t="s">
        <v>49</v>
      </c>
      <c r="J161" s="75" t="str">
        <f t="shared" si="54"/>
        <v>Rebate for Efficient Products</v>
      </c>
      <c r="K161" s="67" t="str">
        <f t="shared" si="54"/>
        <v>bldgs rebate</v>
      </c>
      <c r="L161" s="66"/>
      <c r="M161" s="66"/>
      <c r="N161" s="66"/>
      <c r="O161" s="54"/>
      <c r="P161" s="351"/>
      <c r="Q161" s="56"/>
      <c r="R161" s="318"/>
      <c r="S161" s="367"/>
      <c r="T161" s="56"/>
    </row>
    <row r="162" spans="1:20" s="2" customFormat="1" ht="30">
      <c r="A162" s="260" t="s">
        <v>8</v>
      </c>
      <c r="B162" s="260" t="s">
        <v>375</v>
      </c>
      <c r="C162" s="260" t="s">
        <v>376</v>
      </c>
      <c r="D162" s="54" t="s">
        <v>502</v>
      </c>
      <c r="E162" s="54"/>
      <c r="F162" s="54" t="s">
        <v>501</v>
      </c>
      <c r="G162" s="9"/>
      <c r="H162" s="263">
        <v>167</v>
      </c>
      <c r="I162" s="9" t="s">
        <v>48</v>
      </c>
      <c r="J162" s="76" t="s">
        <v>375</v>
      </c>
      <c r="K162" s="77" t="s">
        <v>2157</v>
      </c>
      <c r="L162" s="70">
        <v>0</v>
      </c>
      <c r="M162" s="70">
        <v>1</v>
      </c>
      <c r="N162" s="70">
        <v>1</v>
      </c>
      <c r="O162" s="9" t="s">
        <v>33</v>
      </c>
      <c r="P162" s="355" t="s">
        <v>3261</v>
      </c>
      <c r="Q162" s="54" t="s">
        <v>377</v>
      </c>
      <c r="R162" s="318" t="s">
        <v>378</v>
      </c>
      <c r="S162" s="361" t="s">
        <v>3262</v>
      </c>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373">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351" t="s">
        <v>2187</v>
      </c>
      <c r="Q163" s="56" t="str">
        <f t="shared" ref="Q163:R165" si="58">Q$162</f>
        <v>electricity-sector-main.html#ban</v>
      </c>
      <c r="R163" s="319" t="str">
        <f t="shared" si="58"/>
        <v>ban-new-capacity.html</v>
      </c>
      <c r="S163" s="367"/>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263">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351" t="s">
        <v>2188</v>
      </c>
      <c r="Q164" s="56" t="str">
        <f t="shared" si="58"/>
        <v>electricity-sector-main.html#ban</v>
      </c>
      <c r="R164" s="319" t="str">
        <f t="shared" si="58"/>
        <v>ban-new-capacity.html</v>
      </c>
      <c r="S164" s="367"/>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373">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351" t="s">
        <v>2189</v>
      </c>
      <c r="Q165" s="56" t="str">
        <f t="shared" si="58"/>
        <v>electricity-sector-main.html#ban</v>
      </c>
      <c r="R165" s="319" t="str">
        <f t="shared" si="58"/>
        <v>ban-new-capacity.html</v>
      </c>
      <c r="S165" s="367"/>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373">
        <v>608</v>
      </c>
      <c r="I166" s="54" t="s">
        <v>49</v>
      </c>
      <c r="J166" s="75" t="str">
        <f t="shared" si="56"/>
        <v>Ban New Power Plants</v>
      </c>
      <c r="K166" s="67" t="str">
        <f t="shared" si="57"/>
        <v>elec ban new power plants</v>
      </c>
      <c r="L166" s="66"/>
      <c r="M166" s="66"/>
      <c r="N166" s="66"/>
      <c r="O166" s="54"/>
      <c r="P166" s="351"/>
      <c r="Q166" s="56"/>
      <c r="R166" s="318"/>
      <c r="S166" s="367"/>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373">
        <v>609</v>
      </c>
      <c r="I167" s="54" t="s">
        <v>49</v>
      </c>
      <c r="J167" s="75" t="str">
        <f t="shared" si="56"/>
        <v>Ban New Power Plants</v>
      </c>
      <c r="K167" s="67" t="str">
        <f t="shared" si="57"/>
        <v>elec ban new power plants</v>
      </c>
      <c r="L167" s="66"/>
      <c r="M167" s="66"/>
      <c r="N167" s="66"/>
      <c r="O167" s="54"/>
      <c r="P167" s="351"/>
      <c r="Q167" s="56"/>
      <c r="R167" s="318"/>
      <c r="S167" s="367"/>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373">
        <v>610</v>
      </c>
      <c r="I168" s="54" t="s">
        <v>49</v>
      </c>
      <c r="J168" s="75" t="str">
        <f t="shared" si="56"/>
        <v>Ban New Power Plants</v>
      </c>
      <c r="K168" s="67" t="str">
        <f t="shared" si="57"/>
        <v>elec ban new power plants</v>
      </c>
      <c r="L168" s="66"/>
      <c r="M168" s="66"/>
      <c r="N168" s="66"/>
      <c r="O168" s="54"/>
      <c r="P168" s="351"/>
      <c r="Q168" s="56"/>
      <c r="R168" s="318"/>
      <c r="S168" s="367"/>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373">
        <v>611</v>
      </c>
      <c r="I169" s="54" t="s">
        <v>49</v>
      </c>
      <c r="J169" s="75" t="str">
        <f t="shared" si="56"/>
        <v>Ban New Power Plants</v>
      </c>
      <c r="K169" s="67" t="str">
        <f t="shared" si="57"/>
        <v>elec ban new power plants</v>
      </c>
      <c r="L169" s="66"/>
      <c r="M169" s="66"/>
      <c r="N169" s="66"/>
      <c r="O169" s="54"/>
      <c r="P169" s="351"/>
      <c r="Q169" s="56"/>
      <c r="R169" s="318"/>
      <c r="S169" s="367"/>
      <c r="T169" s="56"/>
    </row>
    <row r="170" spans="1:20" s="5" customFormat="1" ht="30">
      <c r="A170" s="75" t="str">
        <f t="shared" si="59"/>
        <v>Electricity Supply</v>
      </c>
      <c r="B170" s="75" t="str">
        <f t="shared" si="59"/>
        <v>Ban New Power Plants</v>
      </c>
      <c r="C170" s="75" t="str">
        <f t="shared" si="59"/>
        <v>Boolean Ban New Power Plants</v>
      </c>
      <c r="D170" s="9" t="s">
        <v>2397</v>
      </c>
      <c r="E170" s="54"/>
      <c r="F170" s="9" t="s">
        <v>489</v>
      </c>
      <c r="G170" s="54"/>
      <c r="H170" s="373">
        <v>612</v>
      </c>
      <c r="I170" s="54" t="s">
        <v>49</v>
      </c>
      <c r="J170" s="75" t="str">
        <f t="shared" si="56"/>
        <v>Ban New Power Plants</v>
      </c>
      <c r="K170" s="75" t="str">
        <f t="shared" si="56"/>
        <v>elec ban new power plants</v>
      </c>
      <c r="L170" s="66"/>
      <c r="M170" s="66"/>
      <c r="N170" s="66"/>
      <c r="O170" s="54"/>
      <c r="P170" s="351"/>
      <c r="Q170" s="56"/>
      <c r="R170" s="318"/>
      <c r="S170" s="367"/>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373">
        <v>613</v>
      </c>
      <c r="I171" s="54" t="s">
        <v>49</v>
      </c>
      <c r="J171" s="75" t="str">
        <f t="shared" si="56"/>
        <v>Ban New Power Plants</v>
      </c>
      <c r="K171" s="67" t="str">
        <f t="shared" si="57"/>
        <v>elec ban new power plants</v>
      </c>
      <c r="L171" s="66"/>
      <c r="M171" s="66"/>
      <c r="N171" s="66"/>
      <c r="O171" s="54"/>
      <c r="P171" s="351"/>
      <c r="Q171" s="56"/>
      <c r="R171" s="318"/>
      <c r="S171" s="367"/>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373">
        <v>614</v>
      </c>
      <c r="I172" s="54" t="s">
        <v>49</v>
      </c>
      <c r="J172" s="75" t="str">
        <f t="shared" si="56"/>
        <v>Ban New Power Plants</v>
      </c>
      <c r="K172" s="67" t="str">
        <f t="shared" si="57"/>
        <v>elec ban new power plants</v>
      </c>
      <c r="L172" s="66"/>
      <c r="M172" s="66"/>
      <c r="N172" s="66"/>
      <c r="O172" s="54"/>
      <c r="P172" s="351"/>
      <c r="Q172" s="56"/>
      <c r="R172" s="318"/>
      <c r="S172" s="367"/>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373">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351" t="s">
        <v>2190</v>
      </c>
      <c r="Q173" s="56" t="str">
        <f t="shared" ref="Q173:R173" si="60">Q$162</f>
        <v>electricity-sector-main.html#ban</v>
      </c>
      <c r="R173" s="319" t="str">
        <f t="shared" si="60"/>
        <v>ban-new-capacity.html</v>
      </c>
      <c r="S173" s="367"/>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373">
        <v>615</v>
      </c>
      <c r="I174" s="54" t="s">
        <v>49</v>
      </c>
      <c r="J174" s="75" t="str">
        <f t="shared" si="56"/>
        <v>Ban New Power Plants</v>
      </c>
      <c r="K174" s="67" t="str">
        <f t="shared" si="57"/>
        <v>elec ban new power plants</v>
      </c>
      <c r="L174" s="65"/>
      <c r="M174" s="65"/>
      <c r="N174" s="65"/>
      <c r="O174" s="56"/>
      <c r="P174" s="351"/>
      <c r="Q174" s="56"/>
      <c r="R174" s="318"/>
      <c r="S174" s="367"/>
      <c r="T174" s="56"/>
    </row>
    <row r="175" spans="1:20" s="5" customFormat="1" ht="30">
      <c r="A175" s="75" t="str">
        <f t="shared" si="59"/>
        <v>Electricity Supply</v>
      </c>
      <c r="B175" s="75" t="str">
        <f t="shared" si="59"/>
        <v>Ban New Power Plants</v>
      </c>
      <c r="C175" s="75" t="str">
        <f t="shared" si="59"/>
        <v>Boolean Ban New Power Plants</v>
      </c>
      <c r="D175" s="9" t="s">
        <v>2858</v>
      </c>
      <c r="E175" s="54"/>
      <c r="F175" s="9" t="s">
        <v>2509</v>
      </c>
      <c r="G175" s="54"/>
      <c r="H175" s="373">
        <v>616</v>
      </c>
      <c r="I175" s="54" t="s">
        <v>49</v>
      </c>
      <c r="J175" s="75" t="str">
        <f t="shared" si="56"/>
        <v>Ban New Power Plants</v>
      </c>
      <c r="K175" s="75" t="str">
        <f t="shared" si="56"/>
        <v>elec ban new power plants</v>
      </c>
      <c r="L175" s="65"/>
      <c r="M175" s="65"/>
      <c r="N175" s="65"/>
      <c r="O175" s="56"/>
      <c r="P175" s="351"/>
      <c r="Q175" s="56"/>
      <c r="R175" s="318"/>
      <c r="S175" s="367"/>
      <c r="T175" s="56"/>
    </row>
    <row r="176" spans="1:20" s="5" customFormat="1" ht="30">
      <c r="A176" s="75" t="str">
        <f t="shared" si="59"/>
        <v>Electricity Supply</v>
      </c>
      <c r="B176" s="75" t="str">
        <f t="shared" si="59"/>
        <v>Ban New Power Plants</v>
      </c>
      <c r="C176" s="75" t="str">
        <f t="shared" si="59"/>
        <v>Boolean Ban New Power Plants</v>
      </c>
      <c r="D176" s="9" t="s">
        <v>2859</v>
      </c>
      <c r="E176" s="54"/>
      <c r="F176" s="9" t="s">
        <v>2662</v>
      </c>
      <c r="G176" s="54"/>
      <c r="H176" s="373">
        <v>617</v>
      </c>
      <c r="I176" s="54" t="s">
        <v>49</v>
      </c>
      <c r="J176" s="75" t="str">
        <f t="shared" si="56"/>
        <v>Ban New Power Plants</v>
      </c>
      <c r="K176" s="75" t="str">
        <f t="shared" si="56"/>
        <v>elec ban new power plants</v>
      </c>
      <c r="L176" s="65"/>
      <c r="M176" s="65"/>
      <c r="N176" s="65"/>
      <c r="O176" s="56"/>
      <c r="P176" s="351"/>
      <c r="Q176" s="56"/>
      <c r="R176" s="318"/>
      <c r="S176" s="367"/>
      <c r="T176" s="56"/>
    </row>
    <row r="177" spans="1:20" s="5" customFormat="1" ht="30">
      <c r="A177" s="75" t="str">
        <f t="shared" si="59"/>
        <v>Electricity Supply</v>
      </c>
      <c r="B177" s="75" t="str">
        <f t="shared" si="59"/>
        <v>Ban New Power Plants</v>
      </c>
      <c r="C177" s="75" t="str">
        <f t="shared" si="59"/>
        <v>Boolean Ban New Power Plants</v>
      </c>
      <c r="D177" s="9" t="s">
        <v>2860</v>
      </c>
      <c r="E177" s="54"/>
      <c r="F177" s="9" t="s">
        <v>2511</v>
      </c>
      <c r="G177" s="54"/>
      <c r="H177" s="373">
        <v>618</v>
      </c>
      <c r="I177" s="54" t="s">
        <v>49</v>
      </c>
      <c r="J177" s="75" t="str">
        <f t="shared" si="56"/>
        <v>Ban New Power Plants</v>
      </c>
      <c r="K177" s="75" t="str">
        <f t="shared" si="56"/>
        <v>elec ban new power plants</v>
      </c>
      <c r="L177" s="65"/>
      <c r="M177" s="65"/>
      <c r="N177" s="65"/>
      <c r="O177" s="56"/>
      <c r="P177" s="351"/>
      <c r="Q177" s="56"/>
      <c r="R177" s="318"/>
      <c r="S177" s="367"/>
      <c r="T177" s="56"/>
    </row>
    <row r="178" spans="1:20" s="5" customFormat="1" ht="90">
      <c r="A178" s="259" t="s">
        <v>8</v>
      </c>
      <c r="B178" s="54" t="s">
        <v>2843</v>
      </c>
      <c r="C178" s="259" t="s">
        <v>2844</v>
      </c>
      <c r="D178" s="54"/>
      <c r="E178" s="54"/>
      <c r="F178" s="54"/>
      <c r="G178" s="54"/>
      <c r="H178" s="373">
        <v>508</v>
      </c>
      <c r="I178" s="54" t="s">
        <v>48</v>
      </c>
      <c r="J178" s="54" t="s">
        <v>2843</v>
      </c>
      <c r="K178" s="77" t="s">
        <v>2146</v>
      </c>
      <c r="L178" s="60">
        <v>0</v>
      </c>
      <c r="M178" s="61">
        <v>1</v>
      </c>
      <c r="N178" s="61">
        <v>0.01</v>
      </c>
      <c r="O178" s="54" t="s">
        <v>38</v>
      </c>
      <c r="P178" s="355" t="s">
        <v>3263</v>
      </c>
      <c r="Q178" s="54" t="s">
        <v>2471</v>
      </c>
      <c r="R178" s="318" t="s">
        <v>2472</v>
      </c>
      <c r="S178" s="362" t="s">
        <v>3264</v>
      </c>
      <c r="T178" s="54"/>
    </row>
    <row r="179" spans="1:20" s="2" customFormat="1" ht="45">
      <c r="A179" s="260" t="s">
        <v>8</v>
      </c>
      <c r="B179" s="260" t="s">
        <v>299</v>
      </c>
      <c r="C179" s="260" t="s">
        <v>302</v>
      </c>
      <c r="D179" s="9"/>
      <c r="E179" s="9"/>
      <c r="F179" s="9"/>
      <c r="G179" s="9"/>
      <c r="H179" s="263">
        <v>148</v>
      </c>
      <c r="I179" s="54" t="s">
        <v>48</v>
      </c>
      <c r="J179" s="76" t="s">
        <v>393</v>
      </c>
      <c r="K179" s="77" t="s">
        <v>2156</v>
      </c>
      <c r="L179" s="64">
        <v>-0.5</v>
      </c>
      <c r="M179" s="64">
        <v>1</v>
      </c>
      <c r="N179" s="64">
        <v>0.02</v>
      </c>
      <c r="O179" s="9" t="s">
        <v>303</v>
      </c>
      <c r="P179" s="355" t="s">
        <v>3265</v>
      </c>
      <c r="Q179" s="54" t="s">
        <v>305</v>
      </c>
      <c r="R179" s="318" t="s">
        <v>307</v>
      </c>
      <c r="S179" s="362" t="s">
        <v>3266</v>
      </c>
      <c r="T179" s="9"/>
    </row>
    <row r="180" spans="1:20" s="2" customFormat="1" ht="45">
      <c r="A180" s="260" t="s">
        <v>8</v>
      </c>
      <c r="B180" s="260" t="s">
        <v>300</v>
      </c>
      <c r="C180" s="260" t="s">
        <v>301</v>
      </c>
      <c r="D180" s="54" t="s">
        <v>502</v>
      </c>
      <c r="E180" s="54"/>
      <c r="F180" s="54" t="s">
        <v>501</v>
      </c>
      <c r="G180" s="9"/>
      <c r="H180" s="263">
        <v>149</v>
      </c>
      <c r="I180" s="54" t="s">
        <v>48</v>
      </c>
      <c r="J180" s="76" t="s">
        <v>393</v>
      </c>
      <c r="K180" s="77" t="s">
        <v>2155</v>
      </c>
      <c r="L180" s="64">
        <v>-0.5</v>
      </c>
      <c r="M180" s="64">
        <v>1</v>
      </c>
      <c r="N180" s="64">
        <v>0.02</v>
      </c>
      <c r="O180" s="9" t="s">
        <v>304</v>
      </c>
      <c r="P180" s="355" t="s">
        <v>3267</v>
      </c>
      <c r="Q180" s="54" t="s">
        <v>306</v>
      </c>
      <c r="R180" s="318" t="s">
        <v>307</v>
      </c>
      <c r="S180" s="362" t="s">
        <v>3266</v>
      </c>
      <c r="T180" s="9"/>
    </row>
    <row r="181" spans="1:20" s="2" customFormat="1" ht="45">
      <c r="A181" s="75" t="str">
        <f>A$180</f>
        <v>Electricity Supply</v>
      </c>
      <c r="B181" s="75" t="str">
        <f t="shared" ref="B181:C195" si="61">B$180</f>
        <v>Change Electricity Imports</v>
      </c>
      <c r="C181" s="75" t="str">
        <f t="shared" si="61"/>
        <v>Percent Change in Electricity Imports</v>
      </c>
      <c r="D181" s="9" t="s">
        <v>343</v>
      </c>
      <c r="E181" s="54"/>
      <c r="F181" s="9" t="s">
        <v>344</v>
      </c>
      <c r="G181" s="9"/>
      <c r="H181" s="263">
        <v>526</v>
      </c>
      <c r="I181" s="54" t="s">
        <v>48</v>
      </c>
      <c r="J181" s="75" t="str">
        <f t="shared" ref="J181:S195" si="62">J$180</f>
        <v>Electricity Imports and Exports</v>
      </c>
      <c r="K181" s="75" t="str">
        <f t="shared" si="62"/>
        <v>elec change imports</v>
      </c>
      <c r="L181" s="269">
        <f t="shared" si="62"/>
        <v>-0.5</v>
      </c>
      <c r="M181" s="269">
        <f t="shared" si="62"/>
        <v>1</v>
      </c>
      <c r="N181" s="269">
        <f t="shared" si="62"/>
        <v>0.02</v>
      </c>
      <c r="O181" s="75" t="str">
        <f t="shared" si="62"/>
        <v>% change in imports</v>
      </c>
      <c r="P181"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10" t="str">
        <f t="shared" si="62"/>
        <v>electricity-imports-exports.html</v>
      </c>
      <c r="S181" s="368" t="str">
        <f t="shared" si="62"/>
        <v>Energy Information Administration.  2016.  Electric Power Annual.  Table 2.13.</v>
      </c>
      <c r="T181" s="9"/>
    </row>
    <row r="182" spans="1:20" s="2" customFormat="1" ht="4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263">
        <v>527</v>
      </c>
      <c r="I182" s="54" t="s">
        <v>48</v>
      </c>
      <c r="J182" s="75" t="str">
        <f t="shared" si="62"/>
        <v>Electricity Imports and Exports</v>
      </c>
      <c r="K182" s="75" t="str">
        <f t="shared" si="62"/>
        <v>elec change imports</v>
      </c>
      <c r="L182" s="269">
        <f t="shared" si="62"/>
        <v>-0.5</v>
      </c>
      <c r="M182" s="269">
        <f t="shared" si="62"/>
        <v>1</v>
      </c>
      <c r="N182" s="269">
        <f t="shared" si="62"/>
        <v>0.02</v>
      </c>
      <c r="O182" s="75" t="str">
        <f t="shared" si="62"/>
        <v>% change in imports</v>
      </c>
      <c r="P182"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10" t="str">
        <f t="shared" si="62"/>
        <v>electricity-imports-exports.html</v>
      </c>
      <c r="S182" s="368" t="str">
        <f t="shared" si="62"/>
        <v>Energy Information Administration.  2016.  Electric Power Annual.  Table 2.13.</v>
      </c>
      <c r="T182" s="9"/>
    </row>
    <row r="183" spans="1:20" s="2" customFormat="1" ht="45">
      <c r="A183" s="75" t="str">
        <f t="shared" si="63"/>
        <v>Electricity Supply</v>
      </c>
      <c r="B183" s="75" t="str">
        <f t="shared" si="61"/>
        <v>Change Electricity Imports</v>
      </c>
      <c r="C183" s="75" t="str">
        <f t="shared" si="61"/>
        <v>Percent Change in Electricity Imports</v>
      </c>
      <c r="D183" s="9" t="s">
        <v>84</v>
      </c>
      <c r="E183" s="54"/>
      <c r="F183" s="9" t="s">
        <v>98</v>
      </c>
      <c r="G183" s="9"/>
      <c r="H183" s="263">
        <v>528</v>
      </c>
      <c r="I183" s="54" t="s">
        <v>48</v>
      </c>
      <c r="J183" s="75" t="str">
        <f t="shared" si="62"/>
        <v>Electricity Imports and Exports</v>
      </c>
      <c r="K183" s="75" t="str">
        <f t="shared" si="62"/>
        <v>elec change imports</v>
      </c>
      <c r="L183" s="269">
        <f t="shared" si="62"/>
        <v>-0.5</v>
      </c>
      <c r="M183" s="269">
        <f t="shared" si="62"/>
        <v>1</v>
      </c>
      <c r="N183" s="269">
        <f t="shared" si="62"/>
        <v>0.02</v>
      </c>
      <c r="O183" s="75" t="str">
        <f t="shared" si="62"/>
        <v>% change in imports</v>
      </c>
      <c r="P183"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10" t="str">
        <f t="shared" si="62"/>
        <v>electricity-imports-exports.html</v>
      </c>
      <c r="S183" s="368" t="str">
        <f t="shared" si="62"/>
        <v>Energy Information Administration.  2016.  Electric Power Annual.  Table 2.13.</v>
      </c>
      <c r="T183" s="9"/>
    </row>
    <row r="184" spans="1:20" s="2" customFormat="1" ht="45">
      <c r="A184" s="75" t="str">
        <f t="shared" si="63"/>
        <v>Electricity Supply</v>
      </c>
      <c r="B184" s="75" t="str">
        <f t="shared" si="61"/>
        <v>Change Electricity Imports</v>
      </c>
      <c r="C184" s="75" t="str">
        <f t="shared" si="61"/>
        <v>Percent Change in Electricity Imports</v>
      </c>
      <c r="D184" s="9" t="s">
        <v>503</v>
      </c>
      <c r="E184" s="54"/>
      <c r="F184" s="9" t="s">
        <v>506</v>
      </c>
      <c r="G184" s="9"/>
      <c r="H184" s="263">
        <v>529</v>
      </c>
      <c r="I184" s="54" t="s">
        <v>48</v>
      </c>
      <c r="J184" s="75" t="str">
        <f t="shared" si="62"/>
        <v>Electricity Imports and Exports</v>
      </c>
      <c r="K184" s="75" t="str">
        <f t="shared" si="62"/>
        <v>elec change imports</v>
      </c>
      <c r="L184" s="269">
        <f t="shared" si="62"/>
        <v>-0.5</v>
      </c>
      <c r="M184" s="269">
        <f t="shared" si="62"/>
        <v>1</v>
      </c>
      <c r="N184" s="269">
        <f t="shared" si="62"/>
        <v>0.02</v>
      </c>
      <c r="O184" s="75" t="str">
        <f t="shared" si="62"/>
        <v>% change in imports</v>
      </c>
      <c r="P184"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10" t="str">
        <f t="shared" si="62"/>
        <v>electricity-imports-exports.html</v>
      </c>
      <c r="S184" s="368" t="str">
        <f t="shared" si="62"/>
        <v>Energy Information Administration.  2016.  Electric Power Annual.  Table 2.13.</v>
      </c>
      <c r="T184" s="9"/>
    </row>
    <row r="185" spans="1:20" s="2" customFormat="1" ht="45">
      <c r="A185" s="75" t="str">
        <f t="shared" si="63"/>
        <v>Electricity Supply</v>
      </c>
      <c r="B185" s="75" t="str">
        <f t="shared" si="61"/>
        <v>Change Electricity Imports</v>
      </c>
      <c r="C185" s="75" t="str">
        <f t="shared" si="61"/>
        <v>Percent Change in Electricity Imports</v>
      </c>
      <c r="D185" s="9" t="s">
        <v>85</v>
      </c>
      <c r="E185" s="54"/>
      <c r="F185" s="9" t="s">
        <v>99</v>
      </c>
      <c r="G185" s="9"/>
      <c r="H185" s="263">
        <v>530</v>
      </c>
      <c r="I185" s="54" t="s">
        <v>48</v>
      </c>
      <c r="J185" s="75" t="str">
        <f t="shared" si="62"/>
        <v>Electricity Imports and Exports</v>
      </c>
      <c r="K185" s="75" t="str">
        <f t="shared" si="62"/>
        <v>elec change imports</v>
      </c>
      <c r="L185" s="269">
        <f t="shared" si="62"/>
        <v>-0.5</v>
      </c>
      <c r="M185" s="269">
        <f t="shared" si="62"/>
        <v>1</v>
      </c>
      <c r="N185" s="269">
        <f t="shared" si="62"/>
        <v>0.02</v>
      </c>
      <c r="O185" s="75" t="str">
        <f t="shared" si="62"/>
        <v>% change in imports</v>
      </c>
      <c r="P185"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10" t="str">
        <f t="shared" si="62"/>
        <v>electricity-imports-exports.html</v>
      </c>
      <c r="S185" s="368"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263">
        <v>531</v>
      </c>
      <c r="I186" s="54" t="s">
        <v>49</v>
      </c>
      <c r="J186" s="75" t="str">
        <f t="shared" si="62"/>
        <v>Electricity Imports and Exports</v>
      </c>
      <c r="K186" s="75" t="str">
        <f t="shared" si="62"/>
        <v>elec change imports</v>
      </c>
      <c r="L186" s="269">
        <f t="shared" si="62"/>
        <v>-0.5</v>
      </c>
      <c r="M186" s="269">
        <f t="shared" si="62"/>
        <v>1</v>
      </c>
      <c r="N186" s="269">
        <f t="shared" si="62"/>
        <v>0.02</v>
      </c>
      <c r="O186" s="75" t="str">
        <f t="shared" si="62"/>
        <v>% change in imports</v>
      </c>
      <c r="P186" s="351"/>
      <c r="Q186" s="75" t="str">
        <f t="shared" si="62"/>
        <v>electricity-sector-main.html#elec-imports</v>
      </c>
      <c r="R186" s="310" t="str">
        <f t="shared" si="62"/>
        <v>electricity-imports-exports.html</v>
      </c>
      <c r="S186" s="368" t="str">
        <f t="shared" si="62"/>
        <v>Energy Information Administration.  2016.  Electric Power Annual.  Table 2.13.</v>
      </c>
      <c r="T186" s="9"/>
    </row>
    <row r="187" spans="1:20" s="2" customFormat="1" ht="45">
      <c r="A187" s="75" t="str">
        <f t="shared" si="63"/>
        <v>Electricity Supply</v>
      </c>
      <c r="B187" s="75" t="str">
        <f t="shared" si="61"/>
        <v>Change Electricity Imports</v>
      </c>
      <c r="C187" s="75" t="str">
        <f t="shared" si="61"/>
        <v>Percent Change in Electricity Imports</v>
      </c>
      <c r="D187" s="9" t="s">
        <v>87</v>
      </c>
      <c r="E187" s="54"/>
      <c r="F187" s="9" t="s">
        <v>101</v>
      </c>
      <c r="G187" s="9"/>
      <c r="H187" s="263">
        <v>532</v>
      </c>
      <c r="I187" s="54" t="s">
        <v>48</v>
      </c>
      <c r="J187" s="75" t="str">
        <f t="shared" si="62"/>
        <v>Electricity Imports and Exports</v>
      </c>
      <c r="K187" s="75" t="str">
        <f t="shared" si="62"/>
        <v>elec change imports</v>
      </c>
      <c r="L187" s="269">
        <f t="shared" si="62"/>
        <v>-0.5</v>
      </c>
      <c r="M187" s="269">
        <f t="shared" si="62"/>
        <v>1</v>
      </c>
      <c r="N187" s="269">
        <f t="shared" si="62"/>
        <v>0.02</v>
      </c>
      <c r="O187" s="75" t="str">
        <f t="shared" si="62"/>
        <v>% change in imports</v>
      </c>
      <c r="P187"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10" t="str">
        <f t="shared" si="62"/>
        <v>electricity-imports-exports.html</v>
      </c>
      <c r="S187" s="368"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2397</v>
      </c>
      <c r="E188" s="54"/>
      <c r="F188" s="9" t="s">
        <v>489</v>
      </c>
      <c r="G188" s="9"/>
      <c r="H188" s="263">
        <v>533</v>
      </c>
      <c r="I188" s="54" t="s">
        <v>49</v>
      </c>
      <c r="J188" s="75" t="str">
        <f t="shared" si="62"/>
        <v>Electricity Imports and Exports</v>
      </c>
      <c r="K188" s="75" t="str">
        <f t="shared" si="62"/>
        <v>elec change imports</v>
      </c>
      <c r="L188" s="269">
        <f t="shared" si="62"/>
        <v>-0.5</v>
      </c>
      <c r="M188" s="269">
        <f t="shared" si="62"/>
        <v>1</v>
      </c>
      <c r="N188" s="269">
        <f t="shared" si="62"/>
        <v>0.02</v>
      </c>
      <c r="O188" s="75" t="str">
        <f t="shared" si="62"/>
        <v>% change in imports</v>
      </c>
      <c r="P188" s="351"/>
      <c r="Q188" s="75" t="str">
        <f t="shared" si="62"/>
        <v>electricity-sector-main.html#elec-imports</v>
      </c>
      <c r="R188" s="310" t="str">
        <f t="shared" si="62"/>
        <v>electricity-imports-exports.html</v>
      </c>
      <c r="S188" s="368" t="str">
        <f t="shared" si="62"/>
        <v>Energy Information Administration.  2016.  Electric Power Annual.  Table 2.13.</v>
      </c>
      <c r="T188" s="9"/>
    </row>
    <row r="189" spans="1:20" s="2" customFormat="1" ht="45">
      <c r="A189" s="75" t="str">
        <f t="shared" si="63"/>
        <v>Electricity Supply</v>
      </c>
      <c r="B189" s="75" t="str">
        <f t="shared" si="61"/>
        <v>Change Electricity Imports</v>
      </c>
      <c r="C189" s="75" t="str">
        <f t="shared" si="61"/>
        <v>Percent Change in Electricity Imports</v>
      </c>
      <c r="D189" s="9" t="s">
        <v>345</v>
      </c>
      <c r="E189" s="54"/>
      <c r="F189" s="9" t="s">
        <v>347</v>
      </c>
      <c r="G189" s="9"/>
      <c r="H189" s="263">
        <v>534</v>
      </c>
      <c r="I189" s="54" t="s">
        <v>48</v>
      </c>
      <c r="J189" s="75" t="str">
        <f t="shared" si="62"/>
        <v>Electricity Imports and Exports</v>
      </c>
      <c r="K189" s="75" t="str">
        <f t="shared" si="62"/>
        <v>elec change imports</v>
      </c>
      <c r="L189" s="269">
        <f t="shared" si="62"/>
        <v>-0.5</v>
      </c>
      <c r="M189" s="269">
        <f t="shared" si="62"/>
        <v>1</v>
      </c>
      <c r="N189" s="269">
        <f t="shared" si="62"/>
        <v>0.02</v>
      </c>
      <c r="O189" s="75" t="str">
        <f t="shared" si="62"/>
        <v>% change in imports</v>
      </c>
      <c r="P189"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10" t="str">
        <f t="shared" si="62"/>
        <v>electricity-imports-exports.html</v>
      </c>
      <c r="S189" s="368"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263">
        <v>535</v>
      </c>
      <c r="I190" s="54" t="s">
        <v>49</v>
      </c>
      <c r="J190" s="75" t="str">
        <f t="shared" si="62"/>
        <v>Electricity Imports and Exports</v>
      </c>
      <c r="K190" s="75" t="str">
        <f t="shared" si="62"/>
        <v>elec change imports</v>
      </c>
      <c r="L190" s="269">
        <f t="shared" si="62"/>
        <v>-0.5</v>
      </c>
      <c r="M190" s="269">
        <f t="shared" si="62"/>
        <v>1</v>
      </c>
      <c r="N190" s="269">
        <f t="shared" si="62"/>
        <v>0.02</v>
      </c>
      <c r="O190" s="75" t="str">
        <f t="shared" si="62"/>
        <v>% change in imports</v>
      </c>
      <c r="P190" s="351"/>
      <c r="Q190" s="75" t="str">
        <f t="shared" si="62"/>
        <v>electricity-sector-main.html#elec-imports</v>
      </c>
      <c r="R190" s="310" t="str">
        <f t="shared" si="62"/>
        <v>electricity-imports-exports.html</v>
      </c>
      <c r="S190" s="368"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263">
        <v>536</v>
      </c>
      <c r="I191" s="54" t="s">
        <v>49</v>
      </c>
      <c r="J191" s="75" t="str">
        <f t="shared" si="62"/>
        <v>Electricity Imports and Exports</v>
      </c>
      <c r="K191" s="75" t="str">
        <f t="shared" si="62"/>
        <v>elec change imports</v>
      </c>
      <c r="L191" s="269">
        <f t="shared" si="62"/>
        <v>-0.5</v>
      </c>
      <c r="M191" s="269">
        <f t="shared" si="62"/>
        <v>1</v>
      </c>
      <c r="N191" s="269">
        <f t="shared" si="62"/>
        <v>0.02</v>
      </c>
      <c r="O191" s="75" t="str">
        <f t="shared" si="62"/>
        <v>% change in imports</v>
      </c>
      <c r="P191" s="351"/>
      <c r="Q191" s="75" t="str">
        <f t="shared" si="62"/>
        <v>electricity-sector-main.html#elec-imports</v>
      </c>
      <c r="R191" s="310" t="str">
        <f t="shared" si="62"/>
        <v>electricity-imports-exports.html</v>
      </c>
      <c r="S191" s="368"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263">
        <v>537</v>
      </c>
      <c r="I192" s="54" t="s">
        <v>49</v>
      </c>
      <c r="J192" s="75" t="str">
        <f t="shared" si="62"/>
        <v>Electricity Imports and Exports</v>
      </c>
      <c r="K192" s="75" t="str">
        <f t="shared" si="62"/>
        <v>elec change imports</v>
      </c>
      <c r="L192" s="269">
        <f t="shared" si="62"/>
        <v>-0.5</v>
      </c>
      <c r="M192" s="269">
        <f t="shared" si="62"/>
        <v>1</v>
      </c>
      <c r="N192" s="269">
        <f t="shared" si="62"/>
        <v>0.02</v>
      </c>
      <c r="O192" s="75" t="str">
        <f t="shared" si="62"/>
        <v>% change in imports</v>
      </c>
      <c r="P192" s="351"/>
      <c r="Q192" s="75" t="str">
        <f t="shared" si="62"/>
        <v>electricity-sector-main.html#elec-imports</v>
      </c>
      <c r="R192" s="310" t="str">
        <f t="shared" si="62"/>
        <v>electricity-imports-exports.html</v>
      </c>
      <c r="S192" s="368"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2858</v>
      </c>
      <c r="E193" s="54"/>
      <c r="F193" s="9" t="s">
        <v>2509</v>
      </c>
      <c r="G193" s="9"/>
      <c r="H193" s="263">
        <v>538</v>
      </c>
      <c r="I193" s="54" t="s">
        <v>49</v>
      </c>
      <c r="J193" s="75" t="str">
        <f t="shared" si="62"/>
        <v>Electricity Imports and Exports</v>
      </c>
      <c r="K193" s="75" t="str">
        <f t="shared" si="62"/>
        <v>elec change imports</v>
      </c>
      <c r="L193" s="269">
        <f t="shared" si="62"/>
        <v>-0.5</v>
      </c>
      <c r="M193" s="269">
        <f t="shared" si="62"/>
        <v>1</v>
      </c>
      <c r="N193" s="269">
        <f t="shared" si="62"/>
        <v>0.02</v>
      </c>
      <c r="O193" s="75" t="str">
        <f t="shared" si="62"/>
        <v>% change in imports</v>
      </c>
      <c r="P193" s="351"/>
      <c r="Q193" s="75" t="str">
        <f t="shared" si="62"/>
        <v>electricity-sector-main.html#elec-imports</v>
      </c>
      <c r="R193" s="310" t="str">
        <f t="shared" si="62"/>
        <v>electricity-imports-exports.html</v>
      </c>
      <c r="S193" s="368"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2859</v>
      </c>
      <c r="E194" s="54"/>
      <c r="F194" s="9" t="s">
        <v>2662</v>
      </c>
      <c r="G194" s="9"/>
      <c r="H194" s="263">
        <v>539</v>
      </c>
      <c r="I194" s="54" t="s">
        <v>49</v>
      </c>
      <c r="J194" s="75" t="str">
        <f t="shared" si="62"/>
        <v>Electricity Imports and Exports</v>
      </c>
      <c r="K194" s="75" t="str">
        <f t="shared" si="62"/>
        <v>elec change imports</v>
      </c>
      <c r="L194" s="269">
        <f t="shared" si="62"/>
        <v>-0.5</v>
      </c>
      <c r="M194" s="269">
        <f t="shared" si="62"/>
        <v>1</v>
      </c>
      <c r="N194" s="269">
        <f t="shared" si="62"/>
        <v>0.02</v>
      </c>
      <c r="O194" s="75" t="str">
        <f t="shared" si="62"/>
        <v>% change in imports</v>
      </c>
      <c r="P194" s="351"/>
      <c r="Q194" s="75" t="str">
        <f t="shared" si="62"/>
        <v>electricity-sector-main.html#elec-imports</v>
      </c>
      <c r="R194" s="310" t="str">
        <f t="shared" si="62"/>
        <v>electricity-imports-exports.html</v>
      </c>
      <c r="S194" s="368"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2860</v>
      </c>
      <c r="E195" s="54"/>
      <c r="F195" s="9" t="s">
        <v>2511</v>
      </c>
      <c r="G195" s="9"/>
      <c r="H195" s="263">
        <v>540</v>
      </c>
      <c r="I195" s="54" t="s">
        <v>49</v>
      </c>
      <c r="J195" s="75" t="str">
        <f t="shared" si="62"/>
        <v>Electricity Imports and Exports</v>
      </c>
      <c r="K195" s="75" t="str">
        <f t="shared" si="62"/>
        <v>elec change imports</v>
      </c>
      <c r="L195" s="269">
        <f t="shared" si="62"/>
        <v>-0.5</v>
      </c>
      <c r="M195" s="269">
        <f t="shared" si="62"/>
        <v>1</v>
      </c>
      <c r="N195" s="269">
        <f t="shared" si="62"/>
        <v>0.02</v>
      </c>
      <c r="O195" s="75" t="str">
        <f t="shared" si="62"/>
        <v>% change in imports</v>
      </c>
      <c r="P195" s="351"/>
      <c r="Q195" s="75" t="str">
        <f t="shared" si="62"/>
        <v>electricity-sector-main.html#elec-imports</v>
      </c>
      <c r="R195" s="310" t="str">
        <f t="shared" si="62"/>
        <v>electricity-imports-exports.html</v>
      </c>
      <c r="S195" s="368" t="str">
        <f t="shared" si="62"/>
        <v>Energy Information Administration.  2016.  Electric Power Annual.  Table 2.13.</v>
      </c>
      <c r="T195" s="9"/>
    </row>
    <row r="196" spans="1:20" ht="45">
      <c r="A196" s="259" t="s">
        <v>8</v>
      </c>
      <c r="B196" s="259" t="s">
        <v>337</v>
      </c>
      <c r="C196" s="259" t="s">
        <v>336</v>
      </c>
      <c r="D196" s="54"/>
      <c r="E196" s="54"/>
      <c r="F196" s="54"/>
      <c r="G196" s="54"/>
      <c r="H196" s="373">
        <v>619</v>
      </c>
      <c r="I196" s="54" t="s">
        <v>49</v>
      </c>
      <c r="J196" s="77" t="s">
        <v>337</v>
      </c>
      <c r="K196" s="77" t="s">
        <v>2154</v>
      </c>
      <c r="L196" s="66"/>
      <c r="M196" s="66"/>
      <c r="N196" s="66"/>
      <c r="O196" s="54"/>
      <c r="P196" s="351"/>
      <c r="Q196" s="54"/>
      <c r="R196" s="318"/>
      <c r="S196" s="351"/>
      <c r="T196" s="54"/>
    </row>
    <row r="197" spans="1:20" ht="60">
      <c r="A197" s="259" t="s">
        <v>8</v>
      </c>
      <c r="B197" s="259" t="s">
        <v>18</v>
      </c>
      <c r="C197" s="259" t="s">
        <v>31</v>
      </c>
      <c r="D197" s="54"/>
      <c r="E197" s="54"/>
      <c r="F197" s="54"/>
      <c r="G197" s="54"/>
      <c r="H197" s="373">
        <v>30</v>
      </c>
      <c r="I197" s="54" t="s">
        <v>48</v>
      </c>
      <c r="J197" s="77" t="s">
        <v>18</v>
      </c>
      <c r="K197" s="77" t="s">
        <v>2153</v>
      </c>
      <c r="L197" s="60">
        <v>0</v>
      </c>
      <c r="M197" s="61">
        <v>1</v>
      </c>
      <c r="N197" s="61">
        <v>0.01</v>
      </c>
      <c r="O197" s="54" t="s">
        <v>37</v>
      </c>
      <c r="P197" s="355" t="s">
        <v>3268</v>
      </c>
      <c r="Q197" s="54" t="s">
        <v>231</v>
      </c>
      <c r="R197" s="318" t="s">
        <v>232</v>
      </c>
      <c r="S197" s="351" t="s">
        <v>173</v>
      </c>
      <c r="T197" s="54"/>
    </row>
    <row r="198" spans="1:20" ht="150">
      <c r="A198" s="259" t="s">
        <v>8</v>
      </c>
      <c r="B198" s="259" t="s">
        <v>138</v>
      </c>
      <c r="C198" s="259" t="s">
        <v>137</v>
      </c>
      <c r="D198" s="54" t="s">
        <v>502</v>
      </c>
      <c r="E198" s="54"/>
      <c r="F198" s="54" t="s">
        <v>501</v>
      </c>
      <c r="G198" s="54"/>
      <c r="H198" s="373">
        <v>31</v>
      </c>
      <c r="I198" s="54" t="s">
        <v>48</v>
      </c>
      <c r="J198" s="77" t="s">
        <v>138</v>
      </c>
      <c r="K198" s="77" t="s">
        <v>2152</v>
      </c>
      <c r="L198" s="71">
        <v>0</v>
      </c>
      <c r="M198" s="348">
        <v>3500</v>
      </c>
      <c r="N198" s="348">
        <v>100</v>
      </c>
      <c r="O198" s="54" t="s">
        <v>209</v>
      </c>
      <c r="P198" s="355" t="s">
        <v>3324</v>
      </c>
      <c r="Q198" s="54" t="s">
        <v>233</v>
      </c>
      <c r="R198" s="318" t="s">
        <v>234</v>
      </c>
      <c r="S198" s="351"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373">
        <v>620</v>
      </c>
      <c r="I199" s="54" t="s">
        <v>48</v>
      </c>
      <c r="J199" s="75" t="str">
        <f t="shared" ref="J199:K213" si="65">J$198</f>
        <v>Early Retirement of Power Plants</v>
      </c>
      <c r="K199" s="67" t="str">
        <f>K$198</f>
        <v>elec early retirement</v>
      </c>
      <c r="L199" s="71">
        <v>0</v>
      </c>
      <c r="M199" s="6">
        <v>10000</v>
      </c>
      <c r="N199" s="349">
        <v>100</v>
      </c>
      <c r="O199" s="54" t="s">
        <v>209</v>
      </c>
      <c r="P199" s="355" t="s">
        <v>3323</v>
      </c>
      <c r="Q199" s="54"/>
      <c r="R199" s="318"/>
      <c r="S199" s="351"/>
      <c r="T199" s="54"/>
    </row>
    <row r="200" spans="1:20" ht="4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373">
        <v>32</v>
      </c>
      <c r="I200" s="54" t="s">
        <v>48</v>
      </c>
      <c r="J200" s="75" t="str">
        <f t="shared" si="65"/>
        <v>Early Retirement of Power Plants</v>
      </c>
      <c r="K200" s="67" t="str">
        <f>K$198</f>
        <v>elec early retirement</v>
      </c>
      <c r="L200" s="67">
        <f>L$198</f>
        <v>0</v>
      </c>
      <c r="M200" s="67">
        <f>M$198</f>
        <v>3500</v>
      </c>
      <c r="N200" s="67">
        <f>N$198</f>
        <v>100</v>
      </c>
      <c r="O200" s="56" t="str">
        <f>O$198</f>
        <v>MW/year</v>
      </c>
      <c r="P200" s="355" t="s">
        <v>3269</v>
      </c>
      <c r="Q200" s="54" t="s">
        <v>233</v>
      </c>
      <c r="R200" s="318" t="s">
        <v>234</v>
      </c>
      <c r="S200" s="351"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373">
        <v>621</v>
      </c>
      <c r="I201" s="54" t="s">
        <v>49</v>
      </c>
      <c r="J201" s="75" t="str">
        <f t="shared" si="65"/>
        <v>Early Retirement of Power Plants</v>
      </c>
      <c r="K201" s="67" t="str">
        <f t="shared" si="65"/>
        <v>elec early retirement</v>
      </c>
      <c r="L201" s="71"/>
      <c r="M201" s="71"/>
      <c r="N201" s="71"/>
      <c r="O201" s="54"/>
      <c r="P201" s="351"/>
      <c r="Q201" s="54"/>
      <c r="R201" s="318"/>
      <c r="S201" s="351"/>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373">
        <v>622</v>
      </c>
      <c r="I202" s="54" t="s">
        <v>49</v>
      </c>
      <c r="J202" s="75" t="str">
        <f t="shared" si="65"/>
        <v>Early Retirement of Power Plants</v>
      </c>
      <c r="K202" s="67" t="str">
        <f t="shared" si="65"/>
        <v>elec early retirement</v>
      </c>
      <c r="L202" s="71"/>
      <c r="M202" s="71"/>
      <c r="N202" s="71"/>
      <c r="O202" s="54"/>
      <c r="P202" s="351"/>
      <c r="Q202" s="54"/>
      <c r="R202" s="318"/>
      <c r="S202" s="351"/>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373">
        <v>623</v>
      </c>
      <c r="I203" s="54" t="s">
        <v>49</v>
      </c>
      <c r="J203" s="75" t="str">
        <f t="shared" si="65"/>
        <v>Early Retirement of Power Plants</v>
      </c>
      <c r="K203" s="67" t="str">
        <f t="shared" si="65"/>
        <v>elec early retirement</v>
      </c>
      <c r="L203" s="71"/>
      <c r="M203" s="71"/>
      <c r="N203" s="71"/>
      <c r="O203" s="54"/>
      <c r="P203" s="351"/>
      <c r="Q203" s="54"/>
      <c r="R203" s="318"/>
      <c r="S203" s="351"/>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373">
        <v>624</v>
      </c>
      <c r="I204" s="54" t="s">
        <v>49</v>
      </c>
      <c r="J204" s="75" t="str">
        <f t="shared" si="65"/>
        <v>Early Retirement of Power Plants</v>
      </c>
      <c r="K204" s="67" t="str">
        <f t="shared" si="65"/>
        <v>elec early retirement</v>
      </c>
      <c r="L204" s="71"/>
      <c r="M204" s="71"/>
      <c r="N204" s="71"/>
      <c r="O204" s="54"/>
      <c r="P204" s="351"/>
      <c r="Q204" s="54"/>
      <c r="R204" s="318"/>
      <c r="S204" s="351"/>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373">
        <v>625</v>
      </c>
      <c r="I205" s="54" t="s">
        <v>48</v>
      </c>
      <c r="J205" s="75" t="str">
        <f t="shared" si="65"/>
        <v>Early Retirement of Power Plants</v>
      </c>
      <c r="K205" s="67" t="str">
        <f t="shared" si="65"/>
        <v>elec early retirement</v>
      </c>
      <c r="L205" s="71">
        <v>0</v>
      </c>
      <c r="M205" s="71">
        <v>10000</v>
      </c>
      <c r="N205" s="71">
        <v>250</v>
      </c>
      <c r="O205" s="54" t="s">
        <v>209</v>
      </c>
      <c r="P205" s="355" t="s">
        <v>3322</v>
      </c>
      <c r="Q205" s="54" t="s">
        <v>233</v>
      </c>
      <c r="R205" s="318" t="s">
        <v>234</v>
      </c>
      <c r="S205" s="351"/>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2397</v>
      </c>
      <c r="E206" s="54"/>
      <c r="F206" s="9" t="s">
        <v>489</v>
      </c>
      <c r="G206" s="54"/>
      <c r="H206" s="373">
        <v>626</v>
      </c>
      <c r="I206" s="54" t="s">
        <v>49</v>
      </c>
      <c r="J206" s="75" t="str">
        <f t="shared" si="65"/>
        <v>Early Retirement of Power Plants</v>
      </c>
      <c r="K206" s="67" t="str">
        <f t="shared" si="65"/>
        <v>elec early retirement</v>
      </c>
      <c r="L206" s="71"/>
      <c r="M206" s="71"/>
      <c r="N206" s="71"/>
      <c r="O206" s="54"/>
      <c r="P206" s="351"/>
      <c r="Q206" s="54"/>
      <c r="R206" s="318"/>
      <c r="S206" s="351"/>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373">
        <v>627</v>
      </c>
      <c r="I207" s="54" t="s">
        <v>48</v>
      </c>
      <c r="J207" s="75" t="str">
        <f t="shared" si="65"/>
        <v>Early Retirement of Power Plants</v>
      </c>
      <c r="K207" s="67" t="str">
        <f t="shared" si="65"/>
        <v>elec early retirement</v>
      </c>
      <c r="L207" s="71">
        <v>0</v>
      </c>
      <c r="M207" s="71">
        <v>10000</v>
      </c>
      <c r="N207" s="71">
        <v>250</v>
      </c>
      <c r="O207" s="54" t="s">
        <v>209</v>
      </c>
      <c r="P207" s="369" t="s">
        <v>3321</v>
      </c>
      <c r="Q207" s="54"/>
      <c r="R207" s="318"/>
      <c r="S207" s="351"/>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373">
        <v>628</v>
      </c>
      <c r="I208" s="54" t="s">
        <v>48</v>
      </c>
      <c r="J208" s="75" t="str">
        <f t="shared" si="65"/>
        <v>Early Retirement of Power Plants</v>
      </c>
      <c r="K208" s="67" t="str">
        <f t="shared" si="65"/>
        <v>elec early retirement</v>
      </c>
      <c r="L208" s="71">
        <v>0</v>
      </c>
      <c r="M208" s="71">
        <v>50000</v>
      </c>
      <c r="N208" s="71">
        <v>250</v>
      </c>
      <c r="O208" s="54" t="s">
        <v>209</v>
      </c>
      <c r="P208" s="369" t="s">
        <v>3320</v>
      </c>
      <c r="Q208" s="54" t="s">
        <v>233</v>
      </c>
      <c r="R208" s="318" t="s">
        <v>234</v>
      </c>
      <c r="S208" s="351"/>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373">
        <v>590</v>
      </c>
      <c r="I209" s="54" t="s">
        <v>49</v>
      </c>
      <c r="J209" s="75" t="str">
        <f t="shared" si="65"/>
        <v>Early Retirement of Power Plants</v>
      </c>
      <c r="K209" s="67" t="str">
        <f t="shared" si="65"/>
        <v>elec early retirement</v>
      </c>
      <c r="L209" s="65"/>
      <c r="M209" s="65"/>
      <c r="N209" s="65"/>
      <c r="O209" s="56"/>
      <c r="P209" s="351"/>
      <c r="Q209" s="54"/>
      <c r="R209" s="318"/>
      <c r="S209" s="351"/>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373">
        <v>629</v>
      </c>
      <c r="I210" s="54" t="s">
        <v>49</v>
      </c>
      <c r="J210" s="75" t="str">
        <f t="shared" si="65"/>
        <v>Early Retirement of Power Plants</v>
      </c>
      <c r="K210" s="67" t="str">
        <f t="shared" si="65"/>
        <v>elec early retirement</v>
      </c>
      <c r="L210" s="65"/>
      <c r="M210" s="65"/>
      <c r="N210" s="65"/>
      <c r="O210" s="56"/>
      <c r="P210" s="351"/>
      <c r="Q210" s="54"/>
      <c r="R210" s="318"/>
      <c r="S210" s="351"/>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2858</v>
      </c>
      <c r="E211" s="54"/>
      <c r="F211" s="9" t="s">
        <v>2509</v>
      </c>
      <c r="G211" s="54"/>
      <c r="H211" s="373">
        <v>630</v>
      </c>
      <c r="I211" s="54" t="s">
        <v>49</v>
      </c>
      <c r="J211" s="75" t="str">
        <f t="shared" si="65"/>
        <v>Early Retirement of Power Plants</v>
      </c>
      <c r="K211" s="75" t="str">
        <f t="shared" si="65"/>
        <v>elec early retirement</v>
      </c>
      <c r="L211" s="65"/>
      <c r="M211" s="65"/>
      <c r="N211" s="65"/>
      <c r="O211" s="56"/>
      <c r="P211" s="351"/>
      <c r="Q211" s="54"/>
      <c r="R211" s="318"/>
      <c r="S211" s="351"/>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2859</v>
      </c>
      <c r="E212" s="54"/>
      <c r="F212" s="9" t="s">
        <v>2662</v>
      </c>
      <c r="G212" s="54"/>
      <c r="H212" s="373">
        <v>631</v>
      </c>
      <c r="I212" s="54" t="s">
        <v>49</v>
      </c>
      <c r="J212" s="75" t="str">
        <f t="shared" si="65"/>
        <v>Early Retirement of Power Plants</v>
      </c>
      <c r="K212" s="75" t="str">
        <f t="shared" si="65"/>
        <v>elec early retirement</v>
      </c>
      <c r="L212" s="65"/>
      <c r="M212" s="65"/>
      <c r="N212" s="65"/>
      <c r="O212" s="56"/>
      <c r="P212" s="351"/>
      <c r="Q212" s="54"/>
      <c r="R212" s="318"/>
      <c r="S212" s="351"/>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2860</v>
      </c>
      <c r="E213" s="54"/>
      <c r="F213" s="9" t="s">
        <v>2511</v>
      </c>
      <c r="G213" s="54"/>
      <c r="H213" s="373">
        <v>632</v>
      </c>
      <c r="I213" s="54" t="s">
        <v>49</v>
      </c>
      <c r="J213" s="75" t="str">
        <f t="shared" si="65"/>
        <v>Early Retirement of Power Plants</v>
      </c>
      <c r="K213" s="75" t="str">
        <f t="shared" si="65"/>
        <v>elec early retirement</v>
      </c>
      <c r="L213" s="65"/>
      <c r="M213" s="65"/>
      <c r="N213" s="65"/>
      <c r="O213" s="56"/>
      <c r="P213" s="351"/>
      <c r="Q213" s="54"/>
      <c r="R213" s="318"/>
      <c r="S213" s="351"/>
      <c r="T213" s="54"/>
    </row>
    <row r="214" spans="1:20" ht="135">
      <c r="A214" s="259" t="s">
        <v>8</v>
      </c>
      <c r="B214" s="259" t="s">
        <v>20</v>
      </c>
      <c r="C214" s="259" t="s">
        <v>3215</v>
      </c>
      <c r="D214" s="54"/>
      <c r="E214" s="54"/>
      <c r="F214" s="54"/>
      <c r="G214" s="54"/>
      <c r="H214" s="373">
        <v>33</v>
      </c>
      <c r="I214" s="54" t="s">
        <v>48</v>
      </c>
      <c r="J214" s="77" t="s">
        <v>20</v>
      </c>
      <c r="K214" s="77" t="s">
        <v>2151</v>
      </c>
      <c r="L214" s="60">
        <v>0</v>
      </c>
      <c r="M214" s="60">
        <v>1</v>
      </c>
      <c r="N214" s="69">
        <v>5.0000000000000001E-3</v>
      </c>
      <c r="O214" s="54" t="s">
        <v>3218</v>
      </c>
      <c r="P214" s="355" t="s">
        <v>3317</v>
      </c>
      <c r="Q214" s="54" t="s">
        <v>235</v>
      </c>
      <c r="R214" s="318" t="s">
        <v>236</v>
      </c>
      <c r="S214" s="351" t="s">
        <v>3270</v>
      </c>
      <c r="T214" s="54"/>
    </row>
    <row r="215" spans="1:20" ht="75">
      <c r="A215" s="259" t="s">
        <v>8</v>
      </c>
      <c r="B215" s="259" t="s">
        <v>142</v>
      </c>
      <c r="C215" s="259" t="s">
        <v>313</v>
      </c>
      <c r="D215" s="54"/>
      <c r="E215" s="54"/>
      <c r="F215" s="54"/>
      <c r="G215" s="54"/>
      <c r="H215" s="373">
        <v>34</v>
      </c>
      <c r="I215" s="54" t="s">
        <v>48</v>
      </c>
      <c r="J215" s="77" t="s">
        <v>142</v>
      </c>
      <c r="K215" s="77" t="s">
        <v>2150</v>
      </c>
      <c r="L215" s="60">
        <v>0</v>
      </c>
      <c r="M215" s="60">
        <f>ROUND(MaxBoundCalculations!B181,2)</f>
        <v>1.1299999999999999</v>
      </c>
      <c r="N215" s="60">
        <v>0.01</v>
      </c>
      <c r="O215" s="54" t="s">
        <v>143</v>
      </c>
      <c r="P215" s="355" t="s">
        <v>3271</v>
      </c>
      <c r="Q215" s="54" t="s">
        <v>237</v>
      </c>
      <c r="R215" s="318" t="s">
        <v>238</v>
      </c>
      <c r="S215" s="351" t="s">
        <v>170</v>
      </c>
      <c r="T215" s="54" t="s">
        <v>450</v>
      </c>
    </row>
    <row r="216" spans="1:20" s="5" customFormat="1" ht="45">
      <c r="A216" s="259" t="s">
        <v>8</v>
      </c>
      <c r="B216" s="259" t="s">
        <v>65</v>
      </c>
      <c r="C216" s="259" t="s">
        <v>139</v>
      </c>
      <c r="D216" s="54" t="s">
        <v>502</v>
      </c>
      <c r="E216" s="54"/>
      <c r="F216" s="54" t="s">
        <v>501</v>
      </c>
      <c r="G216" s="54"/>
      <c r="H216" s="373">
        <v>633</v>
      </c>
      <c r="I216" s="54" t="s">
        <v>49</v>
      </c>
      <c r="J216" s="77" t="s">
        <v>65</v>
      </c>
      <c r="K216" s="251"/>
      <c r="L216" s="66"/>
      <c r="M216" s="66"/>
      <c r="N216" s="66"/>
      <c r="O216" s="54"/>
      <c r="P216" s="351"/>
      <c r="Q216" s="56"/>
      <c r="R216" s="318"/>
      <c r="S216" s="367"/>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373">
        <v>634</v>
      </c>
      <c r="I217" s="54" t="s">
        <v>49</v>
      </c>
      <c r="J217" s="75" t="str">
        <f>J$216</f>
        <v>Non BAU Mandated Capacity Construction</v>
      </c>
      <c r="K217" s="251"/>
      <c r="L217" s="66"/>
      <c r="M217" s="66"/>
      <c r="N217" s="66"/>
      <c r="O217" s="54"/>
      <c r="P217" s="351"/>
      <c r="Q217" s="56"/>
      <c r="R217" s="318"/>
      <c r="S217" s="367"/>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373">
        <v>635</v>
      </c>
      <c r="I218" s="54" t="s">
        <v>49</v>
      </c>
      <c r="J218" s="75" t="str">
        <f t="shared" ref="J218:J231" si="67">J$216</f>
        <v>Non BAU Mandated Capacity Construction</v>
      </c>
      <c r="K218" s="251"/>
      <c r="L218" s="66"/>
      <c r="M218" s="66"/>
      <c r="N218" s="66"/>
      <c r="O218" s="54"/>
      <c r="P218" s="351"/>
      <c r="Q218" s="56"/>
      <c r="R218" s="318"/>
      <c r="S218" s="367"/>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373">
        <v>636</v>
      </c>
      <c r="I219" s="54" t="s">
        <v>49</v>
      </c>
      <c r="J219" s="75" t="str">
        <f t="shared" si="67"/>
        <v>Non BAU Mandated Capacity Construction</v>
      </c>
      <c r="K219" s="251"/>
      <c r="L219" s="66"/>
      <c r="M219" s="66"/>
      <c r="N219" s="66"/>
      <c r="O219" s="54"/>
      <c r="P219" s="351"/>
      <c r="Q219" s="56"/>
      <c r="R219" s="318"/>
      <c r="S219" s="367"/>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373">
        <v>637</v>
      </c>
      <c r="I220" s="54" t="s">
        <v>49</v>
      </c>
      <c r="J220" s="75" t="str">
        <f t="shared" si="67"/>
        <v>Non BAU Mandated Capacity Construction</v>
      </c>
      <c r="K220" s="251"/>
      <c r="L220" s="66"/>
      <c r="M220" s="66"/>
      <c r="N220" s="66"/>
      <c r="O220" s="54"/>
      <c r="P220" s="351"/>
      <c r="Q220" s="56"/>
      <c r="R220" s="318"/>
      <c r="S220" s="367"/>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373">
        <v>638</v>
      </c>
      <c r="I221" s="54" t="s">
        <v>49</v>
      </c>
      <c r="J221" s="75" t="str">
        <f t="shared" si="67"/>
        <v>Non BAU Mandated Capacity Construction</v>
      </c>
      <c r="K221" s="251"/>
      <c r="L221" s="66"/>
      <c r="M221" s="66"/>
      <c r="N221" s="66"/>
      <c r="O221" s="54"/>
      <c r="P221" s="351"/>
      <c r="Q221" s="56"/>
      <c r="R221" s="318"/>
      <c r="S221" s="367"/>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373">
        <v>639</v>
      </c>
      <c r="I222" s="54" t="s">
        <v>49</v>
      </c>
      <c r="J222" s="75" t="str">
        <f t="shared" si="67"/>
        <v>Non BAU Mandated Capacity Construction</v>
      </c>
      <c r="K222" s="251"/>
      <c r="L222" s="66"/>
      <c r="M222" s="66"/>
      <c r="N222" s="66"/>
      <c r="O222" s="54"/>
      <c r="P222" s="351"/>
      <c r="Q222" s="56"/>
      <c r="R222" s="318"/>
      <c r="S222" s="367"/>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373">
        <v>640</v>
      </c>
      <c r="I223" s="54" t="s">
        <v>49</v>
      </c>
      <c r="J223" s="75" t="str">
        <f t="shared" si="67"/>
        <v>Non BAU Mandated Capacity Construction</v>
      </c>
      <c r="K223" s="251"/>
      <c r="L223" s="66"/>
      <c r="M223" s="66"/>
      <c r="N223" s="66"/>
      <c r="O223" s="54"/>
      <c r="P223" s="351"/>
      <c r="Q223" s="56"/>
      <c r="R223" s="318"/>
      <c r="S223" s="367"/>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2397</v>
      </c>
      <c r="E224" s="54"/>
      <c r="F224" s="9" t="s">
        <v>489</v>
      </c>
      <c r="G224" s="54"/>
      <c r="H224" s="373">
        <v>641</v>
      </c>
      <c r="I224" s="54" t="s">
        <v>49</v>
      </c>
      <c r="J224" s="75" t="str">
        <f t="shared" si="67"/>
        <v>Non BAU Mandated Capacity Construction</v>
      </c>
      <c r="K224" s="251"/>
      <c r="L224" s="66"/>
      <c r="M224" s="66"/>
      <c r="N224" s="66"/>
      <c r="O224" s="54"/>
      <c r="P224" s="351"/>
      <c r="Q224" s="56"/>
      <c r="R224" s="318"/>
      <c r="S224" s="367"/>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373">
        <v>642</v>
      </c>
      <c r="I225" s="54" t="s">
        <v>49</v>
      </c>
      <c r="J225" s="75" t="str">
        <f t="shared" si="67"/>
        <v>Non BAU Mandated Capacity Construction</v>
      </c>
      <c r="K225" s="251"/>
      <c r="L225" s="66"/>
      <c r="M225" s="66"/>
      <c r="N225" s="66"/>
      <c r="O225" s="54"/>
      <c r="P225" s="351"/>
      <c r="Q225" s="56"/>
      <c r="R225" s="318"/>
      <c r="S225" s="367"/>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373">
        <v>643</v>
      </c>
      <c r="I226" s="54" t="s">
        <v>49</v>
      </c>
      <c r="J226" s="75" t="str">
        <f t="shared" si="67"/>
        <v>Non BAU Mandated Capacity Construction</v>
      </c>
      <c r="K226" s="251"/>
      <c r="L226" s="66"/>
      <c r="M226" s="66"/>
      <c r="N226" s="66"/>
      <c r="O226" s="54"/>
      <c r="P226" s="351"/>
      <c r="Q226" s="56"/>
      <c r="R226" s="318"/>
      <c r="S226" s="367"/>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373">
        <v>644</v>
      </c>
      <c r="I227" s="54" t="s">
        <v>49</v>
      </c>
      <c r="J227" s="75" t="str">
        <f t="shared" si="67"/>
        <v>Non BAU Mandated Capacity Construction</v>
      </c>
      <c r="K227" s="251"/>
      <c r="L227" s="66"/>
      <c r="M227" s="66"/>
      <c r="N227" s="66"/>
      <c r="O227" s="54"/>
      <c r="P227" s="351"/>
      <c r="Q227" s="56"/>
      <c r="R227" s="318"/>
      <c r="S227" s="367"/>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373">
        <v>645</v>
      </c>
      <c r="I228" s="54" t="s">
        <v>48</v>
      </c>
      <c r="J228" s="75" t="str">
        <f t="shared" si="67"/>
        <v>Non BAU Mandated Capacity Construction</v>
      </c>
      <c r="K228" s="251"/>
      <c r="L228" s="66">
        <v>0</v>
      </c>
      <c r="M228" s="66">
        <v>1</v>
      </c>
      <c r="N228" s="67">
        <f t="shared" ref="N228:O228" si="68">N$162</f>
        <v>1</v>
      </c>
      <c r="O228" s="56" t="str">
        <f t="shared" si="68"/>
        <v>on/off</v>
      </c>
      <c r="P228" s="363" t="s">
        <v>3272</v>
      </c>
      <c r="Q228" s="370" t="s">
        <v>239</v>
      </c>
      <c r="R228" s="370"/>
      <c r="S228" s="367"/>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2858</v>
      </c>
      <c r="E229" s="54"/>
      <c r="F229" s="9" t="s">
        <v>2509</v>
      </c>
      <c r="G229" s="54"/>
      <c r="H229" s="373">
        <v>646</v>
      </c>
      <c r="I229" s="54" t="s">
        <v>49</v>
      </c>
      <c r="J229" s="75" t="str">
        <f t="shared" si="67"/>
        <v>Non BAU Mandated Capacity Construction</v>
      </c>
      <c r="K229" s="251"/>
      <c r="L229" s="66"/>
      <c r="M229" s="66"/>
      <c r="N229" s="66"/>
      <c r="O229" s="54"/>
      <c r="P229" s="351"/>
      <c r="Q229" s="56"/>
      <c r="R229" s="318"/>
      <c r="S229" s="367"/>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2859</v>
      </c>
      <c r="E230" s="54"/>
      <c r="F230" s="9" t="s">
        <v>2662</v>
      </c>
      <c r="G230" s="54"/>
      <c r="H230" s="373">
        <v>647</v>
      </c>
      <c r="I230" s="54" t="s">
        <v>49</v>
      </c>
      <c r="J230" s="75" t="str">
        <f t="shared" si="67"/>
        <v>Non BAU Mandated Capacity Construction</v>
      </c>
      <c r="K230" s="251"/>
      <c r="L230" s="66"/>
      <c r="M230" s="66"/>
      <c r="N230" s="66"/>
      <c r="O230" s="54"/>
      <c r="P230" s="351"/>
      <c r="Q230" s="56"/>
      <c r="R230" s="318"/>
      <c r="S230" s="367"/>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2860</v>
      </c>
      <c r="E231" s="54"/>
      <c r="F231" s="9" t="s">
        <v>2511</v>
      </c>
      <c r="G231" s="54"/>
      <c r="H231" s="373">
        <v>648</v>
      </c>
      <c r="I231" s="54" t="s">
        <v>49</v>
      </c>
      <c r="J231" s="75" t="str">
        <f t="shared" si="67"/>
        <v>Non BAU Mandated Capacity Construction</v>
      </c>
      <c r="K231" s="251"/>
      <c r="L231" s="66"/>
      <c r="M231" s="66"/>
      <c r="N231" s="66"/>
      <c r="O231" s="54"/>
      <c r="P231" s="351"/>
      <c r="Q231" s="56"/>
      <c r="R231" s="318"/>
      <c r="S231" s="367"/>
      <c r="T231" s="56"/>
    </row>
    <row r="232" spans="1:20" s="5" customFormat="1" ht="45">
      <c r="A232" s="259" t="s">
        <v>8</v>
      </c>
      <c r="B232" s="259" t="s">
        <v>404</v>
      </c>
      <c r="C232" s="259" t="s">
        <v>405</v>
      </c>
      <c r="D232" s="54"/>
      <c r="E232" s="54"/>
      <c r="F232" s="54"/>
      <c r="G232" s="54"/>
      <c r="H232" s="373">
        <v>649</v>
      </c>
      <c r="I232" s="54" t="s">
        <v>49</v>
      </c>
      <c r="J232" s="77" t="s">
        <v>404</v>
      </c>
      <c r="K232" s="77" t="s">
        <v>2149</v>
      </c>
      <c r="L232" s="66"/>
      <c r="M232" s="66"/>
      <c r="N232" s="66"/>
      <c r="O232" s="54"/>
      <c r="P232" s="351"/>
      <c r="Q232" s="56"/>
      <c r="R232" s="318"/>
      <c r="S232" s="367"/>
      <c r="T232" s="56"/>
    </row>
    <row r="233" spans="1:20" s="5" customFormat="1" ht="90">
      <c r="A233" s="259" t="s">
        <v>8</v>
      </c>
      <c r="B233" s="259" t="s">
        <v>2114</v>
      </c>
      <c r="C233" s="259" t="s">
        <v>2113</v>
      </c>
      <c r="D233" s="9"/>
      <c r="E233" s="56"/>
      <c r="F233" s="9"/>
      <c r="G233" s="56"/>
      <c r="H233" s="373">
        <v>35</v>
      </c>
      <c r="I233" s="9" t="s">
        <v>49</v>
      </c>
      <c r="J233" s="77" t="s">
        <v>2115</v>
      </c>
      <c r="K233" s="251"/>
      <c r="L233" s="60">
        <v>0</v>
      </c>
      <c r="M233" s="66">
        <v>20</v>
      </c>
      <c r="N233" s="66">
        <v>1</v>
      </c>
      <c r="O233" s="9" t="s">
        <v>140</v>
      </c>
      <c r="P233" s="351" t="s">
        <v>2944</v>
      </c>
      <c r="Q233" s="54" t="s">
        <v>239</v>
      </c>
      <c r="R233" s="318" t="s">
        <v>2116</v>
      </c>
      <c r="S233" s="362" t="s">
        <v>171</v>
      </c>
      <c r="T233" s="9" t="s">
        <v>171</v>
      </c>
    </row>
    <row r="234" spans="1:20" s="2" customFormat="1" ht="30">
      <c r="A234" s="260" t="s">
        <v>8</v>
      </c>
      <c r="B234" s="260" t="s">
        <v>282</v>
      </c>
      <c r="C234" s="260" t="s">
        <v>283</v>
      </c>
      <c r="D234" s="9" t="s">
        <v>502</v>
      </c>
      <c r="E234" s="9" t="s">
        <v>284</v>
      </c>
      <c r="F234" s="54"/>
      <c r="G234" s="9"/>
      <c r="H234" s="263">
        <v>650</v>
      </c>
      <c r="I234" s="9" t="s">
        <v>49</v>
      </c>
      <c r="J234" s="76" t="s">
        <v>282</v>
      </c>
      <c r="K234" s="77" t="s">
        <v>2148</v>
      </c>
      <c r="L234" s="64"/>
      <c r="M234" s="64"/>
      <c r="N234" s="64"/>
      <c r="O234" s="9"/>
      <c r="P234" s="351"/>
      <c r="Q234" s="9"/>
      <c r="R234" s="318"/>
      <c r="S234" s="362"/>
      <c r="T234" s="9"/>
    </row>
    <row r="235" spans="1:20" s="2" customFormat="1" ht="30">
      <c r="A235" s="252" t="str">
        <f t="shared" ref="A235:C264" si="69">A$234</f>
        <v>Electricity Supply</v>
      </c>
      <c r="B235" s="252" t="str">
        <f t="shared" si="69"/>
        <v>Reduce Plant Downtime</v>
      </c>
      <c r="C235" s="252" t="str">
        <f t="shared" si="69"/>
        <v>Percentage Reduction in Plant Downtime</v>
      </c>
      <c r="D235" s="9" t="s">
        <v>502</v>
      </c>
      <c r="E235" s="9" t="s">
        <v>285</v>
      </c>
      <c r="F235" s="54"/>
      <c r="G235" s="9"/>
      <c r="H235" s="263">
        <v>651</v>
      </c>
      <c r="I235" s="9" t="s">
        <v>49</v>
      </c>
      <c r="J235" s="252" t="str">
        <f>J$234</f>
        <v>Reduce Plant Downtime</v>
      </c>
      <c r="K235" s="252" t="str">
        <f>K$234</f>
        <v>elec reduce plant downtime</v>
      </c>
      <c r="L235" s="64"/>
      <c r="M235" s="64"/>
      <c r="N235" s="64"/>
      <c r="O235" s="9"/>
      <c r="P235" s="351"/>
      <c r="Q235" s="9"/>
      <c r="R235" s="318"/>
      <c r="S235" s="362"/>
      <c r="T235" s="9"/>
    </row>
    <row r="236" spans="1:20" s="2" customFormat="1" ht="30">
      <c r="A236" s="252" t="str">
        <f t="shared" si="69"/>
        <v>Electricity Supply</v>
      </c>
      <c r="B236" s="252" t="str">
        <f t="shared" si="69"/>
        <v>Reduce Plant Downtime</v>
      </c>
      <c r="C236" s="252" t="str">
        <f t="shared" si="69"/>
        <v>Percentage Reduction in Plant Downtime</v>
      </c>
      <c r="D236" s="9" t="s">
        <v>502</v>
      </c>
      <c r="E236" s="9" t="s">
        <v>286</v>
      </c>
      <c r="F236" s="54"/>
      <c r="G236" s="9"/>
      <c r="H236" s="263">
        <v>652</v>
      </c>
      <c r="I236" s="9" t="s">
        <v>49</v>
      </c>
      <c r="J236" s="252" t="str">
        <f t="shared" ref="J236:K268" si="70">J$234</f>
        <v>Reduce Plant Downtime</v>
      </c>
      <c r="K236" s="252" t="str">
        <f t="shared" si="70"/>
        <v>elec reduce plant downtime</v>
      </c>
      <c r="L236" s="70"/>
      <c r="M236" s="70"/>
      <c r="N236" s="70"/>
      <c r="O236" s="9"/>
      <c r="P236" s="362"/>
      <c r="Q236" s="9"/>
      <c r="R236" s="318"/>
      <c r="S236" s="362"/>
      <c r="T236" s="9"/>
    </row>
    <row r="237" spans="1:20" s="2" customFormat="1" ht="90">
      <c r="A237" s="252" t="str">
        <f t="shared" si="69"/>
        <v>Electricity Supply</v>
      </c>
      <c r="B237" s="252" t="str">
        <f t="shared" si="69"/>
        <v>Reduce Plant Downtime</v>
      </c>
      <c r="C237" s="252" t="str">
        <f t="shared" si="69"/>
        <v>Percentage Reduction in Plant Downtime</v>
      </c>
      <c r="D237" s="9" t="s">
        <v>343</v>
      </c>
      <c r="E237" s="9" t="s">
        <v>284</v>
      </c>
      <c r="F237" s="9" t="s">
        <v>339</v>
      </c>
      <c r="G237" s="9" t="s">
        <v>344</v>
      </c>
      <c r="H237" s="263">
        <v>141</v>
      </c>
      <c r="I237" s="9" t="s">
        <v>49</v>
      </c>
      <c r="J237" s="252" t="str">
        <f t="shared" si="70"/>
        <v>Reduce Plant Downtime</v>
      </c>
      <c r="K237" s="252" t="str">
        <f t="shared" si="70"/>
        <v>elec reduce plant downtime</v>
      </c>
      <c r="L237" s="64">
        <v>0</v>
      </c>
      <c r="M237" s="64">
        <v>0.6</v>
      </c>
      <c r="N237" s="64">
        <v>0.01</v>
      </c>
      <c r="O237" s="9" t="s">
        <v>287</v>
      </c>
      <c r="P237" s="351" t="s">
        <v>2475</v>
      </c>
      <c r="Q237" s="9" t="s">
        <v>2095</v>
      </c>
      <c r="R237" s="318" t="s">
        <v>288</v>
      </c>
      <c r="S237" s="362" t="s">
        <v>349</v>
      </c>
      <c r="T237" s="9"/>
    </row>
    <row r="238" spans="1:20" s="2" customFormat="1" ht="30">
      <c r="A238" s="252" t="str">
        <f t="shared" si="69"/>
        <v>Electricity Supply</v>
      </c>
      <c r="B238" s="252" t="str">
        <f t="shared" si="69"/>
        <v>Reduce Plant Downtime</v>
      </c>
      <c r="C238" s="252" t="str">
        <f t="shared" si="69"/>
        <v>Percentage Reduction in Plant Downtime</v>
      </c>
      <c r="D238" s="9" t="s">
        <v>343</v>
      </c>
      <c r="E238" s="9" t="s">
        <v>285</v>
      </c>
      <c r="F238" s="9"/>
      <c r="G238" s="9"/>
      <c r="H238" s="263">
        <v>653</v>
      </c>
      <c r="I238" s="9" t="s">
        <v>49</v>
      </c>
      <c r="J238" s="252" t="str">
        <f t="shared" si="70"/>
        <v>Reduce Plant Downtime</v>
      </c>
      <c r="K238" s="252" t="str">
        <f t="shared" si="70"/>
        <v>elec reduce plant downtime</v>
      </c>
      <c r="L238" s="64"/>
      <c r="M238" s="64"/>
      <c r="N238" s="64"/>
      <c r="O238" s="9"/>
      <c r="P238" s="351"/>
      <c r="Q238" s="9"/>
      <c r="R238" s="318"/>
      <c r="S238" s="362"/>
      <c r="T238" s="9"/>
    </row>
    <row r="239" spans="1:20" s="2" customFormat="1" ht="30">
      <c r="A239" s="252" t="str">
        <f t="shared" si="69"/>
        <v>Electricity Supply</v>
      </c>
      <c r="B239" s="252" t="str">
        <f t="shared" si="69"/>
        <v>Reduce Plant Downtime</v>
      </c>
      <c r="C239" s="252" t="str">
        <f t="shared" si="69"/>
        <v>Percentage Reduction in Plant Downtime</v>
      </c>
      <c r="D239" s="9" t="s">
        <v>343</v>
      </c>
      <c r="E239" s="9" t="s">
        <v>286</v>
      </c>
      <c r="F239" s="9"/>
      <c r="G239" s="9"/>
      <c r="H239" s="263">
        <v>654</v>
      </c>
      <c r="I239" s="9" t="s">
        <v>49</v>
      </c>
      <c r="J239" s="252" t="str">
        <f t="shared" si="70"/>
        <v>Reduce Plant Downtime</v>
      </c>
      <c r="K239" s="252" t="str">
        <f t="shared" si="70"/>
        <v>elec reduce plant downtime</v>
      </c>
      <c r="L239" s="70"/>
      <c r="M239" s="70"/>
      <c r="N239" s="70"/>
      <c r="O239" s="9"/>
      <c r="P239" s="362"/>
      <c r="Q239" s="9"/>
      <c r="R239" s="318"/>
      <c r="S239" s="362"/>
      <c r="T239" s="9"/>
    </row>
    <row r="240" spans="1:20" s="2" customFormat="1" ht="30">
      <c r="A240" s="252" t="str">
        <f t="shared" si="69"/>
        <v>Electricity Supply</v>
      </c>
      <c r="B240" s="252" t="str">
        <f t="shared" si="69"/>
        <v>Reduce Plant Downtime</v>
      </c>
      <c r="C240" s="252" t="str">
        <f t="shared" si="69"/>
        <v>Percentage Reduction in Plant Downtime</v>
      </c>
      <c r="D240" s="9" t="s">
        <v>83</v>
      </c>
      <c r="E240" s="9" t="s">
        <v>284</v>
      </c>
      <c r="F240" s="9"/>
      <c r="G240" s="9"/>
      <c r="H240" s="263">
        <v>655</v>
      </c>
      <c r="I240" s="9" t="s">
        <v>49</v>
      </c>
      <c r="J240" s="252" t="str">
        <f t="shared" si="70"/>
        <v>Reduce Plant Downtime</v>
      </c>
      <c r="K240" s="252" t="str">
        <f t="shared" si="70"/>
        <v>elec reduce plant downtime</v>
      </c>
      <c r="L240" s="70"/>
      <c r="M240" s="70"/>
      <c r="N240" s="70"/>
      <c r="O240" s="9"/>
      <c r="P240" s="362"/>
      <c r="Q240" s="9"/>
      <c r="R240" s="318"/>
      <c r="S240" s="362"/>
      <c r="T240" s="9"/>
    </row>
    <row r="241" spans="1:20" s="2" customFormat="1" ht="30">
      <c r="A241" s="252" t="str">
        <f t="shared" si="69"/>
        <v>Electricity Supply</v>
      </c>
      <c r="B241" s="252" t="str">
        <f t="shared" si="69"/>
        <v>Reduce Plant Downtime</v>
      </c>
      <c r="C241" s="252" t="str">
        <f t="shared" si="69"/>
        <v>Percentage Reduction in Plant Downtime</v>
      </c>
      <c r="D241" s="9" t="s">
        <v>83</v>
      </c>
      <c r="E241" s="9" t="s">
        <v>285</v>
      </c>
      <c r="F241" s="9"/>
      <c r="G241" s="9"/>
      <c r="H241" s="263">
        <v>656</v>
      </c>
      <c r="I241" s="9" t="s">
        <v>49</v>
      </c>
      <c r="J241" s="252" t="str">
        <f t="shared" si="70"/>
        <v>Reduce Plant Downtime</v>
      </c>
      <c r="K241" s="252" t="str">
        <f t="shared" si="70"/>
        <v>elec reduce plant downtime</v>
      </c>
      <c r="L241" s="70"/>
      <c r="M241" s="70"/>
      <c r="N241" s="70"/>
      <c r="O241" s="9"/>
      <c r="P241" s="362"/>
      <c r="Q241" s="9"/>
      <c r="R241" s="318"/>
      <c r="S241" s="362"/>
      <c r="T241" s="9"/>
    </row>
    <row r="242" spans="1:20" s="2" customFormat="1" ht="30">
      <c r="A242" s="252" t="str">
        <f t="shared" si="69"/>
        <v>Electricity Supply</v>
      </c>
      <c r="B242" s="252" t="str">
        <f t="shared" si="69"/>
        <v>Reduce Plant Downtime</v>
      </c>
      <c r="C242" s="252" t="str">
        <f t="shared" si="69"/>
        <v>Percentage Reduction in Plant Downtime</v>
      </c>
      <c r="D242" s="9" t="s">
        <v>83</v>
      </c>
      <c r="E242" s="9" t="s">
        <v>286</v>
      </c>
      <c r="F242" s="9"/>
      <c r="G242" s="9"/>
      <c r="H242" s="263">
        <v>657</v>
      </c>
      <c r="I242" s="9" t="s">
        <v>49</v>
      </c>
      <c r="J242" s="252" t="str">
        <f t="shared" si="70"/>
        <v>Reduce Plant Downtime</v>
      </c>
      <c r="K242" s="252" t="str">
        <f t="shared" si="70"/>
        <v>elec reduce plant downtime</v>
      </c>
      <c r="L242" s="70"/>
      <c r="M242" s="70"/>
      <c r="N242" s="70"/>
      <c r="O242" s="9"/>
      <c r="P242" s="362"/>
      <c r="Q242" s="9"/>
      <c r="R242" s="318"/>
      <c r="S242" s="362"/>
      <c r="T242" s="9"/>
    </row>
    <row r="243" spans="1:20" s="2" customFormat="1" ht="30">
      <c r="A243" s="252" t="str">
        <f t="shared" si="69"/>
        <v>Electricity Supply</v>
      </c>
      <c r="B243" s="252" t="str">
        <f t="shared" si="69"/>
        <v>Reduce Plant Downtime</v>
      </c>
      <c r="C243" s="252" t="str">
        <f t="shared" si="69"/>
        <v>Percentage Reduction in Plant Downtime</v>
      </c>
      <c r="D243" s="9" t="s">
        <v>84</v>
      </c>
      <c r="E243" s="9" t="s">
        <v>284</v>
      </c>
      <c r="F243" s="9"/>
      <c r="G243" s="9"/>
      <c r="H243" s="263">
        <v>658</v>
      </c>
      <c r="I243" s="9" t="s">
        <v>49</v>
      </c>
      <c r="J243" s="252" t="str">
        <f t="shared" si="70"/>
        <v>Reduce Plant Downtime</v>
      </c>
      <c r="K243" s="252" t="str">
        <f t="shared" si="70"/>
        <v>elec reduce plant downtime</v>
      </c>
      <c r="L243" s="70"/>
      <c r="M243" s="70"/>
      <c r="N243" s="70"/>
      <c r="O243" s="9"/>
      <c r="P243" s="362"/>
      <c r="Q243" s="9"/>
      <c r="R243" s="318"/>
      <c r="S243" s="362"/>
      <c r="T243" s="9"/>
    </row>
    <row r="244" spans="1:20" s="2" customFormat="1" ht="30">
      <c r="A244" s="252" t="str">
        <f t="shared" si="69"/>
        <v>Electricity Supply</v>
      </c>
      <c r="B244" s="252" t="str">
        <f t="shared" si="69"/>
        <v>Reduce Plant Downtime</v>
      </c>
      <c r="C244" s="252" t="str">
        <f t="shared" si="69"/>
        <v>Percentage Reduction in Plant Downtime</v>
      </c>
      <c r="D244" s="9" t="s">
        <v>84</v>
      </c>
      <c r="E244" s="9" t="s">
        <v>285</v>
      </c>
      <c r="F244" s="9"/>
      <c r="G244" s="9"/>
      <c r="H244" s="263">
        <v>659</v>
      </c>
      <c r="I244" s="9" t="s">
        <v>49</v>
      </c>
      <c r="J244" s="252" t="str">
        <f t="shared" si="70"/>
        <v>Reduce Plant Downtime</v>
      </c>
      <c r="K244" s="252" t="str">
        <f t="shared" si="70"/>
        <v>elec reduce plant downtime</v>
      </c>
      <c r="L244" s="70"/>
      <c r="M244" s="70"/>
      <c r="N244" s="70"/>
      <c r="O244" s="9"/>
      <c r="P244" s="362"/>
      <c r="Q244" s="9"/>
      <c r="R244" s="318"/>
      <c r="S244" s="362"/>
      <c r="T244" s="9"/>
    </row>
    <row r="245" spans="1:20" s="2" customFormat="1" ht="30">
      <c r="A245" s="252" t="str">
        <f t="shared" si="69"/>
        <v>Electricity Supply</v>
      </c>
      <c r="B245" s="252" t="str">
        <f t="shared" si="69"/>
        <v>Reduce Plant Downtime</v>
      </c>
      <c r="C245" s="252" t="str">
        <f t="shared" si="69"/>
        <v>Percentage Reduction in Plant Downtime</v>
      </c>
      <c r="D245" s="9" t="s">
        <v>84</v>
      </c>
      <c r="E245" s="9" t="s">
        <v>286</v>
      </c>
      <c r="F245" s="9"/>
      <c r="G245" s="9"/>
      <c r="H245" s="263">
        <v>660</v>
      </c>
      <c r="I245" s="9" t="s">
        <v>49</v>
      </c>
      <c r="J245" s="252" t="str">
        <f t="shared" si="70"/>
        <v>Reduce Plant Downtime</v>
      </c>
      <c r="K245" s="252" t="str">
        <f t="shared" si="70"/>
        <v>elec reduce plant downtime</v>
      </c>
      <c r="L245" s="70"/>
      <c r="M245" s="70"/>
      <c r="N245" s="70"/>
      <c r="O245" s="9"/>
      <c r="P245" s="362"/>
      <c r="Q245" s="9"/>
      <c r="R245" s="318"/>
      <c r="S245" s="362"/>
      <c r="T245" s="9"/>
    </row>
    <row r="246" spans="1:20" s="2" customFormat="1" ht="30">
      <c r="A246" s="252" t="str">
        <f t="shared" si="69"/>
        <v>Electricity Supply</v>
      </c>
      <c r="B246" s="252" t="str">
        <f t="shared" si="69"/>
        <v>Reduce Plant Downtime</v>
      </c>
      <c r="C246" s="252" t="str">
        <f t="shared" si="69"/>
        <v>Percentage Reduction in Plant Downtime</v>
      </c>
      <c r="D246" s="9" t="s">
        <v>503</v>
      </c>
      <c r="E246" s="9" t="s">
        <v>284</v>
      </c>
      <c r="F246" s="9"/>
      <c r="G246" s="9"/>
      <c r="H246" s="263">
        <v>661</v>
      </c>
      <c r="I246" s="9" t="s">
        <v>49</v>
      </c>
      <c r="J246" s="252" t="str">
        <f t="shared" si="70"/>
        <v>Reduce Plant Downtime</v>
      </c>
      <c r="K246" s="252" t="str">
        <f t="shared" si="70"/>
        <v>elec reduce plant downtime</v>
      </c>
      <c r="L246" s="70"/>
      <c r="M246" s="70"/>
      <c r="N246" s="70"/>
      <c r="O246" s="9"/>
      <c r="P246" s="362"/>
      <c r="Q246" s="9"/>
      <c r="R246" s="318"/>
      <c r="S246" s="362"/>
      <c r="T246" s="9"/>
    </row>
    <row r="247" spans="1:20" s="2" customFormat="1" ht="30">
      <c r="A247" s="252" t="str">
        <f t="shared" si="69"/>
        <v>Electricity Supply</v>
      </c>
      <c r="B247" s="252" t="str">
        <f t="shared" si="69"/>
        <v>Reduce Plant Downtime</v>
      </c>
      <c r="C247" s="252" t="str">
        <f t="shared" si="69"/>
        <v>Percentage Reduction in Plant Downtime</v>
      </c>
      <c r="D247" s="9" t="s">
        <v>503</v>
      </c>
      <c r="E247" s="9" t="s">
        <v>285</v>
      </c>
      <c r="F247" s="9"/>
      <c r="G247" s="9"/>
      <c r="H247" s="263">
        <v>662</v>
      </c>
      <c r="I247" s="9" t="s">
        <v>49</v>
      </c>
      <c r="J247" s="252" t="str">
        <f t="shared" si="70"/>
        <v>Reduce Plant Downtime</v>
      </c>
      <c r="K247" s="252" t="str">
        <f t="shared" si="70"/>
        <v>elec reduce plant downtime</v>
      </c>
      <c r="L247" s="70"/>
      <c r="M247" s="70"/>
      <c r="N247" s="70"/>
      <c r="O247" s="9"/>
      <c r="P247" s="362"/>
      <c r="Q247" s="9"/>
      <c r="R247" s="318"/>
      <c r="S247" s="362"/>
      <c r="T247" s="9"/>
    </row>
    <row r="248" spans="1:20" s="2" customFormat="1" ht="90">
      <c r="A248" s="252" t="str">
        <f t="shared" si="69"/>
        <v>Electricity Supply</v>
      </c>
      <c r="B248" s="252" t="str">
        <f t="shared" si="69"/>
        <v>Reduce Plant Downtime</v>
      </c>
      <c r="C248" s="252" t="str">
        <f t="shared" si="69"/>
        <v>Percentage Reduction in Plant Downtime</v>
      </c>
      <c r="D248" s="9" t="s">
        <v>503</v>
      </c>
      <c r="E248" s="9" t="s">
        <v>286</v>
      </c>
      <c r="F248" s="9" t="s">
        <v>350</v>
      </c>
      <c r="G248" s="9" t="s">
        <v>506</v>
      </c>
      <c r="H248" s="263">
        <v>143</v>
      </c>
      <c r="I248" s="9" t="s">
        <v>48</v>
      </c>
      <c r="J248" s="252" t="str">
        <f t="shared" si="70"/>
        <v>Reduce Plant Downtime</v>
      </c>
      <c r="K248" s="252" t="str">
        <f t="shared" si="70"/>
        <v>elec reduce plant downtime</v>
      </c>
      <c r="L248" s="64">
        <v>0</v>
      </c>
      <c r="M248" s="64">
        <v>0.25</v>
      </c>
      <c r="N248" s="64">
        <v>0.01</v>
      </c>
      <c r="O248" s="9" t="s">
        <v>287</v>
      </c>
      <c r="P248" s="351" t="s">
        <v>2476</v>
      </c>
      <c r="Q248" s="9" t="s">
        <v>2095</v>
      </c>
      <c r="R248" s="318" t="s">
        <v>288</v>
      </c>
      <c r="S248" s="362" t="s">
        <v>352</v>
      </c>
      <c r="T248" s="9"/>
    </row>
    <row r="249" spans="1:20" s="2" customFormat="1" ht="30">
      <c r="A249" s="252" t="str">
        <f t="shared" si="69"/>
        <v>Electricity Supply</v>
      </c>
      <c r="B249" s="252" t="str">
        <f t="shared" si="69"/>
        <v>Reduce Plant Downtime</v>
      </c>
      <c r="C249" s="252" t="str">
        <f t="shared" si="69"/>
        <v>Percentage Reduction in Plant Downtime</v>
      </c>
      <c r="D249" s="9" t="s">
        <v>85</v>
      </c>
      <c r="E249" s="9" t="s">
        <v>284</v>
      </c>
      <c r="F249" s="9"/>
      <c r="G249" s="9"/>
      <c r="H249" s="263">
        <v>663</v>
      </c>
      <c r="I249" s="9" t="s">
        <v>49</v>
      </c>
      <c r="J249" s="252" t="str">
        <f t="shared" si="70"/>
        <v>Reduce Plant Downtime</v>
      </c>
      <c r="K249" s="252" t="str">
        <f t="shared" si="70"/>
        <v>elec reduce plant downtime</v>
      </c>
      <c r="L249" s="70"/>
      <c r="M249" s="70"/>
      <c r="N249" s="70"/>
      <c r="O249" s="9"/>
      <c r="P249" s="362"/>
      <c r="Q249" s="9"/>
      <c r="R249" s="318"/>
      <c r="S249" s="362"/>
      <c r="T249" s="9"/>
    </row>
    <row r="250" spans="1:20" s="2" customFormat="1" ht="30">
      <c r="A250" s="252" t="str">
        <f t="shared" si="69"/>
        <v>Electricity Supply</v>
      </c>
      <c r="B250" s="252" t="str">
        <f t="shared" si="69"/>
        <v>Reduce Plant Downtime</v>
      </c>
      <c r="C250" s="252" t="str">
        <f t="shared" si="69"/>
        <v>Percentage Reduction in Plant Downtime</v>
      </c>
      <c r="D250" s="9" t="s">
        <v>85</v>
      </c>
      <c r="E250" s="9" t="s">
        <v>285</v>
      </c>
      <c r="F250" s="9"/>
      <c r="G250" s="9"/>
      <c r="H250" s="263">
        <v>664</v>
      </c>
      <c r="I250" s="9" t="s">
        <v>49</v>
      </c>
      <c r="J250" s="252" t="str">
        <f t="shared" si="70"/>
        <v>Reduce Plant Downtime</v>
      </c>
      <c r="K250" s="252" t="str">
        <f t="shared" si="70"/>
        <v>elec reduce plant downtime</v>
      </c>
      <c r="L250" s="70"/>
      <c r="M250" s="70"/>
      <c r="N250" s="70"/>
      <c r="O250" s="9"/>
      <c r="P250" s="362"/>
      <c r="Q250" s="9"/>
      <c r="R250" s="318"/>
      <c r="S250" s="362"/>
      <c r="T250" s="9"/>
    </row>
    <row r="251" spans="1:20" s="2" customFormat="1" ht="90">
      <c r="A251" s="252" t="str">
        <f t="shared" si="69"/>
        <v>Electricity Supply</v>
      </c>
      <c r="B251" s="252" t="str">
        <f t="shared" si="69"/>
        <v>Reduce Plant Downtime</v>
      </c>
      <c r="C251" s="252" t="str">
        <f t="shared" si="69"/>
        <v>Percentage Reduction in Plant Downtime</v>
      </c>
      <c r="D251" s="9" t="s">
        <v>85</v>
      </c>
      <c r="E251" s="9" t="s">
        <v>286</v>
      </c>
      <c r="F251" s="9" t="s">
        <v>350</v>
      </c>
      <c r="G251" s="9" t="s">
        <v>99</v>
      </c>
      <c r="H251" s="263">
        <v>144</v>
      </c>
      <c r="I251" s="9" t="s">
        <v>48</v>
      </c>
      <c r="J251" s="252" t="str">
        <f t="shared" si="70"/>
        <v>Reduce Plant Downtime</v>
      </c>
      <c r="K251" s="252" t="str">
        <f t="shared" si="70"/>
        <v>elec reduce plant downtime</v>
      </c>
      <c r="L251" s="64">
        <v>0</v>
      </c>
      <c r="M251" s="64">
        <v>0.3</v>
      </c>
      <c r="N251" s="64">
        <v>0.01</v>
      </c>
      <c r="O251" s="9" t="s">
        <v>287</v>
      </c>
      <c r="P251" s="351" t="s">
        <v>2477</v>
      </c>
      <c r="Q251" s="9" t="s">
        <v>2095</v>
      </c>
      <c r="R251" s="318" t="s">
        <v>288</v>
      </c>
      <c r="S251" s="362" t="s">
        <v>351</v>
      </c>
      <c r="T251" s="9"/>
    </row>
    <row r="252" spans="1:20" s="2" customFormat="1" ht="30">
      <c r="A252" s="252" t="str">
        <f t="shared" si="69"/>
        <v>Electricity Supply</v>
      </c>
      <c r="B252" s="252" t="str">
        <f t="shared" si="69"/>
        <v>Reduce Plant Downtime</v>
      </c>
      <c r="C252" s="252" t="str">
        <f t="shared" si="69"/>
        <v>Percentage Reduction in Plant Downtime</v>
      </c>
      <c r="D252" s="9" t="s">
        <v>86</v>
      </c>
      <c r="E252" s="9" t="s">
        <v>284</v>
      </c>
      <c r="F252" s="9"/>
      <c r="G252" s="9"/>
      <c r="H252" s="263">
        <v>665</v>
      </c>
      <c r="I252" s="9" t="s">
        <v>49</v>
      </c>
      <c r="J252" s="252" t="str">
        <f t="shared" si="70"/>
        <v>Reduce Plant Downtime</v>
      </c>
      <c r="K252" s="252" t="str">
        <f t="shared" si="70"/>
        <v>elec reduce plant downtime</v>
      </c>
      <c r="L252" s="70"/>
      <c r="M252" s="70"/>
      <c r="N252" s="70"/>
      <c r="O252" s="9"/>
      <c r="P252" s="362"/>
      <c r="Q252" s="9"/>
      <c r="R252" s="318"/>
      <c r="S252" s="362"/>
      <c r="T252" s="9"/>
    </row>
    <row r="253" spans="1:20" s="2" customFormat="1" ht="30">
      <c r="A253" s="252" t="str">
        <f t="shared" si="69"/>
        <v>Electricity Supply</v>
      </c>
      <c r="B253" s="252" t="str">
        <f t="shared" si="69"/>
        <v>Reduce Plant Downtime</v>
      </c>
      <c r="C253" s="252" t="str">
        <f t="shared" si="69"/>
        <v>Percentage Reduction in Plant Downtime</v>
      </c>
      <c r="D253" s="9" t="s">
        <v>86</v>
      </c>
      <c r="E253" s="9" t="s">
        <v>285</v>
      </c>
      <c r="F253" s="9"/>
      <c r="G253" s="9"/>
      <c r="H253" s="263">
        <v>666</v>
      </c>
      <c r="I253" s="9" t="s">
        <v>49</v>
      </c>
      <c r="J253" s="252" t="str">
        <f t="shared" si="70"/>
        <v>Reduce Plant Downtime</v>
      </c>
      <c r="K253" s="252" t="str">
        <f t="shared" si="70"/>
        <v>elec reduce plant downtime</v>
      </c>
      <c r="L253" s="70"/>
      <c r="M253" s="70"/>
      <c r="N253" s="70"/>
      <c r="O253" s="9"/>
      <c r="P253" s="362"/>
      <c r="Q253" s="9"/>
      <c r="R253" s="318"/>
      <c r="S253" s="362"/>
      <c r="T253" s="9"/>
    </row>
    <row r="254" spans="1:20" s="2" customFormat="1" ht="30">
      <c r="A254" s="252" t="str">
        <f t="shared" si="69"/>
        <v>Electricity Supply</v>
      </c>
      <c r="B254" s="252" t="str">
        <f t="shared" si="69"/>
        <v>Reduce Plant Downtime</v>
      </c>
      <c r="C254" s="252" t="str">
        <f t="shared" si="69"/>
        <v>Percentage Reduction in Plant Downtime</v>
      </c>
      <c r="D254" s="9" t="s">
        <v>86</v>
      </c>
      <c r="E254" s="9" t="s">
        <v>286</v>
      </c>
      <c r="F254" s="9"/>
      <c r="G254" s="9"/>
      <c r="H254" s="263">
        <v>667</v>
      </c>
      <c r="I254" s="9" t="s">
        <v>49</v>
      </c>
      <c r="J254" s="252" t="str">
        <f t="shared" si="70"/>
        <v>Reduce Plant Downtime</v>
      </c>
      <c r="K254" s="252" t="str">
        <f t="shared" si="70"/>
        <v>elec reduce plant downtime</v>
      </c>
      <c r="L254" s="70"/>
      <c r="M254" s="70"/>
      <c r="N254" s="70"/>
      <c r="O254" s="9"/>
      <c r="P254" s="362"/>
      <c r="Q254" s="9"/>
      <c r="R254" s="318"/>
      <c r="S254" s="362"/>
      <c r="T254" s="9"/>
    </row>
    <row r="255" spans="1:20" s="2" customFormat="1" ht="30">
      <c r="A255" s="252" t="str">
        <f t="shared" si="69"/>
        <v>Electricity Supply</v>
      </c>
      <c r="B255" s="252" t="str">
        <f t="shared" si="69"/>
        <v>Reduce Plant Downtime</v>
      </c>
      <c r="C255" s="252" t="str">
        <f t="shared" si="69"/>
        <v>Percentage Reduction in Plant Downtime</v>
      </c>
      <c r="D255" s="9" t="s">
        <v>87</v>
      </c>
      <c r="E255" s="9" t="s">
        <v>284</v>
      </c>
      <c r="F255" s="9"/>
      <c r="G255" s="9"/>
      <c r="H255" s="263">
        <v>668</v>
      </c>
      <c r="I255" s="9" t="s">
        <v>49</v>
      </c>
      <c r="J255" s="252" t="str">
        <f t="shared" si="70"/>
        <v>Reduce Plant Downtime</v>
      </c>
      <c r="K255" s="252" t="str">
        <f t="shared" si="70"/>
        <v>elec reduce plant downtime</v>
      </c>
      <c r="L255" s="70"/>
      <c r="M255" s="70"/>
      <c r="N255" s="70"/>
      <c r="O255" s="9"/>
      <c r="P255" s="362"/>
      <c r="Q255" s="9"/>
      <c r="R255" s="318"/>
      <c r="S255" s="362"/>
      <c r="T255" s="9"/>
    </row>
    <row r="256" spans="1:20" s="2" customFormat="1" ht="30">
      <c r="A256" s="252" t="str">
        <f t="shared" si="69"/>
        <v>Electricity Supply</v>
      </c>
      <c r="B256" s="252" t="str">
        <f t="shared" si="69"/>
        <v>Reduce Plant Downtime</v>
      </c>
      <c r="C256" s="252" t="str">
        <f t="shared" si="69"/>
        <v>Percentage Reduction in Plant Downtime</v>
      </c>
      <c r="D256" s="9" t="s">
        <v>87</v>
      </c>
      <c r="E256" s="9" t="s">
        <v>285</v>
      </c>
      <c r="F256" s="9"/>
      <c r="G256" s="9"/>
      <c r="H256" s="263">
        <v>669</v>
      </c>
      <c r="I256" s="9" t="s">
        <v>49</v>
      </c>
      <c r="J256" s="252" t="str">
        <f t="shared" si="70"/>
        <v>Reduce Plant Downtime</v>
      </c>
      <c r="K256" s="252" t="str">
        <f t="shared" si="70"/>
        <v>elec reduce plant downtime</v>
      </c>
      <c r="L256" s="70"/>
      <c r="M256" s="70"/>
      <c r="N256" s="70"/>
      <c r="O256" s="9"/>
      <c r="P256" s="362"/>
      <c r="Q256" s="9"/>
      <c r="R256" s="318"/>
      <c r="S256" s="362"/>
      <c r="T256" s="9"/>
    </row>
    <row r="257" spans="1:20" s="2" customFormat="1" ht="30">
      <c r="A257" s="252" t="str">
        <f t="shared" si="69"/>
        <v>Electricity Supply</v>
      </c>
      <c r="B257" s="252" t="str">
        <f t="shared" si="69"/>
        <v>Reduce Plant Downtime</v>
      </c>
      <c r="C257" s="252" t="str">
        <f t="shared" si="69"/>
        <v>Percentage Reduction in Plant Downtime</v>
      </c>
      <c r="D257" s="9" t="s">
        <v>87</v>
      </c>
      <c r="E257" s="9" t="s">
        <v>286</v>
      </c>
      <c r="F257" s="9"/>
      <c r="G257" s="9"/>
      <c r="H257" s="263">
        <v>670</v>
      </c>
      <c r="I257" s="9" t="s">
        <v>49</v>
      </c>
      <c r="J257" s="252" t="str">
        <f t="shared" si="70"/>
        <v>Reduce Plant Downtime</v>
      </c>
      <c r="K257" s="252" t="str">
        <f t="shared" si="70"/>
        <v>elec reduce plant downtime</v>
      </c>
      <c r="L257" s="70"/>
      <c r="M257" s="70"/>
      <c r="N257" s="70"/>
      <c r="O257" s="9"/>
      <c r="P257" s="362"/>
      <c r="Q257" s="9"/>
      <c r="R257" s="318"/>
      <c r="S257" s="362"/>
      <c r="T257" s="9"/>
    </row>
    <row r="258" spans="1:20" s="2" customFormat="1" ht="30">
      <c r="A258" s="252" t="str">
        <f t="shared" si="69"/>
        <v>Electricity Supply</v>
      </c>
      <c r="B258" s="252" t="str">
        <f t="shared" si="69"/>
        <v>Reduce Plant Downtime</v>
      </c>
      <c r="C258" s="252" t="str">
        <f t="shared" si="69"/>
        <v>Percentage Reduction in Plant Downtime</v>
      </c>
      <c r="D258" s="9" t="s">
        <v>345</v>
      </c>
      <c r="E258" s="9" t="s">
        <v>284</v>
      </c>
      <c r="F258" s="9"/>
      <c r="G258" s="9"/>
      <c r="H258" s="263">
        <v>671</v>
      </c>
      <c r="I258" s="9" t="s">
        <v>49</v>
      </c>
      <c r="J258" s="252" t="str">
        <f t="shared" si="70"/>
        <v>Reduce Plant Downtime</v>
      </c>
      <c r="K258" s="252" t="str">
        <f t="shared" si="70"/>
        <v>elec reduce plant downtime</v>
      </c>
      <c r="L258" s="70"/>
      <c r="M258" s="70"/>
      <c r="N258" s="70"/>
      <c r="O258" s="9"/>
      <c r="P258" s="362"/>
      <c r="Q258" s="9"/>
      <c r="R258" s="318"/>
      <c r="S258" s="362"/>
      <c r="T258" s="9"/>
    </row>
    <row r="259" spans="1:20" s="2" customFormat="1" ht="30">
      <c r="A259" s="252" t="str">
        <f t="shared" si="69"/>
        <v>Electricity Supply</v>
      </c>
      <c r="B259" s="252" t="str">
        <f t="shared" si="69"/>
        <v>Reduce Plant Downtime</v>
      </c>
      <c r="C259" s="252" t="str">
        <f t="shared" si="69"/>
        <v>Percentage Reduction in Plant Downtime</v>
      </c>
      <c r="D259" s="9" t="s">
        <v>345</v>
      </c>
      <c r="E259" s="9" t="s">
        <v>285</v>
      </c>
      <c r="F259" s="9"/>
      <c r="G259" s="9"/>
      <c r="H259" s="263">
        <v>672</v>
      </c>
      <c r="I259" s="9" t="s">
        <v>49</v>
      </c>
      <c r="J259" s="252" t="str">
        <f t="shared" si="70"/>
        <v>Reduce Plant Downtime</v>
      </c>
      <c r="K259" s="252" t="str">
        <f t="shared" si="70"/>
        <v>elec reduce plant downtime</v>
      </c>
      <c r="L259" s="70"/>
      <c r="M259" s="70"/>
      <c r="N259" s="70"/>
      <c r="O259" s="9"/>
      <c r="P259" s="362"/>
      <c r="Q259" s="9"/>
      <c r="R259" s="318"/>
      <c r="S259" s="362"/>
      <c r="T259" s="9"/>
    </row>
    <row r="260" spans="1:20" s="2" customFormat="1" ht="30">
      <c r="A260" s="252" t="str">
        <f t="shared" si="69"/>
        <v>Electricity Supply</v>
      </c>
      <c r="B260" s="252" t="str">
        <f t="shared" si="69"/>
        <v>Reduce Plant Downtime</v>
      </c>
      <c r="C260" s="252" t="str">
        <f t="shared" si="69"/>
        <v>Percentage Reduction in Plant Downtime</v>
      </c>
      <c r="D260" s="9" t="s">
        <v>345</v>
      </c>
      <c r="E260" s="9" t="s">
        <v>286</v>
      </c>
      <c r="F260" s="9"/>
      <c r="G260" s="9"/>
      <c r="H260" s="263">
        <v>673</v>
      </c>
      <c r="I260" s="9" t="s">
        <v>49</v>
      </c>
      <c r="J260" s="252" t="str">
        <f t="shared" si="70"/>
        <v>Reduce Plant Downtime</v>
      </c>
      <c r="K260" s="252" t="str">
        <f t="shared" si="70"/>
        <v>elec reduce plant downtime</v>
      </c>
      <c r="L260" s="70"/>
      <c r="M260" s="70"/>
      <c r="N260" s="70"/>
      <c r="O260" s="9"/>
      <c r="P260" s="362"/>
      <c r="Q260" s="9"/>
      <c r="R260" s="318"/>
      <c r="S260" s="362"/>
      <c r="T260" s="9"/>
    </row>
    <row r="261" spans="1:20" s="2" customFormat="1" ht="30">
      <c r="A261" s="252" t="str">
        <f t="shared" si="69"/>
        <v>Electricity Supply</v>
      </c>
      <c r="B261" s="252" t="str">
        <f t="shared" si="69"/>
        <v>Reduce Plant Downtime</v>
      </c>
      <c r="C261" s="252" t="str">
        <f t="shared" si="69"/>
        <v>Percentage Reduction in Plant Downtime</v>
      </c>
      <c r="D261" s="9" t="s">
        <v>346</v>
      </c>
      <c r="E261" s="9" t="s">
        <v>284</v>
      </c>
      <c r="F261" s="9"/>
      <c r="G261" s="9"/>
      <c r="H261" s="263">
        <v>674</v>
      </c>
      <c r="I261" s="9" t="s">
        <v>49</v>
      </c>
      <c r="J261" s="252" t="str">
        <f t="shared" si="70"/>
        <v>Reduce Plant Downtime</v>
      </c>
      <c r="K261" s="252" t="str">
        <f t="shared" si="70"/>
        <v>elec reduce plant downtime</v>
      </c>
      <c r="L261" s="70"/>
      <c r="M261" s="70"/>
      <c r="N261" s="70"/>
      <c r="O261" s="9"/>
      <c r="P261" s="362"/>
      <c r="Q261" s="9"/>
      <c r="R261" s="318"/>
      <c r="S261" s="362"/>
      <c r="T261" s="9"/>
    </row>
    <row r="262" spans="1:20" s="2" customFormat="1" ht="30">
      <c r="A262" s="252" t="str">
        <f t="shared" si="69"/>
        <v>Electricity Supply</v>
      </c>
      <c r="B262" s="252" t="str">
        <f t="shared" si="69"/>
        <v>Reduce Plant Downtime</v>
      </c>
      <c r="C262" s="252" t="str">
        <f t="shared" si="69"/>
        <v>Percentage Reduction in Plant Downtime</v>
      </c>
      <c r="D262" s="9" t="s">
        <v>346</v>
      </c>
      <c r="E262" s="9" t="s">
        <v>285</v>
      </c>
      <c r="F262" s="9"/>
      <c r="G262" s="9"/>
      <c r="H262" s="263">
        <v>675</v>
      </c>
      <c r="I262" s="9" t="s">
        <v>49</v>
      </c>
      <c r="J262" s="252" t="str">
        <f t="shared" si="70"/>
        <v>Reduce Plant Downtime</v>
      </c>
      <c r="K262" s="252" t="str">
        <f t="shared" si="70"/>
        <v>elec reduce plant downtime</v>
      </c>
      <c r="L262" s="70"/>
      <c r="M262" s="70"/>
      <c r="N262" s="70"/>
      <c r="O262" s="9"/>
      <c r="P262" s="362"/>
      <c r="Q262" s="9"/>
      <c r="R262" s="318"/>
      <c r="S262" s="362"/>
      <c r="T262" s="9"/>
    </row>
    <row r="263" spans="1:20" s="2" customFormat="1" ht="30">
      <c r="A263" s="252" t="str">
        <f t="shared" si="69"/>
        <v>Electricity Supply</v>
      </c>
      <c r="B263" s="252" t="str">
        <f t="shared" si="69"/>
        <v>Reduce Plant Downtime</v>
      </c>
      <c r="C263" s="252" t="str">
        <f t="shared" si="69"/>
        <v>Percentage Reduction in Plant Downtime</v>
      </c>
      <c r="D263" s="9" t="s">
        <v>346</v>
      </c>
      <c r="E263" s="9" t="s">
        <v>286</v>
      </c>
      <c r="F263" s="9"/>
      <c r="G263" s="9"/>
      <c r="H263" s="263">
        <v>676</v>
      </c>
      <c r="I263" s="9" t="s">
        <v>49</v>
      </c>
      <c r="J263" s="252" t="str">
        <f t="shared" si="70"/>
        <v>Reduce Plant Downtime</v>
      </c>
      <c r="K263" s="252" t="str">
        <f t="shared" si="70"/>
        <v>elec reduce plant downtime</v>
      </c>
      <c r="L263" s="70"/>
      <c r="M263" s="70"/>
      <c r="N263" s="70"/>
      <c r="O263" s="9"/>
      <c r="P263" s="362"/>
      <c r="Q263" s="9"/>
      <c r="R263" s="318"/>
      <c r="S263" s="362"/>
      <c r="T263" s="9"/>
    </row>
    <row r="264" spans="1:20" s="2" customFormat="1" ht="30">
      <c r="A264" s="252" t="str">
        <f t="shared" si="69"/>
        <v>Electricity Supply</v>
      </c>
      <c r="B264" s="252" t="str">
        <f t="shared" si="69"/>
        <v>Reduce Plant Downtime</v>
      </c>
      <c r="C264" s="252" t="str">
        <f t="shared" si="69"/>
        <v>Percentage Reduction in Plant Downtime</v>
      </c>
      <c r="D264" s="9" t="s">
        <v>499</v>
      </c>
      <c r="E264" s="9" t="s">
        <v>284</v>
      </c>
      <c r="F264" s="9"/>
      <c r="G264" s="9"/>
      <c r="H264" s="263">
        <v>677</v>
      </c>
      <c r="I264" s="9" t="s">
        <v>49</v>
      </c>
      <c r="J264" s="252" t="str">
        <f t="shared" si="70"/>
        <v>Reduce Plant Downtime</v>
      </c>
      <c r="K264" s="252" t="str">
        <f t="shared" si="70"/>
        <v>elec reduce plant downtime</v>
      </c>
      <c r="L264" s="65"/>
      <c r="M264" s="65"/>
      <c r="N264" s="65"/>
      <c r="O264" s="56"/>
      <c r="P264" s="362"/>
      <c r="Q264" s="9"/>
      <c r="R264" s="318"/>
      <c r="S264" s="362"/>
      <c r="T264" s="9"/>
    </row>
    <row r="265" spans="1:20" s="2" customFormat="1" ht="30">
      <c r="A265" s="252" t="str">
        <f t="shared" ref="A265:C278" si="71">A$234</f>
        <v>Electricity Supply</v>
      </c>
      <c r="B265" s="252" t="str">
        <f t="shared" si="71"/>
        <v>Reduce Plant Downtime</v>
      </c>
      <c r="C265" s="252" t="str">
        <f t="shared" si="71"/>
        <v>Percentage Reduction in Plant Downtime</v>
      </c>
      <c r="D265" s="9" t="s">
        <v>499</v>
      </c>
      <c r="E265" s="9" t="s">
        <v>285</v>
      </c>
      <c r="F265" s="9"/>
      <c r="G265" s="9"/>
      <c r="H265" s="263">
        <v>678</v>
      </c>
      <c r="I265" s="9" t="s">
        <v>49</v>
      </c>
      <c r="J265" s="252" t="str">
        <f t="shared" si="70"/>
        <v>Reduce Plant Downtime</v>
      </c>
      <c r="K265" s="252" t="str">
        <f t="shared" si="70"/>
        <v>elec reduce plant downtime</v>
      </c>
      <c r="L265" s="65"/>
      <c r="M265" s="65"/>
      <c r="N265" s="65"/>
      <c r="O265" s="56"/>
      <c r="P265" s="362"/>
      <c r="Q265" s="9"/>
      <c r="R265" s="318"/>
      <c r="S265" s="362"/>
      <c r="T265" s="9"/>
    </row>
    <row r="266" spans="1:20" s="2" customFormat="1" ht="30">
      <c r="A266" s="252" t="str">
        <f t="shared" si="71"/>
        <v>Electricity Supply</v>
      </c>
      <c r="B266" s="252" t="str">
        <f t="shared" si="71"/>
        <v>Reduce Plant Downtime</v>
      </c>
      <c r="C266" s="252" t="str">
        <f t="shared" si="71"/>
        <v>Percentage Reduction in Plant Downtime</v>
      </c>
      <c r="D266" s="9" t="s">
        <v>499</v>
      </c>
      <c r="E266" s="9" t="s">
        <v>286</v>
      </c>
      <c r="F266" s="9"/>
      <c r="G266" s="9"/>
      <c r="H266" s="263">
        <v>679</v>
      </c>
      <c r="I266" s="9" t="s">
        <v>49</v>
      </c>
      <c r="J266" s="252" t="str">
        <f t="shared" si="70"/>
        <v>Reduce Plant Downtime</v>
      </c>
      <c r="K266" s="252" t="str">
        <f t="shared" si="70"/>
        <v>elec reduce plant downtime</v>
      </c>
      <c r="L266" s="65"/>
      <c r="M266" s="65"/>
      <c r="N266" s="65"/>
      <c r="O266" s="56"/>
      <c r="P266" s="362"/>
      <c r="Q266" s="9"/>
      <c r="R266" s="318"/>
      <c r="S266" s="362"/>
      <c r="T266" s="9"/>
    </row>
    <row r="267" spans="1:20" s="2" customFormat="1" ht="30">
      <c r="A267" s="252" t="str">
        <f t="shared" si="71"/>
        <v>Electricity Supply</v>
      </c>
      <c r="B267" s="252" t="str">
        <f t="shared" si="71"/>
        <v>Reduce Plant Downtime</v>
      </c>
      <c r="C267" s="252" t="str">
        <f t="shared" si="71"/>
        <v>Percentage Reduction in Plant Downtime</v>
      </c>
      <c r="D267" s="9" t="s">
        <v>508</v>
      </c>
      <c r="E267" s="9" t="s">
        <v>284</v>
      </c>
      <c r="F267" s="9"/>
      <c r="G267" s="9"/>
      <c r="H267" s="263">
        <v>680</v>
      </c>
      <c r="I267" s="9" t="s">
        <v>49</v>
      </c>
      <c r="J267" s="252" t="str">
        <f t="shared" si="70"/>
        <v>Reduce Plant Downtime</v>
      </c>
      <c r="K267" s="252" t="str">
        <f t="shared" si="70"/>
        <v>elec reduce plant downtime</v>
      </c>
      <c r="L267" s="65"/>
      <c r="M267" s="65"/>
      <c r="N267" s="65"/>
      <c r="O267" s="56"/>
      <c r="P267" s="362"/>
      <c r="Q267" s="9"/>
      <c r="R267" s="318"/>
      <c r="S267" s="362"/>
      <c r="T267" s="9"/>
    </row>
    <row r="268" spans="1:20" s="2" customFormat="1" ht="30">
      <c r="A268" s="252" t="str">
        <f t="shared" si="71"/>
        <v>Electricity Supply</v>
      </c>
      <c r="B268" s="252" t="str">
        <f t="shared" si="71"/>
        <v>Reduce Plant Downtime</v>
      </c>
      <c r="C268" s="252" t="str">
        <f t="shared" si="71"/>
        <v>Percentage Reduction in Plant Downtime</v>
      </c>
      <c r="D268" s="9" t="s">
        <v>508</v>
      </c>
      <c r="E268" s="9" t="s">
        <v>285</v>
      </c>
      <c r="F268" s="9"/>
      <c r="G268" s="9"/>
      <c r="H268" s="263">
        <v>681</v>
      </c>
      <c r="I268" s="9" t="s">
        <v>49</v>
      </c>
      <c r="J268" s="252" t="str">
        <f t="shared" si="70"/>
        <v>Reduce Plant Downtime</v>
      </c>
      <c r="K268" s="252" t="str">
        <f t="shared" si="70"/>
        <v>elec reduce plant downtime</v>
      </c>
      <c r="L268" s="65"/>
      <c r="M268" s="65"/>
      <c r="N268" s="65"/>
      <c r="O268" s="56"/>
      <c r="P268" s="362"/>
      <c r="Q268" s="9"/>
      <c r="R268" s="318"/>
      <c r="S268" s="362"/>
      <c r="T268" s="9"/>
    </row>
    <row r="269" spans="1:20" s="2" customFormat="1" ht="105">
      <c r="A269" s="252" t="str">
        <f t="shared" si="71"/>
        <v>Electricity Supply</v>
      </c>
      <c r="B269" s="252" t="str">
        <f t="shared" si="71"/>
        <v>Reduce Plant Downtime</v>
      </c>
      <c r="C269" s="252" t="str">
        <f t="shared" si="71"/>
        <v>Percentage Reduction in Plant Downtime</v>
      </c>
      <c r="D269" s="9" t="s">
        <v>508</v>
      </c>
      <c r="E269" s="9" t="s">
        <v>286</v>
      </c>
      <c r="F269" s="9" t="s">
        <v>350</v>
      </c>
      <c r="G269" s="9" t="s">
        <v>509</v>
      </c>
      <c r="H269" s="263">
        <v>182</v>
      </c>
      <c r="I269" s="9" t="s">
        <v>48</v>
      </c>
      <c r="J269" s="252" t="str">
        <f t="shared" ref="J269:J278" si="72">J$234</f>
        <v>Reduce Plant Downtime</v>
      </c>
      <c r="K269" s="75" t="str">
        <f>K$237</f>
        <v>elec reduce plant downtime</v>
      </c>
      <c r="L269" s="64">
        <v>0</v>
      </c>
      <c r="M269" s="64">
        <v>0.25</v>
      </c>
      <c r="N269" s="64">
        <v>0.01</v>
      </c>
      <c r="O269" s="9" t="s">
        <v>287</v>
      </c>
      <c r="P269" s="351" t="s">
        <v>2175</v>
      </c>
      <c r="Q269" s="9" t="s">
        <v>2095</v>
      </c>
      <c r="R269" s="318" t="s">
        <v>288</v>
      </c>
      <c r="S269" s="362" t="s">
        <v>352</v>
      </c>
      <c r="T269" s="9"/>
    </row>
    <row r="270" spans="1:20" s="2" customFormat="1" ht="30">
      <c r="A270" s="252" t="str">
        <f t="shared" si="71"/>
        <v>Electricity Supply</v>
      </c>
      <c r="B270" s="252" t="str">
        <f t="shared" si="71"/>
        <v>Reduce Plant Downtime</v>
      </c>
      <c r="C270" s="252" t="str">
        <f t="shared" si="71"/>
        <v>Percentage Reduction in Plant Downtime</v>
      </c>
      <c r="D270" s="9" t="s">
        <v>2858</v>
      </c>
      <c r="E270" s="9" t="s">
        <v>284</v>
      </c>
      <c r="G270" s="9"/>
      <c r="H270" s="263">
        <v>682</v>
      </c>
      <c r="I270" s="9" t="s">
        <v>49</v>
      </c>
      <c r="J270" s="252" t="str">
        <f t="shared" si="72"/>
        <v>Reduce Plant Downtime</v>
      </c>
      <c r="K270" s="75" t="str">
        <f t="shared" ref="K270:K278" si="73">K$237</f>
        <v>elec reduce plant downtime</v>
      </c>
      <c r="L270" s="64"/>
      <c r="M270" s="64"/>
      <c r="N270" s="64"/>
      <c r="O270" s="9"/>
      <c r="P270" s="351"/>
      <c r="Q270" s="9"/>
      <c r="R270" s="318"/>
      <c r="S270" s="362"/>
      <c r="T270" s="9"/>
    </row>
    <row r="271" spans="1:20" s="2" customFormat="1" ht="30">
      <c r="A271" s="252" t="str">
        <f t="shared" si="71"/>
        <v>Electricity Supply</v>
      </c>
      <c r="B271" s="252" t="str">
        <f t="shared" si="71"/>
        <v>Reduce Plant Downtime</v>
      </c>
      <c r="C271" s="252" t="str">
        <f t="shared" si="71"/>
        <v>Percentage Reduction in Plant Downtime</v>
      </c>
      <c r="D271" s="9" t="s">
        <v>2858</v>
      </c>
      <c r="E271" s="9" t="s">
        <v>285</v>
      </c>
      <c r="H271" s="263">
        <v>683</v>
      </c>
      <c r="I271" s="9" t="s">
        <v>49</v>
      </c>
      <c r="J271" s="252" t="str">
        <f t="shared" si="72"/>
        <v>Reduce Plant Downtime</v>
      </c>
      <c r="K271" s="75" t="str">
        <f t="shared" si="73"/>
        <v>elec reduce plant downtime</v>
      </c>
      <c r="L271" s="64"/>
      <c r="M271" s="64"/>
      <c r="N271" s="64"/>
      <c r="O271" s="9"/>
      <c r="P271" s="351"/>
      <c r="Q271" s="9"/>
      <c r="R271" s="318"/>
      <c r="S271" s="362"/>
      <c r="T271" s="9"/>
    </row>
    <row r="272" spans="1:20" s="2" customFormat="1" ht="30">
      <c r="A272" s="252" t="str">
        <f t="shared" si="71"/>
        <v>Electricity Supply</v>
      </c>
      <c r="B272" s="252" t="str">
        <f t="shared" si="71"/>
        <v>Reduce Plant Downtime</v>
      </c>
      <c r="C272" s="252" t="str">
        <f t="shared" si="71"/>
        <v>Percentage Reduction in Plant Downtime</v>
      </c>
      <c r="D272" s="9" t="s">
        <v>2858</v>
      </c>
      <c r="E272" s="9" t="s">
        <v>286</v>
      </c>
      <c r="H272" s="263">
        <v>684</v>
      </c>
      <c r="I272" s="9" t="s">
        <v>49</v>
      </c>
      <c r="J272" s="252" t="str">
        <f t="shared" si="72"/>
        <v>Reduce Plant Downtime</v>
      </c>
      <c r="K272" s="75" t="str">
        <f t="shared" si="73"/>
        <v>elec reduce plant downtime</v>
      </c>
      <c r="L272" s="64"/>
      <c r="M272" s="64"/>
      <c r="N272" s="64"/>
      <c r="O272" s="9"/>
      <c r="P272" s="351"/>
      <c r="Q272" s="9"/>
      <c r="R272" s="318"/>
      <c r="S272" s="362"/>
      <c r="T272" s="9"/>
    </row>
    <row r="273" spans="1:20" s="2" customFormat="1" ht="30">
      <c r="A273" s="252" t="str">
        <f t="shared" si="71"/>
        <v>Electricity Supply</v>
      </c>
      <c r="B273" s="252" t="str">
        <f t="shared" si="71"/>
        <v>Reduce Plant Downtime</v>
      </c>
      <c r="C273" s="252" t="str">
        <f t="shared" si="71"/>
        <v>Percentage Reduction in Plant Downtime</v>
      </c>
      <c r="D273" s="9" t="s">
        <v>2859</v>
      </c>
      <c r="E273" s="9" t="s">
        <v>284</v>
      </c>
      <c r="G273" s="9"/>
      <c r="H273" s="263">
        <v>685</v>
      </c>
      <c r="I273" s="9" t="s">
        <v>49</v>
      </c>
      <c r="J273" s="252" t="str">
        <f t="shared" si="72"/>
        <v>Reduce Plant Downtime</v>
      </c>
      <c r="K273" s="75" t="str">
        <f t="shared" si="73"/>
        <v>elec reduce plant downtime</v>
      </c>
      <c r="L273" s="64"/>
      <c r="M273" s="64"/>
      <c r="N273" s="64"/>
      <c r="O273" s="9"/>
      <c r="P273" s="351"/>
      <c r="Q273" s="9"/>
      <c r="R273" s="318"/>
      <c r="S273" s="362"/>
      <c r="T273" s="9"/>
    </row>
    <row r="274" spans="1:20" s="2" customFormat="1" ht="30">
      <c r="A274" s="252" t="str">
        <f t="shared" si="71"/>
        <v>Electricity Supply</v>
      </c>
      <c r="B274" s="252" t="str">
        <f t="shared" si="71"/>
        <v>Reduce Plant Downtime</v>
      </c>
      <c r="C274" s="252" t="str">
        <f t="shared" si="71"/>
        <v>Percentage Reduction in Plant Downtime</v>
      </c>
      <c r="D274" s="9" t="s">
        <v>2859</v>
      </c>
      <c r="E274" s="9" t="s">
        <v>285</v>
      </c>
      <c r="H274" s="263">
        <v>686</v>
      </c>
      <c r="I274" s="9" t="s">
        <v>49</v>
      </c>
      <c r="J274" s="252" t="str">
        <f t="shared" si="72"/>
        <v>Reduce Plant Downtime</v>
      </c>
      <c r="K274" s="75" t="str">
        <f t="shared" si="73"/>
        <v>elec reduce plant downtime</v>
      </c>
      <c r="L274" s="64"/>
      <c r="M274" s="64"/>
      <c r="N274" s="64"/>
      <c r="O274" s="9"/>
      <c r="P274" s="351"/>
      <c r="Q274" s="9"/>
      <c r="R274" s="318"/>
      <c r="S274" s="362"/>
      <c r="T274" s="9"/>
    </row>
    <row r="275" spans="1:20" s="2" customFormat="1" ht="30">
      <c r="A275" s="252" t="str">
        <f t="shared" si="71"/>
        <v>Electricity Supply</v>
      </c>
      <c r="B275" s="252" t="str">
        <f t="shared" si="71"/>
        <v>Reduce Plant Downtime</v>
      </c>
      <c r="C275" s="252" t="str">
        <f t="shared" si="71"/>
        <v>Percentage Reduction in Plant Downtime</v>
      </c>
      <c r="D275" s="9" t="s">
        <v>2859</v>
      </c>
      <c r="E275" s="9" t="s">
        <v>286</v>
      </c>
      <c r="G275" s="9"/>
      <c r="H275" s="263">
        <v>687</v>
      </c>
      <c r="I275" s="9" t="s">
        <v>49</v>
      </c>
      <c r="J275" s="252" t="str">
        <f t="shared" si="72"/>
        <v>Reduce Plant Downtime</v>
      </c>
      <c r="K275" s="75" t="str">
        <f t="shared" si="73"/>
        <v>elec reduce plant downtime</v>
      </c>
      <c r="L275" s="64"/>
      <c r="M275" s="64"/>
      <c r="N275" s="64"/>
      <c r="O275" s="9"/>
      <c r="P275" s="351"/>
      <c r="Q275" s="9"/>
      <c r="R275" s="318"/>
      <c r="S275" s="362"/>
      <c r="T275" s="9"/>
    </row>
    <row r="276" spans="1:20" s="2" customFormat="1" ht="30">
      <c r="A276" s="252" t="str">
        <f t="shared" si="71"/>
        <v>Electricity Supply</v>
      </c>
      <c r="B276" s="252" t="str">
        <f t="shared" si="71"/>
        <v>Reduce Plant Downtime</v>
      </c>
      <c r="C276" s="252" t="str">
        <f t="shared" si="71"/>
        <v>Percentage Reduction in Plant Downtime</v>
      </c>
      <c r="D276" s="9" t="s">
        <v>2860</v>
      </c>
      <c r="E276" s="9" t="s">
        <v>284</v>
      </c>
      <c r="G276" s="9"/>
      <c r="H276" s="263">
        <v>688</v>
      </c>
      <c r="I276" s="9" t="s">
        <v>49</v>
      </c>
      <c r="J276" s="252" t="str">
        <f t="shared" si="72"/>
        <v>Reduce Plant Downtime</v>
      </c>
      <c r="K276" s="75" t="str">
        <f t="shared" si="73"/>
        <v>elec reduce plant downtime</v>
      </c>
      <c r="L276" s="64"/>
      <c r="M276" s="64"/>
      <c r="N276" s="64"/>
      <c r="O276" s="9"/>
      <c r="P276" s="351"/>
      <c r="Q276" s="9"/>
      <c r="R276" s="318"/>
      <c r="S276" s="362"/>
      <c r="T276" s="9"/>
    </row>
    <row r="277" spans="1:20" s="2" customFormat="1" ht="30">
      <c r="A277" s="252" t="str">
        <f t="shared" si="71"/>
        <v>Electricity Supply</v>
      </c>
      <c r="B277" s="252" t="str">
        <f t="shared" si="71"/>
        <v>Reduce Plant Downtime</v>
      </c>
      <c r="C277" s="252" t="str">
        <f t="shared" si="71"/>
        <v>Percentage Reduction in Plant Downtime</v>
      </c>
      <c r="D277" s="9" t="s">
        <v>2860</v>
      </c>
      <c r="E277" s="9" t="s">
        <v>285</v>
      </c>
      <c r="F277" s="9"/>
      <c r="G277" s="9"/>
      <c r="H277" s="263">
        <v>689</v>
      </c>
      <c r="I277" s="9" t="s">
        <v>49</v>
      </c>
      <c r="J277" s="252" t="str">
        <f t="shared" si="72"/>
        <v>Reduce Plant Downtime</v>
      </c>
      <c r="K277" s="75" t="str">
        <f t="shared" si="73"/>
        <v>elec reduce plant downtime</v>
      </c>
      <c r="L277" s="64"/>
      <c r="M277" s="64"/>
      <c r="N277" s="64"/>
      <c r="O277" s="9"/>
      <c r="P277" s="351"/>
      <c r="Q277" s="9"/>
      <c r="R277" s="318"/>
      <c r="S277" s="362"/>
      <c r="T277" s="9"/>
    </row>
    <row r="278" spans="1:20" s="2" customFormat="1" ht="30">
      <c r="A278" s="252" t="str">
        <f t="shared" si="71"/>
        <v>Electricity Supply</v>
      </c>
      <c r="B278" s="252" t="str">
        <f t="shared" si="71"/>
        <v>Reduce Plant Downtime</v>
      </c>
      <c r="C278" s="252" t="str">
        <f t="shared" si="71"/>
        <v>Percentage Reduction in Plant Downtime</v>
      </c>
      <c r="D278" s="9" t="s">
        <v>2860</v>
      </c>
      <c r="E278" s="9" t="s">
        <v>286</v>
      </c>
      <c r="F278" s="9"/>
      <c r="G278" s="9"/>
      <c r="H278" s="263">
        <v>690</v>
      </c>
      <c r="I278" s="9" t="s">
        <v>49</v>
      </c>
      <c r="J278" s="252" t="str">
        <f t="shared" si="72"/>
        <v>Reduce Plant Downtime</v>
      </c>
      <c r="K278" s="75" t="str">
        <f t="shared" si="73"/>
        <v>elec reduce plant downtime</v>
      </c>
      <c r="L278" s="64"/>
      <c r="M278" s="64"/>
      <c r="N278" s="64"/>
      <c r="O278" s="9"/>
      <c r="P278" s="351"/>
      <c r="Q278" s="9"/>
      <c r="R278" s="318"/>
      <c r="S278" s="362"/>
      <c r="T278" s="9"/>
    </row>
    <row r="279" spans="1:20" s="2" customFormat="1" ht="60">
      <c r="A279" s="260" t="s">
        <v>8</v>
      </c>
      <c r="B279" s="57" t="s">
        <v>2272</v>
      </c>
      <c r="C279" s="57" t="s">
        <v>2273</v>
      </c>
      <c r="D279" s="9" t="s">
        <v>503</v>
      </c>
      <c r="E279" s="9"/>
      <c r="F279" s="9" t="s">
        <v>506</v>
      </c>
      <c r="G279" s="9"/>
      <c r="H279" s="263">
        <v>194</v>
      </c>
      <c r="I279" s="9" t="s">
        <v>48</v>
      </c>
      <c r="J279" s="57" t="s">
        <v>2272</v>
      </c>
      <c r="K279" s="76" t="s">
        <v>2274</v>
      </c>
      <c r="L279" s="64">
        <v>0</v>
      </c>
      <c r="M279" s="64">
        <v>0.9</v>
      </c>
      <c r="N279" s="64">
        <v>0.01</v>
      </c>
      <c r="O279" s="9" t="s">
        <v>2275</v>
      </c>
      <c r="P279" s="362" t="s">
        <v>2276</v>
      </c>
      <c r="Q279" s="9" t="s">
        <v>2337</v>
      </c>
      <c r="R279" s="318" t="s">
        <v>2336</v>
      </c>
      <c r="S279" s="362"/>
      <c r="T279" s="9"/>
    </row>
    <row r="280" spans="1:20" s="2" customFormat="1" ht="60">
      <c r="A280" s="252" t="str">
        <f>A$279</f>
        <v>Electricity Supply</v>
      </c>
      <c r="B280" s="252" t="str">
        <f t="shared" ref="B280:C281" si="74">B$279</f>
        <v>Reduce Soft Costs</v>
      </c>
      <c r="C280" s="252" t="str">
        <f t="shared" si="74"/>
        <v>Percent Reduction in Soft Costs of Capacity Construction</v>
      </c>
      <c r="D280" s="9" t="s">
        <v>85</v>
      </c>
      <c r="E280" s="9"/>
      <c r="F280" s="9" t="s">
        <v>99</v>
      </c>
      <c r="G280" s="9"/>
      <c r="H280" s="263">
        <v>195</v>
      </c>
      <c r="I280" s="9" t="s">
        <v>48</v>
      </c>
      <c r="J280" s="58" t="str">
        <f t="shared" ref="J280:O281" si="75">J$279</f>
        <v>Reduce Soft Costs</v>
      </c>
      <c r="K280" s="58" t="str">
        <f t="shared" si="75"/>
        <v>elec reduce soft costs</v>
      </c>
      <c r="L280" s="257">
        <f t="shared" si="75"/>
        <v>0</v>
      </c>
      <c r="M280" s="257">
        <f t="shared" si="75"/>
        <v>0.9</v>
      </c>
      <c r="N280" s="257">
        <f t="shared" si="75"/>
        <v>0.01</v>
      </c>
      <c r="O280" s="58" t="str">
        <f t="shared" si="75"/>
        <v>% reduction in soft costs</v>
      </c>
      <c r="P280" s="362" t="s">
        <v>2277</v>
      </c>
      <c r="Q280" s="58" t="str">
        <f t="shared" ref="Q280:R281" si="76">Q$279</f>
        <v>endogenous-learning.html#red-soft-costs</v>
      </c>
      <c r="R280" s="321" t="str">
        <f t="shared" si="76"/>
        <v>reduce-soft-costs.html</v>
      </c>
      <c r="S280" s="362"/>
      <c r="T280" s="9"/>
    </row>
    <row r="281" spans="1:20" s="2" customFormat="1" ht="60">
      <c r="A281" s="252" t="str">
        <f>A$279</f>
        <v>Electricity Supply</v>
      </c>
      <c r="B281" s="252" t="str">
        <f t="shared" si="74"/>
        <v>Reduce Soft Costs</v>
      </c>
      <c r="C281" s="252" t="str">
        <f t="shared" si="74"/>
        <v>Percent Reduction in Soft Costs of Capacity Construction</v>
      </c>
      <c r="D281" s="9" t="s">
        <v>508</v>
      </c>
      <c r="E281" s="9"/>
      <c r="F281" s="9" t="s">
        <v>509</v>
      </c>
      <c r="G281" s="9"/>
      <c r="H281" s="263">
        <v>196</v>
      </c>
      <c r="I281" s="9" t="s">
        <v>48</v>
      </c>
      <c r="J281" s="58" t="str">
        <f t="shared" si="75"/>
        <v>Reduce Soft Costs</v>
      </c>
      <c r="K281" s="58" t="str">
        <f t="shared" si="75"/>
        <v>elec reduce soft costs</v>
      </c>
      <c r="L281" s="257">
        <f t="shared" si="75"/>
        <v>0</v>
      </c>
      <c r="M281" s="257">
        <f t="shared" si="75"/>
        <v>0.9</v>
      </c>
      <c r="N281" s="257">
        <f t="shared" si="75"/>
        <v>0.01</v>
      </c>
      <c r="O281" s="58" t="str">
        <f t="shared" si="75"/>
        <v>% reduction in soft costs</v>
      </c>
      <c r="P281" s="362" t="s">
        <v>2278</v>
      </c>
      <c r="Q281" s="58" t="str">
        <f t="shared" si="76"/>
        <v>endogenous-learning.html#red-soft-costs</v>
      </c>
      <c r="R281" s="321" t="str">
        <f t="shared" si="76"/>
        <v>reduce-soft-costs.html</v>
      </c>
      <c r="S281" s="362"/>
      <c r="T281" s="9"/>
    </row>
    <row r="282" spans="1:20" s="2" customFormat="1" ht="60">
      <c r="A282" s="260" t="s">
        <v>8</v>
      </c>
      <c r="B282" s="260" t="s">
        <v>279</v>
      </c>
      <c r="C282" s="260" t="s">
        <v>314</v>
      </c>
      <c r="D282" s="9"/>
      <c r="E282" s="9"/>
      <c r="F282" s="9"/>
      <c r="G282" s="9"/>
      <c r="H282" s="263">
        <v>145</v>
      </c>
      <c r="I282" s="9" t="s">
        <v>48</v>
      </c>
      <c r="J282" s="76" t="s">
        <v>394</v>
      </c>
      <c r="K282" s="77" t="s">
        <v>2147</v>
      </c>
      <c r="L282" s="64">
        <v>0</v>
      </c>
      <c r="M282" s="64">
        <v>0.4</v>
      </c>
      <c r="N282" s="64">
        <v>0.01</v>
      </c>
      <c r="O282" s="9" t="s">
        <v>280</v>
      </c>
      <c r="P282" s="351" t="s">
        <v>2176</v>
      </c>
      <c r="Q282" s="9" t="s">
        <v>2096</v>
      </c>
      <c r="R282" s="318" t="s">
        <v>281</v>
      </c>
      <c r="S282" s="362" t="s">
        <v>342</v>
      </c>
      <c r="T282" s="9"/>
    </row>
    <row r="283" spans="1:20" s="2" customFormat="1" ht="45">
      <c r="A283" s="260" t="s">
        <v>8</v>
      </c>
      <c r="B283" s="259" t="s">
        <v>2905</v>
      </c>
      <c r="C283" s="260" t="s">
        <v>2907</v>
      </c>
      <c r="D283" s="54" t="s">
        <v>502</v>
      </c>
      <c r="E283" s="54"/>
      <c r="F283" s="9" t="s">
        <v>501</v>
      </c>
      <c r="G283" s="9"/>
      <c r="H283" s="263">
        <v>691</v>
      </c>
      <c r="I283" s="9" t="s">
        <v>49</v>
      </c>
      <c r="J283" s="259" t="s">
        <v>2905</v>
      </c>
      <c r="K283" s="259" t="s">
        <v>2908</v>
      </c>
      <c r="L283" s="64">
        <v>0</v>
      </c>
      <c r="M283" s="64">
        <v>0.5</v>
      </c>
      <c r="N283" s="64">
        <v>0.01</v>
      </c>
      <c r="O283" s="9" t="s">
        <v>2909</v>
      </c>
      <c r="P283" s="351"/>
      <c r="Q283" s="54" t="s">
        <v>240</v>
      </c>
      <c r="R283" s="318"/>
      <c r="S283" s="362"/>
      <c r="T283" s="9"/>
    </row>
    <row r="284" spans="1:20" s="2" customFormat="1" ht="45">
      <c r="A284" s="252" t="str">
        <f>A$283</f>
        <v>Electricity Supply</v>
      </c>
      <c r="B284" s="252" t="str">
        <f t="shared" ref="B284:C295" si="77">B$283</f>
        <v>Subsidy for Capacity Construction</v>
      </c>
      <c r="C284" s="252" t="str">
        <f t="shared" si="77"/>
        <v>Perc Subsidy for Elec Capacity Construction</v>
      </c>
      <c r="D284" s="9" t="s">
        <v>82</v>
      </c>
      <c r="E284" s="56"/>
      <c r="F284" s="9" t="s">
        <v>96</v>
      </c>
      <c r="G284" s="9"/>
      <c r="H284" s="263">
        <v>692</v>
      </c>
      <c r="I284" s="9" t="s">
        <v>49</v>
      </c>
      <c r="J284" s="252" t="str">
        <f t="shared" ref="J284:O295" si="78">J$283</f>
        <v>Subsidy for Capacity Construction</v>
      </c>
      <c r="K284" s="252" t="str">
        <f t="shared" si="78"/>
        <v>elec capacity construction subsidy</v>
      </c>
      <c r="L284" s="269">
        <f t="shared" si="78"/>
        <v>0</v>
      </c>
      <c r="M284" s="269">
        <f t="shared" si="78"/>
        <v>0.5</v>
      </c>
      <c r="N284" s="269">
        <f t="shared" si="78"/>
        <v>0.01</v>
      </c>
      <c r="O284" s="252" t="str">
        <f t="shared" si="78"/>
        <v>% of construction cost</v>
      </c>
      <c r="P284" s="351"/>
      <c r="Q284" s="252" t="str">
        <f t="shared" ref="Q284:Q295" si="79">Q$283</f>
        <v>electricity-sector-main.html#subsidies</v>
      </c>
      <c r="R284" s="318"/>
      <c r="S284" s="362"/>
      <c r="T284" s="9"/>
    </row>
    <row r="285" spans="1:20" s="2" customFormat="1" ht="60">
      <c r="A285" s="252" t="str">
        <f t="shared" ref="A285:A295" si="80">A$283</f>
        <v>Electricity Supply</v>
      </c>
      <c r="B285" s="252" t="str">
        <f t="shared" si="77"/>
        <v>Subsidy for Capacity Construction</v>
      </c>
      <c r="C285" s="252" t="str">
        <f t="shared" si="77"/>
        <v>Perc Subsidy for Elec Capacity Construction</v>
      </c>
      <c r="D285" s="9" t="s">
        <v>83</v>
      </c>
      <c r="E285" s="56"/>
      <c r="F285" s="9" t="s">
        <v>97</v>
      </c>
      <c r="G285" s="9"/>
      <c r="H285" s="263">
        <v>517</v>
      </c>
      <c r="I285" s="9" t="s">
        <v>48</v>
      </c>
      <c r="J285" s="252" t="str">
        <f t="shared" si="78"/>
        <v>Subsidy for Capacity Construction</v>
      </c>
      <c r="K285" s="252" t="str">
        <f t="shared" si="78"/>
        <v>elec capacity construction subsidy</v>
      </c>
      <c r="L285" s="269">
        <f t="shared" si="78"/>
        <v>0</v>
      </c>
      <c r="M285" s="269">
        <f t="shared" si="78"/>
        <v>0.5</v>
      </c>
      <c r="N285" s="269">
        <f t="shared" si="78"/>
        <v>0.01</v>
      </c>
      <c r="O285" s="252" t="str">
        <f t="shared" si="78"/>
        <v>% of construction cost</v>
      </c>
      <c r="P285" s="355" t="s">
        <v>3273</v>
      </c>
      <c r="Q285" s="252" t="str">
        <f t="shared" si="79"/>
        <v>electricity-sector-main.html#subsidies</v>
      </c>
      <c r="R285" s="370"/>
      <c r="S285" s="371" t="s">
        <v>2912</v>
      </c>
      <c r="T285" s="9"/>
    </row>
    <row r="286" spans="1:20" s="2" customFormat="1" ht="45">
      <c r="A286" s="252" t="str">
        <f t="shared" si="80"/>
        <v>Electricity Supply</v>
      </c>
      <c r="B286" s="252" t="str">
        <f t="shared" si="77"/>
        <v>Subsidy for Capacity Construction</v>
      </c>
      <c r="C286" s="252" t="str">
        <f t="shared" si="77"/>
        <v>Perc Subsidy for Elec Capacity Construction</v>
      </c>
      <c r="D286" s="9" t="s">
        <v>84</v>
      </c>
      <c r="E286" s="56"/>
      <c r="F286" s="9" t="s">
        <v>98</v>
      </c>
      <c r="G286" s="9"/>
      <c r="H286" s="263">
        <v>693</v>
      </c>
      <c r="I286" s="9" t="s">
        <v>49</v>
      </c>
      <c r="J286" s="252" t="str">
        <f t="shared" si="78"/>
        <v>Subsidy for Capacity Construction</v>
      </c>
      <c r="K286" s="252" t="str">
        <f t="shared" si="78"/>
        <v>elec capacity construction subsidy</v>
      </c>
      <c r="L286" s="269">
        <f t="shared" si="78"/>
        <v>0</v>
      </c>
      <c r="M286" s="269">
        <f t="shared" si="78"/>
        <v>0.5</v>
      </c>
      <c r="N286" s="269">
        <f t="shared" si="78"/>
        <v>0.01</v>
      </c>
      <c r="O286" s="252" t="str">
        <f t="shared" si="78"/>
        <v>% of construction cost</v>
      </c>
      <c r="P286" s="351"/>
      <c r="Q286" s="252" t="str">
        <f t="shared" si="79"/>
        <v>electricity-sector-main.html#subsidies</v>
      </c>
      <c r="R286" s="318"/>
      <c r="S286" s="362"/>
      <c r="T286" s="9"/>
    </row>
    <row r="287" spans="1:20" s="2" customFormat="1" ht="60">
      <c r="A287" s="252" t="str">
        <f t="shared" si="80"/>
        <v>Electricity Supply</v>
      </c>
      <c r="B287" s="252" t="str">
        <f t="shared" si="77"/>
        <v>Subsidy for Capacity Construction</v>
      </c>
      <c r="C287" s="252" t="str">
        <f t="shared" si="77"/>
        <v>Perc Subsidy for Elec Capacity Construction</v>
      </c>
      <c r="D287" s="9" t="s">
        <v>503</v>
      </c>
      <c r="E287" s="56"/>
      <c r="F287" s="9" t="s">
        <v>506</v>
      </c>
      <c r="G287" s="9"/>
      <c r="H287" s="263">
        <v>518</v>
      </c>
      <c r="I287" s="9" t="s">
        <v>48</v>
      </c>
      <c r="J287" s="252" t="str">
        <f t="shared" si="78"/>
        <v>Subsidy for Capacity Construction</v>
      </c>
      <c r="K287" s="252" t="str">
        <f t="shared" si="78"/>
        <v>elec capacity construction subsidy</v>
      </c>
      <c r="L287" s="269">
        <f t="shared" si="78"/>
        <v>0</v>
      </c>
      <c r="M287" s="269">
        <f t="shared" si="78"/>
        <v>0.5</v>
      </c>
      <c r="N287" s="269">
        <f t="shared" si="78"/>
        <v>0.01</v>
      </c>
      <c r="O287" s="252" t="str">
        <f t="shared" si="78"/>
        <v>% of construction cost</v>
      </c>
      <c r="P287" s="355" t="s">
        <v>3274</v>
      </c>
      <c r="Q287" s="252" t="str">
        <f t="shared" si="79"/>
        <v>electricity-sector-main.html#subsidies</v>
      </c>
      <c r="R287" s="370"/>
      <c r="S287" s="371" t="s">
        <v>2911</v>
      </c>
      <c r="T287" s="9"/>
    </row>
    <row r="288" spans="1:20" s="2" customFormat="1" ht="60">
      <c r="A288" s="252" t="str">
        <f t="shared" si="80"/>
        <v>Electricity Supply</v>
      </c>
      <c r="B288" s="252" t="str">
        <f t="shared" si="77"/>
        <v>Subsidy for Capacity Construction</v>
      </c>
      <c r="C288" s="252" t="str">
        <f t="shared" si="77"/>
        <v>Perc Subsidy for Elec Capacity Construction</v>
      </c>
      <c r="D288" s="9" t="s">
        <v>85</v>
      </c>
      <c r="E288" s="56"/>
      <c r="F288" s="9" t="s">
        <v>99</v>
      </c>
      <c r="G288" s="9"/>
      <c r="H288" s="263">
        <v>519</v>
      </c>
      <c r="I288" s="9" t="s">
        <v>48</v>
      </c>
      <c r="J288" s="252" t="str">
        <f t="shared" si="78"/>
        <v>Subsidy for Capacity Construction</v>
      </c>
      <c r="K288" s="252" t="str">
        <f t="shared" si="78"/>
        <v>elec capacity construction subsidy</v>
      </c>
      <c r="L288" s="269">
        <f t="shared" si="78"/>
        <v>0</v>
      </c>
      <c r="M288" s="269">
        <f t="shared" si="78"/>
        <v>0.5</v>
      </c>
      <c r="N288" s="269">
        <f t="shared" si="78"/>
        <v>0.01</v>
      </c>
      <c r="O288" s="252" t="str">
        <f t="shared" si="78"/>
        <v>% of construction cost</v>
      </c>
      <c r="P288" s="355" t="s">
        <v>3275</v>
      </c>
      <c r="Q288" s="252" t="str">
        <f t="shared" si="79"/>
        <v>electricity-sector-main.html#subsidies</v>
      </c>
      <c r="R288" s="370"/>
      <c r="S288" s="371" t="s">
        <v>2911</v>
      </c>
      <c r="T288" s="9"/>
    </row>
    <row r="289" spans="1:20" s="2" customFormat="1" ht="60">
      <c r="A289" s="252" t="str">
        <f t="shared" si="80"/>
        <v>Electricity Supply</v>
      </c>
      <c r="B289" s="252" t="str">
        <f t="shared" si="77"/>
        <v>Subsidy for Capacity Construction</v>
      </c>
      <c r="C289" s="252" t="str">
        <f t="shared" si="77"/>
        <v>Perc Subsidy for Elec Capacity Construction</v>
      </c>
      <c r="D289" s="9" t="s">
        <v>86</v>
      </c>
      <c r="E289" s="56"/>
      <c r="F289" s="9" t="s">
        <v>100</v>
      </c>
      <c r="G289" s="9"/>
      <c r="H289" s="263">
        <v>520</v>
      </c>
      <c r="I289" s="9" t="s">
        <v>48</v>
      </c>
      <c r="J289" s="252" t="str">
        <f t="shared" si="78"/>
        <v>Subsidy for Capacity Construction</v>
      </c>
      <c r="K289" s="252" t="str">
        <f t="shared" si="78"/>
        <v>elec capacity construction subsidy</v>
      </c>
      <c r="L289" s="269">
        <f t="shared" si="78"/>
        <v>0</v>
      </c>
      <c r="M289" s="269">
        <f t="shared" si="78"/>
        <v>0.5</v>
      </c>
      <c r="N289" s="269">
        <f t="shared" si="78"/>
        <v>0.01</v>
      </c>
      <c r="O289" s="252" t="str">
        <f t="shared" si="78"/>
        <v>% of construction cost</v>
      </c>
      <c r="P289" s="355" t="s">
        <v>3276</v>
      </c>
      <c r="Q289" s="252" t="str">
        <f t="shared" si="79"/>
        <v>electricity-sector-main.html#subsidies</v>
      </c>
      <c r="R289" s="370"/>
      <c r="S289" s="371" t="s">
        <v>2911</v>
      </c>
      <c r="T289" s="9"/>
    </row>
    <row r="290" spans="1:20" s="2" customFormat="1" ht="75">
      <c r="A290" s="252" t="str">
        <f t="shared" si="80"/>
        <v>Electricity Supply</v>
      </c>
      <c r="B290" s="252" t="str">
        <f t="shared" si="77"/>
        <v>Subsidy for Capacity Construction</v>
      </c>
      <c r="C290" s="252" t="str">
        <f t="shared" si="77"/>
        <v>Perc Subsidy for Elec Capacity Construction</v>
      </c>
      <c r="D290" s="9" t="s">
        <v>87</v>
      </c>
      <c r="E290" s="56"/>
      <c r="F290" s="9" t="s">
        <v>101</v>
      </c>
      <c r="G290" s="9"/>
      <c r="H290" s="263">
        <v>521</v>
      </c>
      <c r="I290" s="9" t="s">
        <v>49</v>
      </c>
      <c r="J290" s="252" t="str">
        <f t="shared" si="78"/>
        <v>Subsidy for Capacity Construction</v>
      </c>
      <c r="K290" s="252" t="str">
        <f t="shared" si="78"/>
        <v>elec capacity construction subsidy</v>
      </c>
      <c r="L290" s="269">
        <f t="shared" si="78"/>
        <v>0</v>
      </c>
      <c r="M290" s="269">
        <f t="shared" si="78"/>
        <v>0.5</v>
      </c>
      <c r="N290" s="269">
        <f t="shared" si="78"/>
        <v>0.01</v>
      </c>
      <c r="O290" s="252" t="str">
        <f t="shared" si="78"/>
        <v>% of construction cost</v>
      </c>
      <c r="P290" s="355" t="s">
        <v>3277</v>
      </c>
      <c r="Q290" s="252" t="str">
        <f t="shared" si="79"/>
        <v>electricity-sector-main.html#subsidies</v>
      </c>
      <c r="R290" s="370"/>
      <c r="S290" s="371" t="s">
        <v>2910</v>
      </c>
      <c r="T290" s="9"/>
    </row>
    <row r="291" spans="1:20" s="2" customFormat="1" ht="45">
      <c r="A291" s="252" t="str">
        <f t="shared" si="80"/>
        <v>Electricity Supply</v>
      </c>
      <c r="B291" s="252" t="str">
        <f t="shared" si="77"/>
        <v>Subsidy for Capacity Construction</v>
      </c>
      <c r="C291" s="252" t="str">
        <f t="shared" si="77"/>
        <v>Perc Subsidy for Elec Capacity Construction</v>
      </c>
      <c r="D291" s="9" t="s">
        <v>499</v>
      </c>
      <c r="E291" s="56"/>
      <c r="F291" s="9" t="s">
        <v>498</v>
      </c>
      <c r="G291" s="9"/>
      <c r="H291" s="263">
        <v>694</v>
      </c>
      <c r="I291" s="9" t="s">
        <v>49</v>
      </c>
      <c r="J291" s="252" t="str">
        <f t="shared" si="78"/>
        <v>Subsidy for Capacity Construction</v>
      </c>
      <c r="K291" s="252" t="str">
        <f t="shared" si="78"/>
        <v>elec capacity construction subsidy</v>
      </c>
      <c r="L291" s="269">
        <f t="shared" si="78"/>
        <v>0</v>
      </c>
      <c r="M291" s="269">
        <f t="shared" si="78"/>
        <v>0.5</v>
      </c>
      <c r="N291" s="269">
        <f t="shared" si="78"/>
        <v>0.01</v>
      </c>
      <c r="O291" s="252" t="str">
        <f t="shared" si="78"/>
        <v>% of construction cost</v>
      </c>
      <c r="P291" s="351"/>
      <c r="Q291" s="252" t="str">
        <f t="shared" si="79"/>
        <v>electricity-sector-main.html#subsidies</v>
      </c>
      <c r="R291" s="318"/>
      <c r="S291" s="362"/>
      <c r="T291" s="9"/>
    </row>
    <row r="292" spans="1:20" s="2" customFormat="1" ht="45">
      <c r="A292" s="252" t="str">
        <f t="shared" si="80"/>
        <v>Electricity Supply</v>
      </c>
      <c r="B292" s="252" t="str">
        <f t="shared" si="77"/>
        <v>Subsidy for Capacity Construction</v>
      </c>
      <c r="C292" s="252" t="str">
        <f t="shared" si="77"/>
        <v>Perc Subsidy for Elec Capacity Construction</v>
      </c>
      <c r="D292" s="9" t="s">
        <v>508</v>
      </c>
      <c r="E292" s="56"/>
      <c r="F292" s="9" t="s">
        <v>509</v>
      </c>
      <c r="G292" s="9"/>
      <c r="H292" s="263">
        <v>522</v>
      </c>
      <c r="I292" s="9" t="s">
        <v>48</v>
      </c>
      <c r="J292" s="252" t="str">
        <f t="shared" si="78"/>
        <v>Subsidy for Capacity Construction</v>
      </c>
      <c r="K292" s="252" t="str">
        <f t="shared" si="78"/>
        <v>elec capacity construction subsidy</v>
      </c>
      <c r="L292" s="269">
        <f t="shared" si="78"/>
        <v>0</v>
      </c>
      <c r="M292" s="269">
        <f t="shared" si="78"/>
        <v>0.5</v>
      </c>
      <c r="N292" s="269">
        <f t="shared" si="78"/>
        <v>0.01</v>
      </c>
      <c r="O292" s="252" t="str">
        <f t="shared" si="78"/>
        <v>% of construction cost</v>
      </c>
      <c r="P292" s="355" t="s">
        <v>3278</v>
      </c>
      <c r="Q292" s="252" t="str">
        <f t="shared" si="79"/>
        <v>electricity-sector-main.html#subsidies</v>
      </c>
      <c r="R292" s="370"/>
      <c r="S292" s="371" t="s">
        <v>2911</v>
      </c>
      <c r="T292" s="9"/>
    </row>
    <row r="293" spans="1:20" s="2" customFormat="1" ht="45">
      <c r="A293" s="252" t="str">
        <f t="shared" si="80"/>
        <v>Electricity Supply</v>
      </c>
      <c r="B293" s="252" t="str">
        <f t="shared" si="77"/>
        <v>Subsidy for Capacity Construction</v>
      </c>
      <c r="C293" s="252" t="str">
        <f t="shared" si="77"/>
        <v>Perc Subsidy for Elec Capacity Construction</v>
      </c>
      <c r="D293" s="9" t="s">
        <v>2858</v>
      </c>
      <c r="E293" s="54"/>
      <c r="F293" s="9" t="s">
        <v>2509</v>
      </c>
      <c r="G293" s="9"/>
      <c r="H293" s="263">
        <v>695</v>
      </c>
      <c r="I293" s="9" t="s">
        <v>49</v>
      </c>
      <c r="J293" s="252" t="str">
        <f t="shared" si="78"/>
        <v>Subsidy for Capacity Construction</v>
      </c>
      <c r="K293" s="252" t="str">
        <f t="shared" si="78"/>
        <v>elec capacity construction subsidy</v>
      </c>
      <c r="L293" s="269">
        <f t="shared" si="78"/>
        <v>0</v>
      </c>
      <c r="M293" s="269">
        <f t="shared" si="78"/>
        <v>0.5</v>
      </c>
      <c r="N293" s="269">
        <f t="shared" si="78"/>
        <v>0.01</v>
      </c>
      <c r="O293" s="252" t="str">
        <f t="shared" si="78"/>
        <v>% of construction cost</v>
      </c>
      <c r="P293" s="351"/>
      <c r="Q293" s="252" t="str">
        <f t="shared" si="79"/>
        <v>electricity-sector-main.html#subsidies</v>
      </c>
      <c r="R293" s="318"/>
      <c r="S293" s="362"/>
      <c r="T293" s="9"/>
    </row>
    <row r="294" spans="1:20" s="2" customFormat="1" ht="45">
      <c r="A294" s="252" t="str">
        <f t="shared" si="80"/>
        <v>Electricity Supply</v>
      </c>
      <c r="B294" s="252" t="str">
        <f t="shared" si="77"/>
        <v>Subsidy for Capacity Construction</v>
      </c>
      <c r="C294" s="252" t="str">
        <f t="shared" si="77"/>
        <v>Perc Subsidy for Elec Capacity Construction</v>
      </c>
      <c r="D294" s="9" t="s">
        <v>2859</v>
      </c>
      <c r="E294" s="54"/>
      <c r="F294" s="9" t="s">
        <v>2662</v>
      </c>
      <c r="G294" s="9"/>
      <c r="H294" s="263">
        <v>696</v>
      </c>
      <c r="I294" s="9" t="s">
        <v>49</v>
      </c>
      <c r="J294" s="252" t="str">
        <f t="shared" si="78"/>
        <v>Subsidy for Capacity Construction</v>
      </c>
      <c r="K294" s="252" t="str">
        <f t="shared" si="78"/>
        <v>elec capacity construction subsidy</v>
      </c>
      <c r="L294" s="269">
        <f t="shared" si="78"/>
        <v>0</v>
      </c>
      <c r="M294" s="269">
        <f t="shared" si="78"/>
        <v>0.5</v>
      </c>
      <c r="N294" s="269">
        <f t="shared" si="78"/>
        <v>0.01</v>
      </c>
      <c r="O294" s="252" t="str">
        <f t="shared" si="78"/>
        <v>% of construction cost</v>
      </c>
      <c r="P294" s="351"/>
      <c r="Q294" s="252" t="str">
        <f t="shared" si="79"/>
        <v>electricity-sector-main.html#subsidies</v>
      </c>
      <c r="R294" s="318"/>
      <c r="S294" s="362"/>
      <c r="T294" s="9"/>
    </row>
    <row r="295" spans="1:20" s="2" customFormat="1" ht="45">
      <c r="A295" s="252" t="str">
        <f t="shared" si="80"/>
        <v>Electricity Supply</v>
      </c>
      <c r="B295" s="252" t="str">
        <f t="shared" si="77"/>
        <v>Subsidy for Capacity Construction</v>
      </c>
      <c r="C295" s="252" t="str">
        <f t="shared" si="77"/>
        <v>Perc Subsidy for Elec Capacity Construction</v>
      </c>
      <c r="D295" s="9" t="s">
        <v>2860</v>
      </c>
      <c r="E295" s="54"/>
      <c r="F295" s="9" t="s">
        <v>2511</v>
      </c>
      <c r="G295" s="9"/>
      <c r="H295" s="263">
        <v>697</v>
      </c>
      <c r="I295" s="9" t="s">
        <v>49</v>
      </c>
      <c r="J295" s="252" t="str">
        <f t="shared" si="78"/>
        <v>Subsidy for Capacity Construction</v>
      </c>
      <c r="K295" s="252" t="str">
        <f t="shared" si="78"/>
        <v>elec capacity construction subsidy</v>
      </c>
      <c r="L295" s="269">
        <f t="shared" si="78"/>
        <v>0</v>
      </c>
      <c r="M295" s="269">
        <f t="shared" si="78"/>
        <v>0.5</v>
      </c>
      <c r="N295" s="269">
        <f t="shared" si="78"/>
        <v>0.01</v>
      </c>
      <c r="O295" s="252" t="str">
        <f t="shared" si="78"/>
        <v>% of construction cost</v>
      </c>
      <c r="P295" s="351"/>
      <c r="Q295" s="252" t="str">
        <f t="shared" si="79"/>
        <v>electricity-sector-main.html#subsidies</v>
      </c>
      <c r="R295" s="318"/>
      <c r="S295" s="362"/>
      <c r="T295" s="9"/>
    </row>
    <row r="296" spans="1:20" s="5" customFormat="1" ht="30">
      <c r="A296" s="259" t="s">
        <v>8</v>
      </c>
      <c r="B296" s="259" t="s">
        <v>19</v>
      </c>
      <c r="C296" s="259" t="s">
        <v>141</v>
      </c>
      <c r="D296" s="54" t="s">
        <v>502</v>
      </c>
      <c r="E296" s="54"/>
      <c r="F296" s="9" t="s">
        <v>501</v>
      </c>
      <c r="G296" s="54"/>
      <c r="H296" s="263">
        <v>698</v>
      </c>
      <c r="I296" s="9" t="s">
        <v>49</v>
      </c>
      <c r="J296" s="77" t="s">
        <v>19</v>
      </c>
      <c r="K296" s="77" t="s">
        <v>2906</v>
      </c>
      <c r="L296" s="66"/>
      <c r="M296" s="66"/>
      <c r="N296" s="66"/>
      <c r="O296" s="54"/>
      <c r="P296" s="351"/>
      <c r="Q296" s="56"/>
      <c r="R296" s="318"/>
      <c r="S296" s="362"/>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263">
        <v>699</v>
      </c>
      <c r="I297" s="9" t="s">
        <v>49</v>
      </c>
      <c r="J297" s="75" t="str">
        <f t="shared" ref="J297:K308" si="82">J$296</f>
        <v>Subsidy for Electricity Production</v>
      </c>
      <c r="K297" s="75" t="str">
        <f t="shared" si="82"/>
        <v>elec generation subsidy</v>
      </c>
      <c r="L297" s="67"/>
      <c r="M297" s="67"/>
      <c r="N297" s="67"/>
      <c r="O297" s="56"/>
      <c r="P297" s="351"/>
      <c r="Q297" s="56"/>
      <c r="R297" s="318"/>
      <c r="S297" s="362"/>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373">
        <v>37</v>
      </c>
      <c r="I298" s="9" t="s">
        <v>48</v>
      </c>
      <c r="J298" s="75" t="str">
        <f t="shared" si="82"/>
        <v>Subsidy for Electricity Production</v>
      </c>
      <c r="K298" s="75" t="str">
        <f t="shared" si="82"/>
        <v>elec generation subsidy</v>
      </c>
      <c r="L298" s="70">
        <v>0</v>
      </c>
      <c r="M298" s="70">
        <v>60</v>
      </c>
      <c r="N298" s="70">
        <v>1</v>
      </c>
      <c r="O298" s="333" t="str">
        <f>UnitControlCenter!B45</f>
        <v>$/MWh</v>
      </c>
      <c r="P298" s="355" t="s">
        <v>3279</v>
      </c>
      <c r="Q298" s="54" t="s">
        <v>240</v>
      </c>
      <c r="R298" s="318" t="s">
        <v>241</v>
      </c>
      <c r="S298" s="351"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373">
        <v>700</v>
      </c>
      <c r="I299" s="9" t="s">
        <v>49</v>
      </c>
      <c r="J299" s="75" t="str">
        <f t="shared" si="82"/>
        <v>Subsidy for Electricity Production</v>
      </c>
      <c r="K299" s="75" t="str">
        <f t="shared" si="82"/>
        <v>elec generation subsidy</v>
      </c>
      <c r="L299" s="67"/>
      <c r="M299" s="67"/>
      <c r="N299" s="67"/>
      <c r="O299" s="56"/>
      <c r="P299" s="351"/>
      <c r="Q299" s="56"/>
      <c r="R299" s="318"/>
      <c r="S299" s="367"/>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373">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355" t="s">
        <v>3280</v>
      </c>
      <c r="Q300" s="54" t="s">
        <v>240</v>
      </c>
      <c r="R300" s="318" t="s">
        <v>241</v>
      </c>
      <c r="S300" s="36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373">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355" t="s">
        <v>3281</v>
      </c>
      <c r="Q301" s="54" t="s">
        <v>240</v>
      </c>
      <c r="R301" s="318" t="s">
        <v>241</v>
      </c>
      <c r="S301" s="36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373">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355" t="s">
        <v>3282</v>
      </c>
      <c r="Q302" s="54" t="s">
        <v>240</v>
      </c>
      <c r="R302" s="318" t="s">
        <v>241</v>
      </c>
      <c r="S302" s="36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373">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355" t="s">
        <v>3283</v>
      </c>
      <c r="Q303" s="54" t="s">
        <v>240</v>
      </c>
      <c r="R303" s="318" t="s">
        <v>241</v>
      </c>
      <c r="S303" s="36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373">
        <v>701</v>
      </c>
      <c r="I304" s="9" t="s">
        <v>49</v>
      </c>
      <c r="J304" s="75" t="str">
        <f t="shared" si="82"/>
        <v>Subsidy for Electricity Production</v>
      </c>
      <c r="K304" s="75" t="str">
        <f t="shared" si="82"/>
        <v>elec generation subsidy</v>
      </c>
      <c r="L304" s="65"/>
      <c r="M304" s="65"/>
      <c r="N304" s="65"/>
      <c r="O304" s="56"/>
      <c r="P304" s="351"/>
      <c r="Q304" s="54"/>
      <c r="R304" s="318"/>
      <c r="S304" s="367"/>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373">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355" t="s">
        <v>3284</v>
      </c>
      <c r="Q305" s="54" t="s">
        <v>240</v>
      </c>
      <c r="R305" s="318" t="s">
        <v>241</v>
      </c>
      <c r="S305" s="36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2858</v>
      </c>
      <c r="E306" s="54"/>
      <c r="F306" s="9" t="s">
        <v>2509</v>
      </c>
      <c r="G306" s="56"/>
      <c r="H306" s="373">
        <v>702</v>
      </c>
      <c r="I306" s="9" t="s">
        <v>49</v>
      </c>
      <c r="J306" s="75" t="str">
        <f t="shared" si="82"/>
        <v>Subsidy for Electricity Production</v>
      </c>
      <c r="K306" s="75" t="str">
        <f t="shared" si="82"/>
        <v>elec generation subsidy</v>
      </c>
      <c r="L306" s="67"/>
      <c r="M306" s="67"/>
      <c r="N306" s="67"/>
      <c r="O306" s="56"/>
      <c r="P306" s="351"/>
      <c r="Q306" s="54"/>
      <c r="R306" s="318"/>
      <c r="S306" s="367"/>
      <c r="T306" s="54"/>
    </row>
    <row r="307" spans="1:20" ht="30">
      <c r="A307" s="75" t="str">
        <f t="shared" si="81"/>
        <v>Electricity Supply</v>
      </c>
      <c r="B307" s="75" t="str">
        <f t="shared" si="81"/>
        <v>Subsidy for Electricity Production</v>
      </c>
      <c r="C307" s="75" t="str">
        <f t="shared" si="81"/>
        <v>Subsidy for Elec Production by Fuel</v>
      </c>
      <c r="D307" s="9" t="s">
        <v>2859</v>
      </c>
      <c r="E307" s="54"/>
      <c r="F307" s="9" t="s">
        <v>2662</v>
      </c>
      <c r="G307" s="56"/>
      <c r="H307" s="373">
        <v>703</v>
      </c>
      <c r="I307" s="9" t="s">
        <v>49</v>
      </c>
      <c r="J307" s="75" t="str">
        <f t="shared" si="82"/>
        <v>Subsidy for Electricity Production</v>
      </c>
      <c r="K307" s="75" t="str">
        <f t="shared" si="82"/>
        <v>elec generation subsidy</v>
      </c>
      <c r="L307" s="67"/>
      <c r="M307" s="67"/>
      <c r="N307" s="67"/>
      <c r="O307" s="56"/>
      <c r="P307" s="351"/>
      <c r="Q307" s="54"/>
      <c r="R307" s="318"/>
      <c r="S307" s="367"/>
      <c r="T307" s="54"/>
    </row>
    <row r="308" spans="1:20" ht="30">
      <c r="A308" s="75" t="str">
        <f t="shared" si="81"/>
        <v>Electricity Supply</v>
      </c>
      <c r="B308" s="75" t="str">
        <f t="shared" si="81"/>
        <v>Subsidy for Electricity Production</v>
      </c>
      <c r="C308" s="75" t="str">
        <f t="shared" si="81"/>
        <v>Subsidy for Elec Production by Fuel</v>
      </c>
      <c r="D308" s="9" t="s">
        <v>2860</v>
      </c>
      <c r="E308" s="54"/>
      <c r="F308" s="9" t="s">
        <v>2511</v>
      </c>
      <c r="G308" s="56"/>
      <c r="H308" s="373">
        <v>704</v>
      </c>
      <c r="I308" s="9" t="s">
        <v>49</v>
      </c>
      <c r="J308" s="75" t="str">
        <f t="shared" si="82"/>
        <v>Subsidy for Electricity Production</v>
      </c>
      <c r="K308" s="75" t="str">
        <f t="shared" si="82"/>
        <v>elec generation subsidy</v>
      </c>
      <c r="L308" s="67"/>
      <c r="M308" s="67"/>
      <c r="N308" s="67"/>
      <c r="O308" s="56"/>
      <c r="P308" s="351"/>
      <c r="Q308" s="54"/>
      <c r="R308" s="318"/>
      <c r="S308" s="367"/>
      <c r="T308" s="54"/>
    </row>
    <row r="309" spans="1:20" ht="105">
      <c r="A309" s="259" t="s">
        <v>9</v>
      </c>
      <c r="B309" s="259" t="s">
        <v>22</v>
      </c>
      <c r="C309" s="259" t="s">
        <v>2887</v>
      </c>
      <c r="D309" s="54"/>
      <c r="E309" s="54"/>
      <c r="F309" s="54"/>
      <c r="G309" s="54"/>
      <c r="H309" s="373">
        <v>43</v>
      </c>
      <c r="I309" s="54" t="s">
        <v>48</v>
      </c>
      <c r="J309" s="77" t="s">
        <v>22</v>
      </c>
      <c r="K309" s="77" t="s">
        <v>2888</v>
      </c>
      <c r="L309" s="60">
        <v>0</v>
      </c>
      <c r="M309" s="61">
        <v>1</v>
      </c>
      <c r="N309" s="61">
        <v>0.01</v>
      </c>
      <c r="O309" s="54" t="s">
        <v>37</v>
      </c>
      <c r="P309" s="351" t="s">
        <v>2349</v>
      </c>
      <c r="Q309" s="54" t="s">
        <v>242</v>
      </c>
      <c r="R309" s="318" t="s">
        <v>243</v>
      </c>
      <c r="S309" s="351" t="s">
        <v>2350</v>
      </c>
      <c r="T309" s="54"/>
    </row>
    <row r="310" spans="1:20" s="5" customFormat="1" ht="45">
      <c r="A310" s="259" t="s">
        <v>9</v>
      </c>
      <c r="B310" s="259" t="s">
        <v>26</v>
      </c>
      <c r="C310" s="259" t="s">
        <v>315</v>
      </c>
      <c r="D310" s="54"/>
      <c r="E310" s="54"/>
      <c r="F310" s="54"/>
      <c r="G310" s="54"/>
      <c r="H310" s="373">
        <v>44</v>
      </c>
      <c r="I310" s="54" t="s">
        <v>49</v>
      </c>
      <c r="J310" s="77" t="s">
        <v>26</v>
      </c>
      <c r="K310" s="77" t="s">
        <v>2145</v>
      </c>
      <c r="L310" s="60">
        <v>0</v>
      </c>
      <c r="M310" s="61">
        <v>1</v>
      </c>
      <c r="N310" s="61">
        <v>0.01</v>
      </c>
      <c r="O310" s="54" t="s">
        <v>37</v>
      </c>
      <c r="P310" s="351" t="s">
        <v>2177</v>
      </c>
      <c r="Q310" s="54" t="s">
        <v>244</v>
      </c>
      <c r="R310" s="318" t="s">
        <v>245</v>
      </c>
      <c r="S310" s="351" t="s">
        <v>173</v>
      </c>
      <c r="T310" s="56"/>
    </row>
    <row r="311" spans="1:20" s="5" customFormat="1" ht="75">
      <c r="A311" s="259" t="s">
        <v>9</v>
      </c>
      <c r="B311" s="259" t="s">
        <v>24</v>
      </c>
      <c r="C311" s="259" t="s">
        <v>64</v>
      </c>
      <c r="D311" s="54"/>
      <c r="E311" s="54"/>
      <c r="F311" s="54"/>
      <c r="G311" s="54"/>
      <c r="H311" s="373">
        <v>45</v>
      </c>
      <c r="I311" s="54" t="s">
        <v>48</v>
      </c>
      <c r="J311" s="77" t="s">
        <v>24</v>
      </c>
      <c r="K311" s="77" t="s">
        <v>2144</v>
      </c>
      <c r="L311" s="60">
        <v>0</v>
      </c>
      <c r="M311" s="61">
        <v>1</v>
      </c>
      <c r="N311" s="61">
        <v>0.01</v>
      </c>
      <c r="O311" s="54" t="s">
        <v>37</v>
      </c>
      <c r="P311" s="351" t="s">
        <v>2178</v>
      </c>
      <c r="Q311" s="54" t="s">
        <v>246</v>
      </c>
      <c r="R311" s="318" t="s">
        <v>247</v>
      </c>
      <c r="S311" s="351" t="s">
        <v>173</v>
      </c>
      <c r="T311" s="56"/>
    </row>
    <row r="312" spans="1:20" s="5" customFormat="1" ht="75">
      <c r="A312" s="4" t="s">
        <v>9</v>
      </c>
      <c r="B312" s="4" t="s">
        <v>110</v>
      </c>
      <c r="C312" s="4" t="s">
        <v>316</v>
      </c>
      <c r="D312" s="380" t="s">
        <v>144</v>
      </c>
      <c r="E312" s="380" t="s">
        <v>2361</v>
      </c>
      <c r="F312" s="381" t="s">
        <v>2375</v>
      </c>
      <c r="G312" s="380" t="s">
        <v>2367</v>
      </c>
      <c r="H312" s="374">
        <v>756</v>
      </c>
      <c r="I312" s="380" t="s">
        <v>48</v>
      </c>
      <c r="J312" s="4" t="s">
        <v>110</v>
      </c>
      <c r="K312" s="4" t="s">
        <v>2143</v>
      </c>
      <c r="L312" s="335">
        <v>0</v>
      </c>
      <c r="M312" s="335">
        <f>ROUND(MaxBoundCalculations!B189,2)</f>
        <v>0.33</v>
      </c>
      <c r="N312" s="335">
        <v>0.01</v>
      </c>
      <c r="O312" s="380" t="s">
        <v>34</v>
      </c>
      <c r="P312" s="380" t="s">
        <v>3331</v>
      </c>
      <c r="Q312" s="380" t="s">
        <v>248</v>
      </c>
      <c r="R312" s="382" t="s">
        <v>249</v>
      </c>
      <c r="S312" s="381" t="s">
        <v>2108</v>
      </c>
      <c r="T312" s="381" t="s">
        <v>2108</v>
      </c>
    </row>
    <row r="313" spans="1:20" s="5" customFormat="1" ht="75">
      <c r="A313" s="5" t="str">
        <f>A$312</f>
        <v>Industry</v>
      </c>
      <c r="B313" s="5" t="str">
        <f t="shared" ref="B313:C328" si="84">B$312</f>
        <v>Industry Energy Efficiency Standards</v>
      </c>
      <c r="C313" s="5" t="str">
        <f t="shared" si="84"/>
        <v>Percentage Improvement in Eqpt Efficiency Standards above BAU</v>
      </c>
      <c r="D313" s="380" t="s">
        <v>144</v>
      </c>
      <c r="E313" s="380" t="s">
        <v>2362</v>
      </c>
      <c r="F313" s="381" t="s">
        <v>2375</v>
      </c>
      <c r="G313" s="380" t="s">
        <v>2370</v>
      </c>
      <c r="H313" s="374">
        <v>757</v>
      </c>
      <c r="I313" s="380" t="s">
        <v>48</v>
      </c>
      <c r="J313" s="5" t="str">
        <f t="shared" ref="J313:T329" si="85">J$312</f>
        <v>Industry Energy Efficiency Standards</v>
      </c>
      <c r="K313" s="383" t="str">
        <f t="shared" si="85"/>
        <v>indst efficiency standards</v>
      </c>
      <c r="L313" s="383">
        <f t="shared" si="85"/>
        <v>0</v>
      </c>
      <c r="M313" s="383">
        <f t="shared" si="85"/>
        <v>0.33</v>
      </c>
      <c r="N313" s="383">
        <f t="shared" si="85"/>
        <v>0.01</v>
      </c>
      <c r="O313" s="384" t="str">
        <f t="shared" si="85"/>
        <v>% reduction in energy use</v>
      </c>
      <c r="P313"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384" t="str">
        <f t="shared" si="85"/>
        <v>industry-ag-main.html#eff-stds</v>
      </c>
      <c r="R313" s="385" t="str">
        <f t="shared" si="85"/>
        <v>industry-energy-efficiency-standards.html</v>
      </c>
      <c r="S313" s="384" t="str">
        <f t="shared" si="85"/>
        <v>U.S. DOE, 2016, Industrial Energy Efficiency Potential Analysis, https://energy.gov/sites/prod/files/2017/04/f34/energy-savings-by-state-industrial-methodology.pdf</v>
      </c>
      <c r="T313" s="384" t="str">
        <f t="shared" si="85"/>
        <v>U.S. DOE, 2016, Industrial Energy Efficiency Potential Analysis, https://energy.gov/sites/prod/files/2017/04/f34/energy-savings-by-state-industrial-methodology.pdf</v>
      </c>
    </row>
    <row r="314" spans="1:20" s="5" customFormat="1" ht="75">
      <c r="A314" s="5" t="str">
        <f t="shared" ref="A314:C329" si="86">A$312</f>
        <v>Industry</v>
      </c>
      <c r="B314" s="5" t="str">
        <f t="shared" si="84"/>
        <v>Industry Energy Efficiency Standards</v>
      </c>
      <c r="C314" s="5" t="str">
        <f t="shared" si="84"/>
        <v>Percentage Improvement in Eqpt Efficiency Standards above BAU</v>
      </c>
      <c r="D314" s="380" t="s">
        <v>144</v>
      </c>
      <c r="E314" s="380" t="s">
        <v>2363</v>
      </c>
      <c r="F314" s="381" t="s">
        <v>2375</v>
      </c>
      <c r="G314" s="380" t="s">
        <v>2371</v>
      </c>
      <c r="H314" s="374">
        <v>758</v>
      </c>
      <c r="I314" s="380" t="s">
        <v>48</v>
      </c>
      <c r="J314" s="5" t="str">
        <f t="shared" si="85"/>
        <v>Industry Energy Efficiency Standards</v>
      </c>
      <c r="K314" s="383" t="str">
        <f t="shared" si="85"/>
        <v>indst efficiency standards</v>
      </c>
      <c r="L314" s="383">
        <f t="shared" si="85"/>
        <v>0</v>
      </c>
      <c r="M314" s="383">
        <f t="shared" si="85"/>
        <v>0.33</v>
      </c>
      <c r="N314" s="383">
        <f t="shared" si="85"/>
        <v>0.01</v>
      </c>
      <c r="O314" s="384" t="str">
        <f t="shared" si="85"/>
        <v>% reduction in energy use</v>
      </c>
      <c r="P314"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384" t="str">
        <f t="shared" si="85"/>
        <v>industry-ag-main.html#eff-stds</v>
      </c>
      <c r="R314" s="385" t="str">
        <f t="shared" si="85"/>
        <v>industry-energy-efficiency-standards.html</v>
      </c>
      <c r="S314" s="384" t="str">
        <f t="shared" si="85"/>
        <v>U.S. DOE, 2016, Industrial Energy Efficiency Potential Analysis, https://energy.gov/sites/prod/files/2017/04/f34/energy-savings-by-state-industrial-methodology.pdf</v>
      </c>
      <c r="T314" s="384" t="str">
        <f t="shared" si="85"/>
        <v>U.S. DOE, 2016, Industrial Energy Efficiency Potential Analysis, https://energy.gov/sites/prod/files/2017/04/f34/energy-savings-by-state-industrial-methodology.pdf</v>
      </c>
    </row>
    <row r="315" spans="1:20" s="5" customFormat="1" ht="75">
      <c r="A315" s="5" t="str">
        <f t="shared" si="86"/>
        <v>Industry</v>
      </c>
      <c r="B315" s="5" t="str">
        <f t="shared" si="84"/>
        <v>Industry Energy Efficiency Standards</v>
      </c>
      <c r="C315" s="5" t="str">
        <f t="shared" si="84"/>
        <v>Percentage Improvement in Eqpt Efficiency Standards above BAU</v>
      </c>
      <c r="D315" s="380" t="s">
        <v>144</v>
      </c>
      <c r="E315" s="380" t="s">
        <v>2364</v>
      </c>
      <c r="F315" s="381" t="s">
        <v>2375</v>
      </c>
      <c r="G315" s="380" t="s">
        <v>2368</v>
      </c>
      <c r="H315" s="374">
        <v>759</v>
      </c>
      <c r="I315" s="380" t="s">
        <v>48</v>
      </c>
      <c r="J315" s="5" t="str">
        <f t="shared" si="85"/>
        <v>Industry Energy Efficiency Standards</v>
      </c>
      <c r="K315" s="383" t="str">
        <f t="shared" si="85"/>
        <v>indst efficiency standards</v>
      </c>
      <c r="L315" s="383">
        <f t="shared" si="85"/>
        <v>0</v>
      </c>
      <c r="M315" s="383">
        <f t="shared" si="85"/>
        <v>0.33</v>
      </c>
      <c r="N315" s="383">
        <f t="shared" si="85"/>
        <v>0.01</v>
      </c>
      <c r="O315" s="384" t="str">
        <f t="shared" si="85"/>
        <v>% reduction in energy use</v>
      </c>
      <c r="P315"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384" t="str">
        <f t="shared" si="85"/>
        <v>industry-ag-main.html#eff-stds</v>
      </c>
      <c r="R315" s="385" t="str">
        <f t="shared" si="85"/>
        <v>industry-energy-efficiency-standards.html</v>
      </c>
      <c r="S315" s="384" t="str">
        <f t="shared" si="85"/>
        <v>U.S. DOE, 2016, Industrial Energy Efficiency Potential Analysis, https://energy.gov/sites/prod/files/2017/04/f34/energy-savings-by-state-industrial-methodology.pdf</v>
      </c>
      <c r="T315" s="384" t="str">
        <f t="shared" si="85"/>
        <v>U.S. DOE, 2016, Industrial Energy Efficiency Potential Analysis, https://energy.gov/sites/prod/files/2017/04/f34/energy-savings-by-state-industrial-methodology.pdf</v>
      </c>
    </row>
    <row r="316" spans="1:20" s="5" customFormat="1" ht="75">
      <c r="A316" s="5" t="str">
        <f t="shared" si="86"/>
        <v>Industry</v>
      </c>
      <c r="B316" s="5" t="str">
        <f t="shared" si="84"/>
        <v>Industry Energy Efficiency Standards</v>
      </c>
      <c r="C316" s="5" t="str">
        <f t="shared" si="84"/>
        <v>Percentage Improvement in Eqpt Efficiency Standards above BAU</v>
      </c>
      <c r="D316" s="380" t="s">
        <v>144</v>
      </c>
      <c r="E316" s="380" t="s">
        <v>2365</v>
      </c>
      <c r="F316" s="381" t="s">
        <v>2375</v>
      </c>
      <c r="G316" s="380" t="s">
        <v>2369</v>
      </c>
      <c r="H316" s="374">
        <v>760</v>
      </c>
      <c r="I316" s="380" t="s">
        <v>48</v>
      </c>
      <c r="J316" s="5" t="str">
        <f t="shared" si="85"/>
        <v>Industry Energy Efficiency Standards</v>
      </c>
      <c r="K316" s="383" t="str">
        <f t="shared" si="85"/>
        <v>indst efficiency standards</v>
      </c>
      <c r="L316" s="383">
        <f t="shared" si="85"/>
        <v>0</v>
      </c>
      <c r="M316" s="383">
        <f t="shared" si="85"/>
        <v>0.33</v>
      </c>
      <c r="N316" s="383">
        <f t="shared" si="85"/>
        <v>0.01</v>
      </c>
      <c r="O316" s="384" t="str">
        <f t="shared" si="85"/>
        <v>% reduction in energy use</v>
      </c>
      <c r="P316"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384" t="str">
        <f t="shared" si="85"/>
        <v>industry-ag-main.html#eff-stds</v>
      </c>
      <c r="R316" s="385" t="str">
        <f t="shared" si="85"/>
        <v>industry-energy-efficiency-standards.html</v>
      </c>
      <c r="S316" s="384" t="str">
        <f t="shared" si="85"/>
        <v>U.S. DOE, 2016, Industrial Energy Efficiency Potential Analysis, https://energy.gov/sites/prod/files/2017/04/f34/energy-savings-by-state-industrial-methodology.pdf</v>
      </c>
      <c r="T316" s="384" t="str">
        <f t="shared" si="85"/>
        <v>U.S. DOE, 2016, Industrial Energy Efficiency Potential Analysis, https://energy.gov/sites/prod/files/2017/04/f34/energy-savings-by-state-industrial-methodology.pdf</v>
      </c>
    </row>
    <row r="317" spans="1:20" s="5" customFormat="1" ht="75">
      <c r="A317" s="5" t="str">
        <f t="shared" si="86"/>
        <v>Industry</v>
      </c>
      <c r="B317" s="5" t="str">
        <f t="shared" si="84"/>
        <v>Industry Energy Efficiency Standards</v>
      </c>
      <c r="C317" s="5" t="str">
        <f t="shared" si="84"/>
        <v>Percentage Improvement in Eqpt Efficiency Standards above BAU</v>
      </c>
      <c r="D317" s="380" t="s">
        <v>144</v>
      </c>
      <c r="E317" s="380" t="s">
        <v>2366</v>
      </c>
      <c r="F317" s="381" t="s">
        <v>2375</v>
      </c>
      <c r="G317" s="380" t="s">
        <v>2372</v>
      </c>
      <c r="H317" s="374">
        <v>761</v>
      </c>
      <c r="I317" s="380" t="s">
        <v>49</v>
      </c>
      <c r="J317" s="5" t="str">
        <f t="shared" si="85"/>
        <v>Industry Energy Efficiency Standards</v>
      </c>
      <c r="K317" s="383" t="str">
        <f t="shared" si="85"/>
        <v>indst efficiency standards</v>
      </c>
      <c r="L317" s="383">
        <f t="shared" si="85"/>
        <v>0</v>
      </c>
      <c r="M317" s="383">
        <f t="shared" si="85"/>
        <v>0.33</v>
      </c>
      <c r="N317" s="383">
        <f t="shared" si="85"/>
        <v>0.01</v>
      </c>
      <c r="O317" s="384" t="str">
        <f t="shared" si="85"/>
        <v>% reduction in energy use</v>
      </c>
      <c r="P317"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384" t="str">
        <f t="shared" si="85"/>
        <v>industry-ag-main.html#eff-stds</v>
      </c>
      <c r="R317" s="385" t="str">
        <f t="shared" si="85"/>
        <v>industry-energy-efficiency-standards.html</v>
      </c>
      <c r="S317" s="384" t="str">
        <f t="shared" si="85"/>
        <v>U.S. DOE, 2016, Industrial Energy Efficiency Potential Analysis, https://energy.gov/sites/prod/files/2017/04/f34/energy-savings-by-state-industrial-methodology.pdf</v>
      </c>
      <c r="T317" s="384" t="str">
        <f t="shared" si="85"/>
        <v>U.S. DOE, 2016, Industrial Energy Efficiency Potential Analysis, https://energy.gov/sites/prod/files/2017/04/f34/energy-savings-by-state-industrial-methodology.pdf</v>
      </c>
    </row>
    <row r="318" spans="1:20" s="5" customFormat="1" ht="75">
      <c r="A318" s="5" t="str">
        <f t="shared" si="86"/>
        <v>Industry</v>
      </c>
      <c r="B318" s="5" t="str">
        <f>B$312</f>
        <v>Industry Energy Efficiency Standards</v>
      </c>
      <c r="C318" s="5" t="str">
        <f>C$312</f>
        <v>Percentage Improvement in Eqpt Efficiency Standards above BAU</v>
      </c>
      <c r="D318" s="380" t="s">
        <v>144</v>
      </c>
      <c r="E318" s="380" t="s">
        <v>2800</v>
      </c>
      <c r="F318" s="381" t="s">
        <v>2375</v>
      </c>
      <c r="G318" s="380" t="s">
        <v>2803</v>
      </c>
      <c r="H318" s="374">
        <v>762</v>
      </c>
      <c r="I318" s="380" t="s">
        <v>49</v>
      </c>
      <c r="J318" s="5" t="str">
        <f t="shared" si="85"/>
        <v>Industry Energy Efficiency Standards</v>
      </c>
      <c r="K318" s="383" t="str">
        <f t="shared" si="85"/>
        <v>indst efficiency standards</v>
      </c>
      <c r="L318" s="383">
        <f>L$312</f>
        <v>0</v>
      </c>
      <c r="M318" s="383">
        <f>M$312</f>
        <v>0.33</v>
      </c>
      <c r="N318" s="383">
        <f>N$312</f>
        <v>0.01</v>
      </c>
      <c r="O318" s="384" t="str">
        <f>O$312</f>
        <v>% reduction in energy use</v>
      </c>
      <c r="P318"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384" t="str">
        <f t="shared" si="85"/>
        <v>industry-ag-main.html#eff-stds</v>
      </c>
      <c r="R318" s="385" t="str">
        <f t="shared" si="85"/>
        <v>industry-energy-efficiency-standards.html</v>
      </c>
      <c r="S318" s="384" t="str">
        <f t="shared" si="85"/>
        <v>U.S. DOE, 2016, Industrial Energy Efficiency Potential Analysis, https://energy.gov/sites/prod/files/2017/04/f34/energy-savings-by-state-industrial-methodology.pdf</v>
      </c>
      <c r="T318" s="384" t="str">
        <f t="shared" si="85"/>
        <v>U.S. DOE, 2016, Industrial Energy Efficiency Potential Analysis, https://energy.gov/sites/prod/files/2017/04/f34/energy-savings-by-state-industrial-methodology.pdf</v>
      </c>
    </row>
    <row r="319" spans="1:20" s="5" customFormat="1" ht="75">
      <c r="A319" s="5" t="str">
        <f t="shared" si="86"/>
        <v>Industry</v>
      </c>
      <c r="B319" s="5" t="str">
        <f t="shared" si="84"/>
        <v>Industry Energy Efficiency Standards</v>
      </c>
      <c r="C319" s="5" t="str">
        <f t="shared" si="84"/>
        <v>Percentage Improvement in Eqpt Efficiency Standards above BAU</v>
      </c>
      <c r="D319" s="380" t="s">
        <v>144</v>
      </c>
      <c r="E319" s="380" t="s">
        <v>2801</v>
      </c>
      <c r="F319" s="381" t="s">
        <v>2375</v>
      </c>
      <c r="G319" s="380" t="s">
        <v>2805</v>
      </c>
      <c r="H319" s="374">
        <v>763</v>
      </c>
      <c r="I319" s="380" t="s">
        <v>48</v>
      </c>
      <c r="J319" s="5" t="str">
        <f t="shared" si="85"/>
        <v>Industry Energy Efficiency Standards</v>
      </c>
      <c r="K319" s="383" t="str">
        <f t="shared" si="85"/>
        <v>indst efficiency standards</v>
      </c>
      <c r="L319" s="383">
        <f t="shared" si="85"/>
        <v>0</v>
      </c>
      <c r="M319" s="383">
        <f t="shared" si="85"/>
        <v>0.33</v>
      </c>
      <c r="N319" s="383">
        <f t="shared" si="85"/>
        <v>0.01</v>
      </c>
      <c r="O319" s="384" t="str">
        <f t="shared" si="85"/>
        <v>% reduction in energy use</v>
      </c>
      <c r="P319"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384" t="str">
        <f t="shared" si="85"/>
        <v>industry-ag-main.html#eff-stds</v>
      </c>
      <c r="R319" s="385" t="str">
        <f t="shared" si="85"/>
        <v>industry-energy-efficiency-standards.html</v>
      </c>
      <c r="S319" s="384" t="str">
        <f t="shared" si="85"/>
        <v>U.S. DOE, 2016, Industrial Energy Efficiency Potential Analysis, https://energy.gov/sites/prod/files/2017/04/f34/energy-savings-by-state-industrial-methodology.pdf</v>
      </c>
      <c r="T319" s="384" t="str">
        <f t="shared" si="85"/>
        <v>U.S. DOE, 2016, Industrial Energy Efficiency Potential Analysis, https://energy.gov/sites/prod/files/2017/04/f34/energy-savings-by-state-industrial-methodology.pdf</v>
      </c>
    </row>
    <row r="320" spans="1:20" s="5" customFormat="1" ht="75">
      <c r="A320" s="5" t="str">
        <f t="shared" si="86"/>
        <v>Industry</v>
      </c>
      <c r="B320" s="5" t="str">
        <f t="shared" si="84"/>
        <v>Industry Energy Efficiency Standards</v>
      </c>
      <c r="C320" s="5" t="str">
        <f t="shared" si="84"/>
        <v>Percentage Improvement in Eqpt Efficiency Standards above BAU</v>
      </c>
      <c r="D320" s="380" t="s">
        <v>144</v>
      </c>
      <c r="E320" s="380" t="s">
        <v>2802</v>
      </c>
      <c r="F320" s="381" t="s">
        <v>2375</v>
      </c>
      <c r="G320" s="380" t="s">
        <v>2806</v>
      </c>
      <c r="H320" s="374">
        <v>764</v>
      </c>
      <c r="I320" s="380" t="s">
        <v>48</v>
      </c>
      <c r="J320" s="5" t="str">
        <f t="shared" si="85"/>
        <v>Industry Energy Efficiency Standards</v>
      </c>
      <c r="K320" s="383" t="str">
        <f t="shared" si="85"/>
        <v>indst efficiency standards</v>
      </c>
      <c r="L320" s="383">
        <f t="shared" si="85"/>
        <v>0</v>
      </c>
      <c r="M320" s="383">
        <f t="shared" si="85"/>
        <v>0.33</v>
      </c>
      <c r="N320" s="383">
        <f t="shared" si="85"/>
        <v>0.01</v>
      </c>
      <c r="O320" s="384" t="str">
        <f t="shared" si="85"/>
        <v>% reduction in energy use</v>
      </c>
      <c r="P320"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384" t="str">
        <f t="shared" si="85"/>
        <v>industry-ag-main.html#eff-stds</v>
      </c>
      <c r="R320" s="385" t="str">
        <f t="shared" si="85"/>
        <v>industry-energy-efficiency-standards.html</v>
      </c>
      <c r="S320" s="384" t="str">
        <f t="shared" si="85"/>
        <v>U.S. DOE, 2016, Industrial Energy Efficiency Potential Analysis, https://energy.gov/sites/prod/files/2017/04/f34/energy-savings-by-state-industrial-methodology.pdf</v>
      </c>
      <c r="T320" s="384" t="str">
        <f t="shared" si="85"/>
        <v>U.S. DOE, 2016, Industrial Energy Efficiency Potential Analysis, https://energy.gov/sites/prod/files/2017/04/f34/energy-savings-by-state-industrial-methodology.pdf</v>
      </c>
    </row>
    <row r="321" spans="1:20" s="5" customFormat="1" ht="75">
      <c r="A321" s="5" t="str">
        <f t="shared" si="86"/>
        <v>Industry</v>
      </c>
      <c r="B321" s="5" t="str">
        <f t="shared" si="84"/>
        <v>Industry Energy Efficiency Standards</v>
      </c>
      <c r="C321" s="5" t="str">
        <f t="shared" si="84"/>
        <v>Percentage Improvement in Eqpt Efficiency Standards above BAU</v>
      </c>
      <c r="D321" s="380" t="s">
        <v>144</v>
      </c>
      <c r="E321" s="380" t="s">
        <v>2799</v>
      </c>
      <c r="F321" s="381" t="s">
        <v>2375</v>
      </c>
      <c r="G321" s="380" t="s">
        <v>2804</v>
      </c>
      <c r="H321" s="374">
        <v>765</v>
      </c>
      <c r="I321" s="380" t="s">
        <v>49</v>
      </c>
      <c r="J321" s="5" t="str">
        <f t="shared" si="85"/>
        <v>Industry Energy Efficiency Standards</v>
      </c>
      <c r="K321" s="383" t="str">
        <f t="shared" si="85"/>
        <v>indst efficiency standards</v>
      </c>
      <c r="L321" s="383">
        <f t="shared" si="85"/>
        <v>0</v>
      </c>
      <c r="M321" s="383">
        <f t="shared" si="85"/>
        <v>0.33</v>
      </c>
      <c r="N321" s="383">
        <f t="shared" si="85"/>
        <v>0.01</v>
      </c>
      <c r="O321" s="384" t="str">
        <f t="shared" si="85"/>
        <v>% reduction in energy use</v>
      </c>
      <c r="P321"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384" t="str">
        <f t="shared" si="85"/>
        <v>industry-ag-main.html#eff-stds</v>
      </c>
      <c r="R321" s="385" t="str">
        <f t="shared" si="85"/>
        <v>industry-energy-efficiency-standards.html</v>
      </c>
      <c r="S321" s="384" t="str">
        <f t="shared" si="85"/>
        <v>U.S. DOE, 2016, Industrial Energy Efficiency Potential Analysis, https://energy.gov/sites/prod/files/2017/04/f34/energy-savings-by-state-industrial-methodology.pdf</v>
      </c>
      <c r="T321" s="384" t="str">
        <f t="shared" si="85"/>
        <v>U.S. DOE, 2016, Industrial Energy Efficiency Potential Analysis, https://energy.gov/sites/prod/files/2017/04/f34/energy-savings-by-state-industrial-methodology.pdf</v>
      </c>
    </row>
    <row r="322" spans="1:20" s="5" customFormat="1" ht="75">
      <c r="A322" s="5" t="str">
        <f t="shared" si="86"/>
        <v>Industry</v>
      </c>
      <c r="B322" s="5" t="str">
        <f t="shared" si="84"/>
        <v>Industry Energy Efficiency Standards</v>
      </c>
      <c r="C322" s="5" t="str">
        <f t="shared" si="84"/>
        <v>Percentage Improvement in Eqpt Efficiency Standards above BAU</v>
      </c>
      <c r="D322" s="381" t="s">
        <v>145</v>
      </c>
      <c r="E322" s="380" t="s">
        <v>2361</v>
      </c>
      <c r="F322" s="381" t="s">
        <v>2376</v>
      </c>
      <c r="G322" s="380" t="s">
        <v>2367</v>
      </c>
      <c r="H322" s="374">
        <v>766</v>
      </c>
      <c r="I322" s="380" t="s">
        <v>48</v>
      </c>
      <c r="J322" s="5" t="str">
        <f t="shared" si="85"/>
        <v>Industry Energy Efficiency Standards</v>
      </c>
      <c r="K322" s="383" t="str">
        <f t="shared" si="85"/>
        <v>indst efficiency standards</v>
      </c>
      <c r="L322" s="383">
        <f t="shared" si="85"/>
        <v>0</v>
      </c>
      <c r="M322" s="383">
        <f t="shared" si="85"/>
        <v>0.33</v>
      </c>
      <c r="N322" s="383">
        <f t="shared" si="85"/>
        <v>0.01</v>
      </c>
      <c r="O322" s="384" t="str">
        <f t="shared" si="85"/>
        <v>% reduction in energy use</v>
      </c>
      <c r="P322"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384" t="str">
        <f t="shared" si="85"/>
        <v>industry-ag-main.html#eff-stds</v>
      </c>
      <c r="R322" s="385" t="str">
        <f t="shared" si="85"/>
        <v>industry-energy-efficiency-standards.html</v>
      </c>
      <c r="S322" s="384" t="str">
        <f t="shared" si="85"/>
        <v>U.S. DOE, 2016, Industrial Energy Efficiency Potential Analysis, https://energy.gov/sites/prod/files/2017/04/f34/energy-savings-by-state-industrial-methodology.pdf</v>
      </c>
      <c r="T322" s="384" t="str">
        <f t="shared" si="85"/>
        <v>U.S. DOE, 2016, Industrial Energy Efficiency Potential Analysis, https://energy.gov/sites/prod/files/2017/04/f34/energy-savings-by-state-industrial-methodology.pdf</v>
      </c>
    </row>
    <row r="323" spans="1:20" s="5" customFormat="1" ht="75">
      <c r="A323" s="5" t="str">
        <f t="shared" si="86"/>
        <v>Industry</v>
      </c>
      <c r="B323" s="5" t="str">
        <f t="shared" si="84"/>
        <v>Industry Energy Efficiency Standards</v>
      </c>
      <c r="C323" s="5" t="str">
        <f t="shared" si="84"/>
        <v>Percentage Improvement in Eqpt Efficiency Standards above BAU</v>
      </c>
      <c r="D323" s="381" t="s">
        <v>145</v>
      </c>
      <c r="E323" s="380" t="s">
        <v>2362</v>
      </c>
      <c r="F323" s="381" t="s">
        <v>2376</v>
      </c>
      <c r="G323" s="380" t="s">
        <v>2370</v>
      </c>
      <c r="H323" s="374">
        <v>767</v>
      </c>
      <c r="I323" s="380" t="s">
        <v>48</v>
      </c>
      <c r="J323" s="5" t="str">
        <f t="shared" si="85"/>
        <v>Industry Energy Efficiency Standards</v>
      </c>
      <c r="K323" s="383" t="str">
        <f t="shared" si="85"/>
        <v>indst efficiency standards</v>
      </c>
      <c r="L323" s="383">
        <f t="shared" si="85"/>
        <v>0</v>
      </c>
      <c r="M323" s="383">
        <f t="shared" si="85"/>
        <v>0.33</v>
      </c>
      <c r="N323" s="383">
        <f t="shared" si="85"/>
        <v>0.01</v>
      </c>
      <c r="O323" s="384" t="str">
        <f t="shared" si="85"/>
        <v>% reduction in energy use</v>
      </c>
      <c r="P323"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84" t="str">
        <f t="shared" si="85"/>
        <v>industry-ag-main.html#eff-stds</v>
      </c>
      <c r="R323" s="385" t="str">
        <f t="shared" si="85"/>
        <v>industry-energy-efficiency-standards.html</v>
      </c>
      <c r="S323" s="384" t="str">
        <f t="shared" si="85"/>
        <v>U.S. DOE, 2016, Industrial Energy Efficiency Potential Analysis, https://energy.gov/sites/prod/files/2017/04/f34/energy-savings-by-state-industrial-methodology.pdf</v>
      </c>
      <c r="T323" s="384" t="str">
        <f t="shared" si="85"/>
        <v>U.S. DOE, 2016, Industrial Energy Efficiency Potential Analysis, https://energy.gov/sites/prod/files/2017/04/f34/energy-savings-by-state-industrial-methodology.pdf</v>
      </c>
    </row>
    <row r="324" spans="1:20" s="5" customFormat="1" ht="75">
      <c r="A324" s="5" t="str">
        <f t="shared" si="86"/>
        <v>Industry</v>
      </c>
      <c r="B324" s="5" t="str">
        <f t="shared" si="84"/>
        <v>Industry Energy Efficiency Standards</v>
      </c>
      <c r="C324" s="5" t="str">
        <f t="shared" si="84"/>
        <v>Percentage Improvement in Eqpt Efficiency Standards above BAU</v>
      </c>
      <c r="D324" s="381" t="s">
        <v>145</v>
      </c>
      <c r="E324" s="380" t="s">
        <v>2363</v>
      </c>
      <c r="F324" s="381" t="s">
        <v>2376</v>
      </c>
      <c r="G324" s="380" t="s">
        <v>2371</v>
      </c>
      <c r="H324" s="374">
        <v>768</v>
      </c>
      <c r="I324" s="380" t="s">
        <v>48</v>
      </c>
      <c r="J324" s="5" t="str">
        <f t="shared" si="85"/>
        <v>Industry Energy Efficiency Standards</v>
      </c>
      <c r="K324" s="383" t="str">
        <f t="shared" si="85"/>
        <v>indst efficiency standards</v>
      </c>
      <c r="L324" s="383">
        <f t="shared" si="85"/>
        <v>0</v>
      </c>
      <c r="M324" s="383">
        <f t="shared" si="85"/>
        <v>0.33</v>
      </c>
      <c r="N324" s="383">
        <f t="shared" si="85"/>
        <v>0.01</v>
      </c>
      <c r="O324" s="384" t="str">
        <f t="shared" si="85"/>
        <v>% reduction in energy use</v>
      </c>
      <c r="P324"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84" t="str">
        <f t="shared" si="85"/>
        <v>industry-ag-main.html#eff-stds</v>
      </c>
      <c r="R324" s="385" t="str">
        <f t="shared" si="85"/>
        <v>industry-energy-efficiency-standards.html</v>
      </c>
      <c r="S324" s="384" t="str">
        <f t="shared" si="85"/>
        <v>U.S. DOE, 2016, Industrial Energy Efficiency Potential Analysis, https://energy.gov/sites/prod/files/2017/04/f34/energy-savings-by-state-industrial-methodology.pdf</v>
      </c>
      <c r="T324" s="384" t="str">
        <f t="shared" si="85"/>
        <v>U.S. DOE, 2016, Industrial Energy Efficiency Potential Analysis, https://energy.gov/sites/prod/files/2017/04/f34/energy-savings-by-state-industrial-methodology.pdf</v>
      </c>
    </row>
    <row r="325" spans="1:20" s="5" customFormat="1" ht="75">
      <c r="A325" s="5" t="str">
        <f t="shared" si="86"/>
        <v>Industry</v>
      </c>
      <c r="B325" s="5" t="str">
        <f t="shared" si="84"/>
        <v>Industry Energy Efficiency Standards</v>
      </c>
      <c r="C325" s="5" t="str">
        <f t="shared" si="84"/>
        <v>Percentage Improvement in Eqpt Efficiency Standards above BAU</v>
      </c>
      <c r="D325" s="381" t="s">
        <v>145</v>
      </c>
      <c r="E325" s="380" t="s">
        <v>2364</v>
      </c>
      <c r="F325" s="381" t="s">
        <v>2376</v>
      </c>
      <c r="G325" s="380" t="s">
        <v>2368</v>
      </c>
      <c r="H325" s="374">
        <v>769</v>
      </c>
      <c r="I325" s="380" t="s">
        <v>48</v>
      </c>
      <c r="J325" s="5" t="str">
        <f t="shared" si="85"/>
        <v>Industry Energy Efficiency Standards</v>
      </c>
      <c r="K325" s="383" t="str">
        <f t="shared" si="85"/>
        <v>indst efficiency standards</v>
      </c>
      <c r="L325" s="383">
        <f t="shared" si="85"/>
        <v>0</v>
      </c>
      <c r="M325" s="383">
        <f t="shared" si="85"/>
        <v>0.33</v>
      </c>
      <c r="N325" s="383">
        <f t="shared" si="85"/>
        <v>0.01</v>
      </c>
      <c r="O325" s="384" t="str">
        <f t="shared" si="85"/>
        <v>% reduction in energy use</v>
      </c>
      <c r="P325"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84" t="str">
        <f t="shared" si="85"/>
        <v>industry-ag-main.html#eff-stds</v>
      </c>
      <c r="R325" s="385" t="str">
        <f t="shared" si="85"/>
        <v>industry-energy-efficiency-standards.html</v>
      </c>
      <c r="S325" s="384" t="str">
        <f t="shared" si="85"/>
        <v>U.S. DOE, 2016, Industrial Energy Efficiency Potential Analysis, https://energy.gov/sites/prod/files/2017/04/f34/energy-savings-by-state-industrial-methodology.pdf</v>
      </c>
      <c r="T325" s="384" t="str">
        <f t="shared" si="85"/>
        <v>U.S. DOE, 2016, Industrial Energy Efficiency Potential Analysis, https://energy.gov/sites/prod/files/2017/04/f34/energy-savings-by-state-industrial-methodology.pdf</v>
      </c>
    </row>
    <row r="326" spans="1:20" s="5" customFormat="1" ht="75">
      <c r="A326" s="5" t="str">
        <f t="shared" si="86"/>
        <v>Industry</v>
      </c>
      <c r="B326" s="5" t="str">
        <f t="shared" si="84"/>
        <v>Industry Energy Efficiency Standards</v>
      </c>
      <c r="C326" s="5" t="str">
        <f t="shared" si="84"/>
        <v>Percentage Improvement in Eqpt Efficiency Standards above BAU</v>
      </c>
      <c r="D326" s="381" t="s">
        <v>145</v>
      </c>
      <c r="E326" s="380" t="s">
        <v>2365</v>
      </c>
      <c r="F326" s="381" t="s">
        <v>2376</v>
      </c>
      <c r="G326" s="380" t="s">
        <v>2369</v>
      </c>
      <c r="H326" s="374">
        <v>770</v>
      </c>
      <c r="I326" s="380" t="s">
        <v>49</v>
      </c>
      <c r="J326" s="5" t="str">
        <f t="shared" si="85"/>
        <v>Industry Energy Efficiency Standards</v>
      </c>
      <c r="K326" s="383" t="str">
        <f t="shared" si="85"/>
        <v>indst efficiency standards</v>
      </c>
      <c r="L326" s="383">
        <f t="shared" si="85"/>
        <v>0</v>
      </c>
      <c r="M326" s="383">
        <f t="shared" si="85"/>
        <v>0.33</v>
      </c>
      <c r="N326" s="383">
        <f t="shared" si="85"/>
        <v>0.01</v>
      </c>
      <c r="O326" s="384" t="str">
        <f t="shared" si="85"/>
        <v>% reduction in energy use</v>
      </c>
      <c r="P326"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84" t="str">
        <f t="shared" si="85"/>
        <v>industry-ag-main.html#eff-stds</v>
      </c>
      <c r="R326" s="385" t="str">
        <f t="shared" si="85"/>
        <v>industry-energy-efficiency-standards.html</v>
      </c>
      <c r="S326" s="384" t="str">
        <f t="shared" si="85"/>
        <v>U.S. DOE, 2016, Industrial Energy Efficiency Potential Analysis, https://energy.gov/sites/prod/files/2017/04/f34/energy-savings-by-state-industrial-methodology.pdf</v>
      </c>
      <c r="T326" s="384" t="str">
        <f t="shared" si="85"/>
        <v>U.S. DOE, 2016, Industrial Energy Efficiency Potential Analysis, https://energy.gov/sites/prod/files/2017/04/f34/energy-savings-by-state-industrial-methodology.pdf</v>
      </c>
    </row>
    <row r="327" spans="1:20" s="5" customFormat="1" ht="75">
      <c r="A327" s="5" t="str">
        <f t="shared" si="86"/>
        <v>Industry</v>
      </c>
      <c r="B327" s="5" t="str">
        <f t="shared" si="84"/>
        <v>Industry Energy Efficiency Standards</v>
      </c>
      <c r="C327" s="5" t="str">
        <f t="shared" si="84"/>
        <v>Percentage Improvement in Eqpt Efficiency Standards above BAU</v>
      </c>
      <c r="D327" s="381" t="s">
        <v>145</v>
      </c>
      <c r="E327" s="380" t="s">
        <v>2366</v>
      </c>
      <c r="F327" s="381" t="s">
        <v>2376</v>
      </c>
      <c r="G327" s="380" t="s">
        <v>2372</v>
      </c>
      <c r="H327" s="374">
        <v>771</v>
      </c>
      <c r="I327" s="380" t="s">
        <v>49</v>
      </c>
      <c r="J327" s="5" t="str">
        <f t="shared" si="85"/>
        <v>Industry Energy Efficiency Standards</v>
      </c>
      <c r="K327" s="383" t="str">
        <f t="shared" si="85"/>
        <v>indst efficiency standards</v>
      </c>
      <c r="L327" s="383">
        <f t="shared" si="85"/>
        <v>0</v>
      </c>
      <c r="M327" s="383">
        <f t="shared" si="85"/>
        <v>0.33</v>
      </c>
      <c r="N327" s="383">
        <f t="shared" si="85"/>
        <v>0.01</v>
      </c>
      <c r="O327" s="384" t="str">
        <f t="shared" si="85"/>
        <v>% reduction in energy use</v>
      </c>
      <c r="P327"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84" t="str">
        <f t="shared" si="85"/>
        <v>industry-ag-main.html#eff-stds</v>
      </c>
      <c r="R327" s="385" t="str">
        <f t="shared" si="85"/>
        <v>industry-energy-efficiency-standards.html</v>
      </c>
      <c r="S327" s="384" t="str">
        <f t="shared" si="85"/>
        <v>U.S. DOE, 2016, Industrial Energy Efficiency Potential Analysis, https://energy.gov/sites/prod/files/2017/04/f34/energy-savings-by-state-industrial-methodology.pdf</v>
      </c>
      <c r="T327" s="384" t="str">
        <f t="shared" si="85"/>
        <v>U.S. DOE, 2016, Industrial Energy Efficiency Potential Analysis, https://energy.gov/sites/prod/files/2017/04/f34/energy-savings-by-state-industrial-methodology.pdf</v>
      </c>
    </row>
    <row r="328" spans="1:20" s="5" customFormat="1" ht="75">
      <c r="A328" s="5" t="str">
        <f t="shared" si="86"/>
        <v>Industry</v>
      </c>
      <c r="B328" s="5" t="str">
        <f t="shared" si="84"/>
        <v>Industry Energy Efficiency Standards</v>
      </c>
      <c r="C328" s="5" t="str">
        <f t="shared" si="84"/>
        <v>Percentage Improvement in Eqpt Efficiency Standards above BAU</v>
      </c>
      <c r="D328" s="381" t="s">
        <v>145</v>
      </c>
      <c r="E328" s="380" t="s">
        <v>2800</v>
      </c>
      <c r="F328" s="381" t="s">
        <v>2376</v>
      </c>
      <c r="G328" s="380" t="s">
        <v>2803</v>
      </c>
      <c r="H328" s="374">
        <v>772</v>
      </c>
      <c r="I328" s="380" t="s">
        <v>48</v>
      </c>
      <c r="J328" s="5" t="str">
        <f t="shared" si="85"/>
        <v>Industry Energy Efficiency Standards</v>
      </c>
      <c r="K328" s="383" t="str">
        <f t="shared" si="85"/>
        <v>indst efficiency standards</v>
      </c>
      <c r="L328" s="383">
        <f t="shared" si="85"/>
        <v>0</v>
      </c>
      <c r="M328" s="383">
        <f t="shared" si="85"/>
        <v>0.33</v>
      </c>
      <c r="N328" s="383">
        <f t="shared" si="85"/>
        <v>0.01</v>
      </c>
      <c r="O328" s="384" t="str">
        <f t="shared" si="85"/>
        <v>% reduction in energy use</v>
      </c>
      <c r="P328"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84" t="str">
        <f t="shared" si="85"/>
        <v>industry-ag-main.html#eff-stds</v>
      </c>
      <c r="R328" s="385" t="str">
        <f t="shared" si="85"/>
        <v>industry-energy-efficiency-standards.html</v>
      </c>
      <c r="S328" s="384" t="str">
        <f t="shared" si="85"/>
        <v>U.S. DOE, 2016, Industrial Energy Efficiency Potential Analysis, https://energy.gov/sites/prod/files/2017/04/f34/energy-savings-by-state-industrial-methodology.pdf</v>
      </c>
      <c r="T328" s="384" t="str">
        <f t="shared" si="85"/>
        <v>U.S. DOE, 2016, Industrial Energy Efficiency Potential Analysis, https://energy.gov/sites/prod/files/2017/04/f34/energy-savings-by-state-industrial-methodology.pdf</v>
      </c>
    </row>
    <row r="329" spans="1:20" s="5" customFormat="1" ht="75">
      <c r="A329" s="5" t="str">
        <f t="shared" si="86"/>
        <v>Industry</v>
      </c>
      <c r="B329" s="5" t="str">
        <f t="shared" si="86"/>
        <v>Industry Energy Efficiency Standards</v>
      </c>
      <c r="C329" s="5" t="str">
        <f t="shared" si="86"/>
        <v>Percentage Improvement in Eqpt Efficiency Standards above BAU</v>
      </c>
      <c r="D329" s="381" t="s">
        <v>145</v>
      </c>
      <c r="E329" s="380" t="s">
        <v>2801</v>
      </c>
      <c r="F329" s="381" t="s">
        <v>2376</v>
      </c>
      <c r="G329" s="380" t="s">
        <v>2805</v>
      </c>
      <c r="H329" s="374">
        <v>773</v>
      </c>
      <c r="I329" s="380" t="s">
        <v>49</v>
      </c>
      <c r="J329" s="5" t="str">
        <f t="shared" si="85"/>
        <v>Industry Energy Efficiency Standards</v>
      </c>
      <c r="K329" s="383" t="str">
        <f t="shared" si="85"/>
        <v>indst efficiency standards</v>
      </c>
      <c r="L329" s="383">
        <f t="shared" si="85"/>
        <v>0</v>
      </c>
      <c r="M329" s="383">
        <f t="shared" si="85"/>
        <v>0.33</v>
      </c>
      <c r="N329" s="383">
        <f t="shared" si="85"/>
        <v>0.01</v>
      </c>
      <c r="O329" s="384" t="str">
        <f t="shared" si="85"/>
        <v>% reduction in energy use</v>
      </c>
      <c r="P329"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84" t="str">
        <f t="shared" si="85"/>
        <v>industry-ag-main.html#eff-stds</v>
      </c>
      <c r="R329" s="385" t="str">
        <f t="shared" si="85"/>
        <v>industry-energy-efficiency-standards.html</v>
      </c>
      <c r="S329" s="384" t="str">
        <f t="shared" si="85"/>
        <v>U.S. DOE, 2016, Industrial Energy Efficiency Potential Analysis, https://energy.gov/sites/prod/files/2017/04/f34/energy-savings-by-state-industrial-methodology.pdf</v>
      </c>
      <c r="T329" s="384" t="str">
        <f t="shared" si="85"/>
        <v>U.S. DOE, 2016, Industrial Energy Efficiency Potential Analysis, https://energy.gov/sites/prod/files/2017/04/f34/energy-savings-by-state-industrial-methodology.pdf</v>
      </c>
    </row>
    <row r="330" spans="1:20" s="5" customFormat="1" ht="75">
      <c r="A330" s="5" t="str">
        <f t="shared" ref="A330:C391" si="87">A$312</f>
        <v>Industry</v>
      </c>
      <c r="B330" s="5" t="str">
        <f t="shared" si="87"/>
        <v>Industry Energy Efficiency Standards</v>
      </c>
      <c r="C330" s="5" t="str">
        <f t="shared" si="87"/>
        <v>Percentage Improvement in Eqpt Efficiency Standards above BAU</v>
      </c>
      <c r="D330" s="381" t="s">
        <v>145</v>
      </c>
      <c r="E330" s="380" t="s">
        <v>2802</v>
      </c>
      <c r="F330" s="381" t="s">
        <v>2376</v>
      </c>
      <c r="G330" s="380" t="s">
        <v>2806</v>
      </c>
      <c r="H330" s="374">
        <v>774</v>
      </c>
      <c r="I330" s="380" t="s">
        <v>49</v>
      </c>
      <c r="J330" s="5" t="str">
        <f t="shared" ref="J330:T353" si="88">J$312</f>
        <v>Industry Energy Efficiency Standards</v>
      </c>
      <c r="K330" s="383" t="str">
        <f t="shared" si="88"/>
        <v>indst efficiency standards</v>
      </c>
      <c r="L330" s="383">
        <f t="shared" si="88"/>
        <v>0</v>
      </c>
      <c r="M330" s="383">
        <f t="shared" si="88"/>
        <v>0.33</v>
      </c>
      <c r="N330" s="383">
        <f t="shared" si="88"/>
        <v>0.01</v>
      </c>
      <c r="O330" s="384" t="str">
        <f t="shared" si="88"/>
        <v>% reduction in energy use</v>
      </c>
      <c r="P330"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84" t="str">
        <f t="shared" si="88"/>
        <v>industry-ag-main.html#eff-stds</v>
      </c>
      <c r="R330" s="385" t="str">
        <f t="shared" si="88"/>
        <v>industry-energy-efficiency-standards.html</v>
      </c>
      <c r="S330" s="384" t="str">
        <f t="shared" si="88"/>
        <v>U.S. DOE, 2016, Industrial Energy Efficiency Potential Analysis, https://energy.gov/sites/prod/files/2017/04/f34/energy-savings-by-state-industrial-methodology.pdf</v>
      </c>
      <c r="T330" s="384" t="str">
        <f t="shared" si="88"/>
        <v>U.S. DOE, 2016, Industrial Energy Efficiency Potential Analysis, https://energy.gov/sites/prod/files/2017/04/f34/energy-savings-by-state-industrial-methodology.pdf</v>
      </c>
    </row>
    <row r="331" spans="1:20" s="5" customFormat="1" ht="75">
      <c r="A331" s="5" t="str">
        <f t="shared" si="87"/>
        <v>Industry</v>
      </c>
      <c r="B331" s="5" t="str">
        <f t="shared" si="87"/>
        <v>Industry Energy Efficiency Standards</v>
      </c>
      <c r="C331" s="5" t="str">
        <f t="shared" si="87"/>
        <v>Percentage Improvement in Eqpt Efficiency Standards above BAU</v>
      </c>
      <c r="D331" s="381" t="s">
        <v>145</v>
      </c>
      <c r="E331" s="380" t="s">
        <v>2799</v>
      </c>
      <c r="F331" s="381" t="s">
        <v>2376</v>
      </c>
      <c r="G331" s="380" t="s">
        <v>2804</v>
      </c>
      <c r="H331" s="374">
        <v>775</v>
      </c>
      <c r="I331" s="380" t="s">
        <v>49</v>
      </c>
      <c r="J331" s="5" t="str">
        <f t="shared" si="88"/>
        <v>Industry Energy Efficiency Standards</v>
      </c>
      <c r="K331" s="383" t="str">
        <f t="shared" si="88"/>
        <v>indst efficiency standards</v>
      </c>
      <c r="L331" s="383">
        <f t="shared" si="88"/>
        <v>0</v>
      </c>
      <c r="M331" s="383">
        <f t="shared" si="88"/>
        <v>0.33</v>
      </c>
      <c r="N331" s="383">
        <f t="shared" si="88"/>
        <v>0.01</v>
      </c>
      <c r="O331" s="384" t="str">
        <f t="shared" si="88"/>
        <v>% reduction in energy use</v>
      </c>
      <c r="P331"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84" t="str">
        <f t="shared" si="88"/>
        <v>industry-ag-main.html#eff-stds</v>
      </c>
      <c r="R331" s="385" t="str">
        <f t="shared" si="88"/>
        <v>industry-energy-efficiency-standards.html</v>
      </c>
      <c r="S331" s="384" t="str">
        <f t="shared" si="88"/>
        <v>U.S. DOE, 2016, Industrial Energy Efficiency Potential Analysis, https://energy.gov/sites/prod/files/2017/04/f34/energy-savings-by-state-industrial-methodology.pdf</v>
      </c>
      <c r="T331" s="384" t="str">
        <f t="shared" si="88"/>
        <v>U.S. DOE, 2016, Industrial Energy Efficiency Potential Analysis, https://energy.gov/sites/prod/files/2017/04/f34/energy-savings-by-state-industrial-methodology.pdf</v>
      </c>
    </row>
    <row r="332" spans="1:20" s="5" customFormat="1" ht="75">
      <c r="A332" s="5" t="str">
        <f t="shared" si="87"/>
        <v>Industry</v>
      </c>
      <c r="B332" s="5" t="str">
        <f t="shared" si="87"/>
        <v>Industry Energy Efficiency Standards</v>
      </c>
      <c r="C332" s="5" t="str">
        <f t="shared" si="87"/>
        <v>Percentage Improvement in Eqpt Efficiency Standards above BAU</v>
      </c>
      <c r="D332" s="381" t="s">
        <v>146</v>
      </c>
      <c r="E332" s="380" t="s">
        <v>2361</v>
      </c>
      <c r="F332" s="381" t="s">
        <v>2377</v>
      </c>
      <c r="G332" s="380" t="s">
        <v>2367</v>
      </c>
      <c r="H332" s="374">
        <v>776</v>
      </c>
      <c r="I332" s="380" t="s">
        <v>48</v>
      </c>
      <c r="J332" s="5" t="str">
        <f t="shared" si="88"/>
        <v>Industry Energy Efficiency Standards</v>
      </c>
      <c r="K332" s="383" t="str">
        <f t="shared" si="88"/>
        <v>indst efficiency standards</v>
      </c>
      <c r="L332" s="383">
        <f t="shared" si="88"/>
        <v>0</v>
      </c>
      <c r="M332" s="383">
        <f t="shared" si="88"/>
        <v>0.33</v>
      </c>
      <c r="N332" s="383">
        <f t="shared" si="88"/>
        <v>0.01</v>
      </c>
      <c r="O332" s="384" t="str">
        <f t="shared" si="88"/>
        <v>% reduction in energy use</v>
      </c>
      <c r="P332"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84" t="str">
        <f t="shared" si="88"/>
        <v>industry-ag-main.html#eff-stds</v>
      </c>
      <c r="R332" s="385" t="str">
        <f t="shared" si="88"/>
        <v>industry-energy-efficiency-standards.html</v>
      </c>
      <c r="S332" s="384" t="str">
        <f t="shared" si="88"/>
        <v>U.S. DOE, 2016, Industrial Energy Efficiency Potential Analysis, https://energy.gov/sites/prod/files/2017/04/f34/energy-savings-by-state-industrial-methodology.pdf</v>
      </c>
      <c r="T332" s="384" t="str">
        <f t="shared" si="88"/>
        <v>U.S. DOE, 2016, Industrial Energy Efficiency Potential Analysis, https://energy.gov/sites/prod/files/2017/04/f34/energy-savings-by-state-industrial-methodology.pdf</v>
      </c>
    </row>
    <row r="333" spans="1:20" s="5" customFormat="1" ht="75">
      <c r="A333" s="5" t="str">
        <f t="shared" si="87"/>
        <v>Industry</v>
      </c>
      <c r="B333" s="5" t="str">
        <f t="shared" si="87"/>
        <v>Industry Energy Efficiency Standards</v>
      </c>
      <c r="C333" s="5" t="str">
        <f t="shared" si="87"/>
        <v>Percentage Improvement in Eqpt Efficiency Standards above BAU</v>
      </c>
      <c r="D333" s="381" t="s">
        <v>146</v>
      </c>
      <c r="E333" s="380" t="s">
        <v>2362</v>
      </c>
      <c r="F333" s="381" t="s">
        <v>2377</v>
      </c>
      <c r="G333" s="380" t="s">
        <v>2370</v>
      </c>
      <c r="H333" s="374">
        <v>777</v>
      </c>
      <c r="I333" s="380" t="s">
        <v>48</v>
      </c>
      <c r="J333" s="5" t="str">
        <f t="shared" si="88"/>
        <v>Industry Energy Efficiency Standards</v>
      </c>
      <c r="K333" s="383" t="str">
        <f t="shared" si="88"/>
        <v>indst efficiency standards</v>
      </c>
      <c r="L333" s="383">
        <f t="shared" si="88"/>
        <v>0</v>
      </c>
      <c r="M333" s="383">
        <f t="shared" si="88"/>
        <v>0.33</v>
      </c>
      <c r="N333" s="383">
        <f t="shared" si="88"/>
        <v>0.01</v>
      </c>
      <c r="O333" s="384" t="str">
        <f t="shared" si="88"/>
        <v>% reduction in energy use</v>
      </c>
      <c r="P333"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84" t="str">
        <f t="shared" si="88"/>
        <v>industry-ag-main.html#eff-stds</v>
      </c>
      <c r="R333" s="385" t="str">
        <f t="shared" si="88"/>
        <v>industry-energy-efficiency-standards.html</v>
      </c>
      <c r="S333" s="384" t="str">
        <f t="shared" si="88"/>
        <v>U.S. DOE, 2016, Industrial Energy Efficiency Potential Analysis, https://energy.gov/sites/prod/files/2017/04/f34/energy-savings-by-state-industrial-methodology.pdf</v>
      </c>
      <c r="T333" s="384" t="str">
        <f t="shared" si="88"/>
        <v>U.S. DOE, 2016, Industrial Energy Efficiency Potential Analysis, https://energy.gov/sites/prod/files/2017/04/f34/energy-savings-by-state-industrial-methodology.pdf</v>
      </c>
    </row>
    <row r="334" spans="1:20" s="5" customFormat="1" ht="75">
      <c r="A334" s="5" t="str">
        <f t="shared" si="87"/>
        <v>Industry</v>
      </c>
      <c r="B334" s="5" t="str">
        <f t="shared" si="87"/>
        <v>Industry Energy Efficiency Standards</v>
      </c>
      <c r="C334" s="5" t="str">
        <f t="shared" si="87"/>
        <v>Percentage Improvement in Eqpt Efficiency Standards above BAU</v>
      </c>
      <c r="D334" s="381" t="s">
        <v>146</v>
      </c>
      <c r="E334" s="380" t="s">
        <v>2363</v>
      </c>
      <c r="F334" s="381" t="s">
        <v>2377</v>
      </c>
      <c r="G334" s="380" t="s">
        <v>2371</v>
      </c>
      <c r="H334" s="374">
        <v>778</v>
      </c>
      <c r="I334" s="380" t="s">
        <v>48</v>
      </c>
      <c r="J334" s="5" t="str">
        <f t="shared" si="88"/>
        <v>Industry Energy Efficiency Standards</v>
      </c>
      <c r="K334" s="383" t="str">
        <f t="shared" si="88"/>
        <v>indst efficiency standards</v>
      </c>
      <c r="L334" s="383">
        <f t="shared" si="88"/>
        <v>0</v>
      </c>
      <c r="M334" s="383">
        <f t="shared" si="88"/>
        <v>0.33</v>
      </c>
      <c r="N334" s="383">
        <f t="shared" si="88"/>
        <v>0.01</v>
      </c>
      <c r="O334" s="384" t="str">
        <f t="shared" si="88"/>
        <v>% reduction in energy use</v>
      </c>
      <c r="P334"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84" t="str">
        <f t="shared" si="88"/>
        <v>industry-ag-main.html#eff-stds</v>
      </c>
      <c r="R334" s="385" t="str">
        <f t="shared" si="88"/>
        <v>industry-energy-efficiency-standards.html</v>
      </c>
      <c r="S334" s="384" t="str">
        <f t="shared" si="88"/>
        <v>U.S. DOE, 2016, Industrial Energy Efficiency Potential Analysis, https://energy.gov/sites/prod/files/2017/04/f34/energy-savings-by-state-industrial-methodology.pdf</v>
      </c>
      <c r="T334" s="384" t="str">
        <f t="shared" si="88"/>
        <v>U.S. DOE, 2016, Industrial Energy Efficiency Potential Analysis, https://energy.gov/sites/prod/files/2017/04/f34/energy-savings-by-state-industrial-methodology.pdf</v>
      </c>
    </row>
    <row r="335" spans="1:20" s="5" customFormat="1" ht="75">
      <c r="A335" s="5" t="str">
        <f t="shared" si="87"/>
        <v>Industry</v>
      </c>
      <c r="B335" s="5" t="str">
        <f t="shared" si="87"/>
        <v>Industry Energy Efficiency Standards</v>
      </c>
      <c r="C335" s="5" t="str">
        <f t="shared" si="87"/>
        <v>Percentage Improvement in Eqpt Efficiency Standards above BAU</v>
      </c>
      <c r="D335" s="381" t="s">
        <v>146</v>
      </c>
      <c r="E335" s="380" t="s">
        <v>2364</v>
      </c>
      <c r="F335" s="381" t="s">
        <v>2377</v>
      </c>
      <c r="G335" s="380" t="s">
        <v>2368</v>
      </c>
      <c r="H335" s="374">
        <v>779</v>
      </c>
      <c r="I335" s="380" t="s">
        <v>49</v>
      </c>
      <c r="J335" s="5" t="str">
        <f t="shared" si="88"/>
        <v>Industry Energy Efficiency Standards</v>
      </c>
      <c r="K335" s="383" t="str">
        <f t="shared" si="88"/>
        <v>indst efficiency standards</v>
      </c>
      <c r="L335" s="383">
        <f t="shared" si="88"/>
        <v>0</v>
      </c>
      <c r="M335" s="383">
        <f t="shared" si="88"/>
        <v>0.33</v>
      </c>
      <c r="N335" s="383">
        <f t="shared" si="88"/>
        <v>0.01</v>
      </c>
      <c r="O335" s="384" t="str">
        <f t="shared" si="88"/>
        <v>% reduction in energy use</v>
      </c>
      <c r="P335"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84" t="str">
        <f t="shared" si="88"/>
        <v>industry-ag-main.html#eff-stds</v>
      </c>
      <c r="R335" s="385" t="str">
        <f t="shared" si="88"/>
        <v>industry-energy-efficiency-standards.html</v>
      </c>
      <c r="S335" s="384" t="str">
        <f t="shared" si="88"/>
        <v>U.S. DOE, 2016, Industrial Energy Efficiency Potential Analysis, https://energy.gov/sites/prod/files/2017/04/f34/energy-savings-by-state-industrial-methodology.pdf</v>
      </c>
      <c r="T335" s="384" t="str">
        <f t="shared" si="88"/>
        <v>U.S. DOE, 2016, Industrial Energy Efficiency Potential Analysis, https://energy.gov/sites/prod/files/2017/04/f34/energy-savings-by-state-industrial-methodology.pdf</v>
      </c>
    </row>
    <row r="336" spans="1:20" s="5" customFormat="1" ht="75">
      <c r="A336" s="5" t="str">
        <f t="shared" si="87"/>
        <v>Industry</v>
      </c>
      <c r="B336" s="5" t="str">
        <f t="shared" si="87"/>
        <v>Industry Energy Efficiency Standards</v>
      </c>
      <c r="C336" s="5" t="str">
        <f t="shared" si="87"/>
        <v>Percentage Improvement in Eqpt Efficiency Standards above BAU</v>
      </c>
      <c r="D336" s="381" t="s">
        <v>146</v>
      </c>
      <c r="E336" s="380" t="s">
        <v>2365</v>
      </c>
      <c r="F336" s="381" t="s">
        <v>2377</v>
      </c>
      <c r="G336" s="380" t="s">
        <v>2369</v>
      </c>
      <c r="H336" s="374">
        <v>780</v>
      </c>
      <c r="I336" s="380" t="s">
        <v>48</v>
      </c>
      <c r="J336" s="5" t="str">
        <f t="shared" si="88"/>
        <v>Industry Energy Efficiency Standards</v>
      </c>
      <c r="K336" s="383" t="str">
        <f t="shared" si="88"/>
        <v>indst efficiency standards</v>
      </c>
      <c r="L336" s="383">
        <f t="shared" si="88"/>
        <v>0</v>
      </c>
      <c r="M336" s="383">
        <f t="shared" si="88"/>
        <v>0.33</v>
      </c>
      <c r="N336" s="383">
        <f t="shared" si="88"/>
        <v>0.01</v>
      </c>
      <c r="O336" s="384" t="str">
        <f t="shared" si="88"/>
        <v>% reduction in energy use</v>
      </c>
      <c r="P336"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84" t="str">
        <f t="shared" si="88"/>
        <v>industry-ag-main.html#eff-stds</v>
      </c>
      <c r="R336" s="385" t="str">
        <f t="shared" si="88"/>
        <v>industry-energy-efficiency-standards.html</v>
      </c>
      <c r="S336" s="384" t="str">
        <f t="shared" si="88"/>
        <v>U.S. DOE, 2016, Industrial Energy Efficiency Potential Analysis, https://energy.gov/sites/prod/files/2017/04/f34/energy-savings-by-state-industrial-methodology.pdf</v>
      </c>
      <c r="T336" s="384" t="str">
        <f t="shared" si="88"/>
        <v>U.S. DOE, 2016, Industrial Energy Efficiency Potential Analysis, https://energy.gov/sites/prod/files/2017/04/f34/energy-savings-by-state-industrial-methodology.pdf</v>
      </c>
    </row>
    <row r="337" spans="1:20" s="5" customFormat="1" ht="75">
      <c r="A337" s="5" t="str">
        <f t="shared" si="87"/>
        <v>Industry</v>
      </c>
      <c r="B337" s="5" t="str">
        <f t="shared" si="87"/>
        <v>Industry Energy Efficiency Standards</v>
      </c>
      <c r="C337" s="5" t="str">
        <f t="shared" si="87"/>
        <v>Percentage Improvement in Eqpt Efficiency Standards above BAU</v>
      </c>
      <c r="D337" s="381" t="s">
        <v>146</v>
      </c>
      <c r="E337" s="380" t="s">
        <v>2366</v>
      </c>
      <c r="F337" s="381" t="s">
        <v>2377</v>
      </c>
      <c r="G337" s="380" t="s">
        <v>2372</v>
      </c>
      <c r="H337" s="374">
        <v>781</v>
      </c>
      <c r="I337" s="380" t="s">
        <v>49</v>
      </c>
      <c r="J337" s="5" t="str">
        <f t="shared" si="88"/>
        <v>Industry Energy Efficiency Standards</v>
      </c>
      <c r="K337" s="383" t="str">
        <f t="shared" si="88"/>
        <v>indst efficiency standards</v>
      </c>
      <c r="L337" s="383">
        <f t="shared" si="88"/>
        <v>0</v>
      </c>
      <c r="M337" s="383">
        <f t="shared" si="88"/>
        <v>0.33</v>
      </c>
      <c r="N337" s="383">
        <f t="shared" si="88"/>
        <v>0.01</v>
      </c>
      <c r="O337" s="384" t="str">
        <f t="shared" si="88"/>
        <v>% reduction in energy use</v>
      </c>
      <c r="P337"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84" t="str">
        <f t="shared" si="88"/>
        <v>industry-ag-main.html#eff-stds</v>
      </c>
      <c r="R337" s="385" t="str">
        <f t="shared" si="88"/>
        <v>industry-energy-efficiency-standards.html</v>
      </c>
      <c r="S337" s="384" t="str">
        <f t="shared" si="88"/>
        <v>U.S. DOE, 2016, Industrial Energy Efficiency Potential Analysis, https://energy.gov/sites/prod/files/2017/04/f34/energy-savings-by-state-industrial-methodology.pdf</v>
      </c>
      <c r="T337" s="384" t="str">
        <f t="shared" si="88"/>
        <v>U.S. DOE, 2016, Industrial Energy Efficiency Potential Analysis, https://energy.gov/sites/prod/files/2017/04/f34/energy-savings-by-state-industrial-methodology.pdf</v>
      </c>
    </row>
    <row r="338" spans="1:20" s="5" customFormat="1" ht="75">
      <c r="A338" s="5" t="str">
        <f t="shared" si="87"/>
        <v>Industry</v>
      </c>
      <c r="B338" s="5" t="str">
        <f t="shared" si="87"/>
        <v>Industry Energy Efficiency Standards</v>
      </c>
      <c r="C338" s="5" t="str">
        <f t="shared" si="87"/>
        <v>Percentage Improvement in Eqpt Efficiency Standards above BAU</v>
      </c>
      <c r="D338" s="381" t="s">
        <v>146</v>
      </c>
      <c r="E338" s="380" t="s">
        <v>2800</v>
      </c>
      <c r="F338" s="381" t="s">
        <v>2377</v>
      </c>
      <c r="G338" s="380" t="s">
        <v>2803</v>
      </c>
      <c r="H338" s="374">
        <v>782</v>
      </c>
      <c r="I338" s="380" t="s">
        <v>49</v>
      </c>
      <c r="J338" s="5" t="str">
        <f t="shared" si="88"/>
        <v>Industry Energy Efficiency Standards</v>
      </c>
      <c r="K338" s="383" t="str">
        <f t="shared" si="88"/>
        <v>indst efficiency standards</v>
      </c>
      <c r="L338" s="383">
        <f t="shared" si="88"/>
        <v>0</v>
      </c>
      <c r="M338" s="383">
        <f t="shared" si="88"/>
        <v>0.33</v>
      </c>
      <c r="N338" s="383">
        <f t="shared" si="88"/>
        <v>0.01</v>
      </c>
      <c r="O338" s="384" t="str">
        <f t="shared" si="88"/>
        <v>% reduction in energy use</v>
      </c>
      <c r="P338"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84" t="str">
        <f t="shared" si="88"/>
        <v>industry-ag-main.html#eff-stds</v>
      </c>
      <c r="R338" s="385" t="str">
        <f t="shared" si="88"/>
        <v>industry-energy-efficiency-standards.html</v>
      </c>
      <c r="S338" s="384" t="str">
        <f t="shared" si="88"/>
        <v>U.S. DOE, 2016, Industrial Energy Efficiency Potential Analysis, https://energy.gov/sites/prod/files/2017/04/f34/energy-savings-by-state-industrial-methodology.pdf</v>
      </c>
      <c r="T338" s="384" t="str">
        <f t="shared" si="88"/>
        <v>U.S. DOE, 2016, Industrial Energy Efficiency Potential Analysis, https://energy.gov/sites/prod/files/2017/04/f34/energy-savings-by-state-industrial-methodology.pdf</v>
      </c>
    </row>
    <row r="339" spans="1:20" s="5" customFormat="1" ht="75">
      <c r="A339" s="5" t="str">
        <f t="shared" si="87"/>
        <v>Industry</v>
      </c>
      <c r="B339" s="5" t="str">
        <f t="shared" si="87"/>
        <v>Industry Energy Efficiency Standards</v>
      </c>
      <c r="C339" s="5" t="str">
        <f t="shared" si="87"/>
        <v>Percentage Improvement in Eqpt Efficiency Standards above BAU</v>
      </c>
      <c r="D339" s="381" t="s">
        <v>146</v>
      </c>
      <c r="E339" s="380" t="s">
        <v>2801</v>
      </c>
      <c r="F339" s="381" t="s">
        <v>2377</v>
      </c>
      <c r="G339" s="380" t="s">
        <v>2805</v>
      </c>
      <c r="H339" s="374">
        <v>783</v>
      </c>
      <c r="I339" s="380" t="s">
        <v>48</v>
      </c>
      <c r="J339" s="5" t="str">
        <f t="shared" si="88"/>
        <v>Industry Energy Efficiency Standards</v>
      </c>
      <c r="K339" s="383" t="str">
        <f t="shared" si="88"/>
        <v>indst efficiency standards</v>
      </c>
      <c r="L339" s="383">
        <f t="shared" si="88"/>
        <v>0</v>
      </c>
      <c r="M339" s="383">
        <f t="shared" si="88"/>
        <v>0.33</v>
      </c>
      <c r="N339" s="383">
        <f t="shared" si="88"/>
        <v>0.01</v>
      </c>
      <c r="O339" s="384" t="str">
        <f t="shared" si="88"/>
        <v>% reduction in energy use</v>
      </c>
      <c r="P339"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84" t="str">
        <f t="shared" si="88"/>
        <v>industry-ag-main.html#eff-stds</v>
      </c>
      <c r="R339" s="385" t="str">
        <f t="shared" si="88"/>
        <v>industry-energy-efficiency-standards.html</v>
      </c>
      <c r="S339" s="384" t="str">
        <f t="shared" si="88"/>
        <v>U.S. DOE, 2016, Industrial Energy Efficiency Potential Analysis, https://energy.gov/sites/prod/files/2017/04/f34/energy-savings-by-state-industrial-methodology.pdf</v>
      </c>
      <c r="T339" s="384" t="str">
        <f t="shared" si="88"/>
        <v>U.S. DOE, 2016, Industrial Energy Efficiency Potential Analysis, https://energy.gov/sites/prod/files/2017/04/f34/energy-savings-by-state-industrial-methodology.pdf</v>
      </c>
    </row>
    <row r="340" spans="1:20" s="5" customFormat="1" ht="75">
      <c r="A340" s="5" t="str">
        <f t="shared" si="87"/>
        <v>Industry</v>
      </c>
      <c r="B340" s="5" t="str">
        <f t="shared" si="87"/>
        <v>Industry Energy Efficiency Standards</v>
      </c>
      <c r="C340" s="5" t="str">
        <f t="shared" si="87"/>
        <v>Percentage Improvement in Eqpt Efficiency Standards above BAU</v>
      </c>
      <c r="D340" s="381" t="s">
        <v>146</v>
      </c>
      <c r="E340" s="380" t="s">
        <v>2802</v>
      </c>
      <c r="F340" s="381" t="s">
        <v>2377</v>
      </c>
      <c r="G340" s="380" t="s">
        <v>2806</v>
      </c>
      <c r="H340" s="374">
        <v>784</v>
      </c>
      <c r="I340" s="380" t="s">
        <v>48</v>
      </c>
      <c r="J340" s="5" t="str">
        <f t="shared" si="88"/>
        <v>Industry Energy Efficiency Standards</v>
      </c>
      <c r="K340" s="383" t="str">
        <f t="shared" si="88"/>
        <v>indst efficiency standards</v>
      </c>
      <c r="L340" s="383">
        <f t="shared" si="88"/>
        <v>0</v>
      </c>
      <c r="M340" s="383">
        <f t="shared" si="88"/>
        <v>0.33</v>
      </c>
      <c r="N340" s="383">
        <f t="shared" si="88"/>
        <v>0.01</v>
      </c>
      <c r="O340" s="384" t="str">
        <f t="shared" si="88"/>
        <v>% reduction in energy use</v>
      </c>
      <c r="P340"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84" t="str">
        <f t="shared" si="88"/>
        <v>industry-ag-main.html#eff-stds</v>
      </c>
      <c r="R340" s="385" t="str">
        <f t="shared" si="88"/>
        <v>industry-energy-efficiency-standards.html</v>
      </c>
      <c r="S340" s="384" t="str">
        <f t="shared" si="88"/>
        <v>U.S. DOE, 2016, Industrial Energy Efficiency Potential Analysis, https://energy.gov/sites/prod/files/2017/04/f34/energy-savings-by-state-industrial-methodology.pdf</v>
      </c>
      <c r="T340" s="384" t="str">
        <f t="shared" si="88"/>
        <v>U.S. DOE, 2016, Industrial Energy Efficiency Potential Analysis, https://energy.gov/sites/prod/files/2017/04/f34/energy-savings-by-state-industrial-methodology.pdf</v>
      </c>
    </row>
    <row r="341" spans="1:20" s="5" customFormat="1" ht="75">
      <c r="A341" s="5" t="str">
        <f t="shared" si="87"/>
        <v>Industry</v>
      </c>
      <c r="B341" s="5" t="str">
        <f t="shared" si="87"/>
        <v>Industry Energy Efficiency Standards</v>
      </c>
      <c r="C341" s="5" t="str">
        <f t="shared" si="87"/>
        <v>Percentage Improvement in Eqpt Efficiency Standards above BAU</v>
      </c>
      <c r="D341" s="381" t="s">
        <v>146</v>
      </c>
      <c r="E341" s="380" t="s">
        <v>2799</v>
      </c>
      <c r="F341" s="381" t="s">
        <v>2377</v>
      </c>
      <c r="G341" s="380" t="s">
        <v>2804</v>
      </c>
      <c r="H341" s="374">
        <v>785</v>
      </c>
      <c r="I341" s="380" t="s">
        <v>49</v>
      </c>
      <c r="J341" s="5" t="str">
        <f t="shared" si="88"/>
        <v>Industry Energy Efficiency Standards</v>
      </c>
      <c r="K341" s="383" t="str">
        <f t="shared" si="88"/>
        <v>indst efficiency standards</v>
      </c>
      <c r="L341" s="383">
        <f t="shared" si="88"/>
        <v>0</v>
      </c>
      <c r="M341" s="383">
        <f t="shared" si="88"/>
        <v>0.33</v>
      </c>
      <c r="N341" s="383">
        <f t="shared" si="88"/>
        <v>0.01</v>
      </c>
      <c r="O341" s="384" t="str">
        <f t="shared" si="88"/>
        <v>% reduction in energy use</v>
      </c>
      <c r="P341"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84" t="str">
        <f t="shared" si="88"/>
        <v>industry-ag-main.html#eff-stds</v>
      </c>
      <c r="R341" s="385" t="str">
        <f t="shared" si="88"/>
        <v>industry-energy-efficiency-standards.html</v>
      </c>
      <c r="S341" s="384" t="str">
        <f t="shared" si="88"/>
        <v>U.S. DOE, 2016, Industrial Energy Efficiency Potential Analysis, https://energy.gov/sites/prod/files/2017/04/f34/energy-savings-by-state-industrial-methodology.pdf</v>
      </c>
      <c r="T341" s="384" t="str">
        <f t="shared" si="88"/>
        <v>U.S. DOE, 2016, Industrial Energy Efficiency Potential Analysis, https://energy.gov/sites/prod/files/2017/04/f34/energy-savings-by-state-industrial-methodology.pdf</v>
      </c>
    </row>
    <row r="342" spans="1:20" s="5" customFormat="1" ht="75">
      <c r="A342" s="5" t="str">
        <f t="shared" si="87"/>
        <v>Industry</v>
      </c>
      <c r="B342" s="5" t="str">
        <f t="shared" si="87"/>
        <v>Industry Energy Efficiency Standards</v>
      </c>
      <c r="C342" s="5" t="str">
        <f t="shared" si="87"/>
        <v>Percentage Improvement in Eqpt Efficiency Standards above BAU</v>
      </c>
      <c r="D342" s="381" t="s">
        <v>147</v>
      </c>
      <c r="E342" s="380" t="s">
        <v>2361</v>
      </c>
      <c r="F342" s="381" t="s">
        <v>2378</v>
      </c>
      <c r="G342" s="380" t="s">
        <v>2367</v>
      </c>
      <c r="H342" s="374">
        <v>786</v>
      </c>
      <c r="I342" s="380" t="s">
        <v>48</v>
      </c>
      <c r="J342" s="5" t="str">
        <f t="shared" si="88"/>
        <v>Industry Energy Efficiency Standards</v>
      </c>
      <c r="K342" s="383" t="str">
        <f t="shared" si="88"/>
        <v>indst efficiency standards</v>
      </c>
      <c r="L342" s="383">
        <f t="shared" si="88"/>
        <v>0</v>
      </c>
      <c r="M342" s="383">
        <f t="shared" si="88"/>
        <v>0.33</v>
      </c>
      <c r="N342" s="383">
        <f t="shared" si="88"/>
        <v>0.01</v>
      </c>
      <c r="O342" s="384" t="str">
        <f t="shared" si="88"/>
        <v>% reduction in energy use</v>
      </c>
      <c r="P342"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84" t="str">
        <f t="shared" si="88"/>
        <v>industry-ag-main.html#eff-stds</v>
      </c>
      <c r="R342" s="385" t="str">
        <f t="shared" si="88"/>
        <v>industry-energy-efficiency-standards.html</v>
      </c>
      <c r="S342" s="384" t="str">
        <f t="shared" si="88"/>
        <v>U.S. DOE, 2016, Industrial Energy Efficiency Potential Analysis, https://energy.gov/sites/prod/files/2017/04/f34/energy-savings-by-state-industrial-methodology.pdf</v>
      </c>
      <c r="T342" s="384" t="str">
        <f t="shared" si="88"/>
        <v>U.S. DOE, 2016, Industrial Energy Efficiency Potential Analysis, https://energy.gov/sites/prod/files/2017/04/f34/energy-savings-by-state-industrial-methodology.pdf</v>
      </c>
    </row>
    <row r="343" spans="1:20" s="5" customFormat="1" ht="75">
      <c r="A343" s="5" t="str">
        <f t="shared" si="87"/>
        <v>Industry</v>
      </c>
      <c r="B343" s="5" t="str">
        <f t="shared" si="87"/>
        <v>Industry Energy Efficiency Standards</v>
      </c>
      <c r="C343" s="5" t="str">
        <f t="shared" si="87"/>
        <v>Percentage Improvement in Eqpt Efficiency Standards above BAU</v>
      </c>
      <c r="D343" s="381" t="s">
        <v>147</v>
      </c>
      <c r="E343" s="380" t="s">
        <v>2362</v>
      </c>
      <c r="F343" s="381" t="s">
        <v>2378</v>
      </c>
      <c r="G343" s="380" t="s">
        <v>2370</v>
      </c>
      <c r="H343" s="374">
        <v>787</v>
      </c>
      <c r="I343" s="380" t="s">
        <v>48</v>
      </c>
      <c r="J343" s="5" t="str">
        <f t="shared" si="88"/>
        <v>Industry Energy Efficiency Standards</v>
      </c>
      <c r="K343" s="383" t="str">
        <f t="shared" si="88"/>
        <v>indst efficiency standards</v>
      </c>
      <c r="L343" s="383">
        <f t="shared" si="88"/>
        <v>0</v>
      </c>
      <c r="M343" s="383">
        <f t="shared" si="88"/>
        <v>0.33</v>
      </c>
      <c r="N343" s="383">
        <f t="shared" si="88"/>
        <v>0.01</v>
      </c>
      <c r="O343" s="384" t="str">
        <f t="shared" si="88"/>
        <v>% reduction in energy use</v>
      </c>
      <c r="P343"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84" t="str">
        <f t="shared" si="88"/>
        <v>industry-ag-main.html#eff-stds</v>
      </c>
      <c r="R343" s="385" t="str">
        <f t="shared" si="88"/>
        <v>industry-energy-efficiency-standards.html</v>
      </c>
      <c r="S343" s="384" t="str">
        <f t="shared" si="88"/>
        <v>U.S. DOE, 2016, Industrial Energy Efficiency Potential Analysis, https://energy.gov/sites/prod/files/2017/04/f34/energy-savings-by-state-industrial-methodology.pdf</v>
      </c>
      <c r="T343" s="384" t="str">
        <f t="shared" si="88"/>
        <v>U.S. DOE, 2016, Industrial Energy Efficiency Potential Analysis, https://energy.gov/sites/prod/files/2017/04/f34/energy-savings-by-state-industrial-methodology.pdf</v>
      </c>
    </row>
    <row r="344" spans="1:20" s="5" customFormat="1" ht="75">
      <c r="A344" s="5" t="str">
        <f t="shared" si="87"/>
        <v>Industry</v>
      </c>
      <c r="B344" s="5" t="str">
        <f t="shared" si="87"/>
        <v>Industry Energy Efficiency Standards</v>
      </c>
      <c r="C344" s="5" t="str">
        <f t="shared" si="87"/>
        <v>Percentage Improvement in Eqpt Efficiency Standards above BAU</v>
      </c>
      <c r="D344" s="381" t="s">
        <v>147</v>
      </c>
      <c r="E344" s="380" t="s">
        <v>2363</v>
      </c>
      <c r="F344" s="381" t="s">
        <v>2378</v>
      </c>
      <c r="G344" s="380" t="s">
        <v>2371</v>
      </c>
      <c r="H344" s="374">
        <v>788</v>
      </c>
      <c r="I344" s="380" t="s">
        <v>48</v>
      </c>
      <c r="J344" s="5" t="str">
        <f t="shared" si="88"/>
        <v>Industry Energy Efficiency Standards</v>
      </c>
      <c r="K344" s="383" t="str">
        <f t="shared" si="88"/>
        <v>indst efficiency standards</v>
      </c>
      <c r="L344" s="383">
        <f t="shared" si="88"/>
        <v>0</v>
      </c>
      <c r="M344" s="383">
        <f t="shared" si="88"/>
        <v>0.33</v>
      </c>
      <c r="N344" s="383">
        <f t="shared" si="88"/>
        <v>0.01</v>
      </c>
      <c r="O344" s="384" t="str">
        <f t="shared" si="88"/>
        <v>% reduction in energy use</v>
      </c>
      <c r="P344"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84" t="str">
        <f t="shared" si="88"/>
        <v>industry-ag-main.html#eff-stds</v>
      </c>
      <c r="R344" s="385" t="str">
        <f t="shared" si="88"/>
        <v>industry-energy-efficiency-standards.html</v>
      </c>
      <c r="S344" s="384" t="str">
        <f t="shared" si="88"/>
        <v>U.S. DOE, 2016, Industrial Energy Efficiency Potential Analysis, https://energy.gov/sites/prod/files/2017/04/f34/energy-savings-by-state-industrial-methodology.pdf</v>
      </c>
      <c r="T344" s="384" t="str">
        <f t="shared" si="88"/>
        <v>U.S. DOE, 2016, Industrial Energy Efficiency Potential Analysis, https://energy.gov/sites/prod/files/2017/04/f34/energy-savings-by-state-industrial-methodology.pdf</v>
      </c>
    </row>
    <row r="345" spans="1:20" s="5" customFormat="1" ht="75">
      <c r="A345" s="5" t="str">
        <f t="shared" si="87"/>
        <v>Industry</v>
      </c>
      <c r="B345" s="5" t="str">
        <f t="shared" si="87"/>
        <v>Industry Energy Efficiency Standards</v>
      </c>
      <c r="C345" s="5" t="str">
        <f t="shared" si="87"/>
        <v>Percentage Improvement in Eqpt Efficiency Standards above BAU</v>
      </c>
      <c r="D345" s="381" t="s">
        <v>147</v>
      </c>
      <c r="E345" s="380" t="s">
        <v>2364</v>
      </c>
      <c r="F345" s="381" t="s">
        <v>2378</v>
      </c>
      <c r="G345" s="380" t="s">
        <v>2368</v>
      </c>
      <c r="H345" s="374">
        <v>789</v>
      </c>
      <c r="I345" s="380" t="s">
        <v>49</v>
      </c>
      <c r="J345" s="5" t="str">
        <f t="shared" si="88"/>
        <v>Industry Energy Efficiency Standards</v>
      </c>
      <c r="K345" s="383" t="str">
        <f t="shared" si="88"/>
        <v>indst efficiency standards</v>
      </c>
      <c r="L345" s="383">
        <f t="shared" si="88"/>
        <v>0</v>
      </c>
      <c r="M345" s="383">
        <f t="shared" si="88"/>
        <v>0.33</v>
      </c>
      <c r="N345" s="383">
        <f t="shared" si="88"/>
        <v>0.01</v>
      </c>
      <c r="O345" s="384" t="str">
        <f t="shared" si="88"/>
        <v>% reduction in energy use</v>
      </c>
      <c r="P345"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84" t="str">
        <f t="shared" si="88"/>
        <v>industry-ag-main.html#eff-stds</v>
      </c>
      <c r="R345" s="385" t="str">
        <f t="shared" si="88"/>
        <v>industry-energy-efficiency-standards.html</v>
      </c>
      <c r="S345" s="384" t="str">
        <f t="shared" si="88"/>
        <v>U.S. DOE, 2016, Industrial Energy Efficiency Potential Analysis, https://energy.gov/sites/prod/files/2017/04/f34/energy-savings-by-state-industrial-methodology.pdf</v>
      </c>
      <c r="T345" s="384" t="str">
        <f t="shared" si="88"/>
        <v>U.S. DOE, 2016, Industrial Energy Efficiency Potential Analysis, https://energy.gov/sites/prod/files/2017/04/f34/energy-savings-by-state-industrial-methodology.pdf</v>
      </c>
    </row>
    <row r="346" spans="1:20" s="5" customFormat="1" ht="75">
      <c r="A346" s="5" t="str">
        <f t="shared" si="87"/>
        <v>Industry</v>
      </c>
      <c r="B346" s="5" t="str">
        <f t="shared" si="87"/>
        <v>Industry Energy Efficiency Standards</v>
      </c>
      <c r="C346" s="5" t="str">
        <f t="shared" si="87"/>
        <v>Percentage Improvement in Eqpt Efficiency Standards above BAU</v>
      </c>
      <c r="D346" s="381" t="s">
        <v>147</v>
      </c>
      <c r="E346" s="380" t="s">
        <v>2365</v>
      </c>
      <c r="F346" s="381" t="s">
        <v>2378</v>
      </c>
      <c r="G346" s="380" t="s">
        <v>2369</v>
      </c>
      <c r="H346" s="374">
        <v>790</v>
      </c>
      <c r="I346" s="380" t="s">
        <v>48</v>
      </c>
      <c r="J346" s="5" t="str">
        <f t="shared" si="88"/>
        <v>Industry Energy Efficiency Standards</v>
      </c>
      <c r="K346" s="383" t="str">
        <f t="shared" si="88"/>
        <v>indst efficiency standards</v>
      </c>
      <c r="L346" s="383">
        <f t="shared" si="88"/>
        <v>0</v>
      </c>
      <c r="M346" s="383">
        <f t="shared" si="88"/>
        <v>0.33</v>
      </c>
      <c r="N346" s="383">
        <f t="shared" si="88"/>
        <v>0.01</v>
      </c>
      <c r="O346" s="384" t="str">
        <f t="shared" si="88"/>
        <v>% reduction in energy use</v>
      </c>
      <c r="P346"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84" t="str">
        <f t="shared" si="88"/>
        <v>industry-ag-main.html#eff-stds</v>
      </c>
      <c r="R346" s="385" t="str">
        <f t="shared" si="88"/>
        <v>industry-energy-efficiency-standards.html</v>
      </c>
      <c r="S346" s="384" t="str">
        <f t="shared" si="88"/>
        <v>U.S. DOE, 2016, Industrial Energy Efficiency Potential Analysis, https://energy.gov/sites/prod/files/2017/04/f34/energy-savings-by-state-industrial-methodology.pdf</v>
      </c>
      <c r="T346" s="384" t="str">
        <f t="shared" si="88"/>
        <v>U.S. DOE, 2016, Industrial Energy Efficiency Potential Analysis, https://energy.gov/sites/prod/files/2017/04/f34/energy-savings-by-state-industrial-methodology.pdf</v>
      </c>
    </row>
    <row r="347" spans="1:20" s="5" customFormat="1" ht="75">
      <c r="A347" s="5" t="str">
        <f t="shared" si="87"/>
        <v>Industry</v>
      </c>
      <c r="B347" s="5" t="str">
        <f t="shared" si="87"/>
        <v>Industry Energy Efficiency Standards</v>
      </c>
      <c r="C347" s="5" t="str">
        <f t="shared" si="87"/>
        <v>Percentage Improvement in Eqpt Efficiency Standards above BAU</v>
      </c>
      <c r="D347" s="381" t="s">
        <v>147</v>
      </c>
      <c r="E347" s="380" t="s">
        <v>2366</v>
      </c>
      <c r="F347" s="381" t="s">
        <v>2378</v>
      </c>
      <c r="G347" s="380" t="s">
        <v>2372</v>
      </c>
      <c r="H347" s="374">
        <v>791</v>
      </c>
      <c r="I347" s="380" t="s">
        <v>49</v>
      </c>
      <c r="J347" s="5" t="str">
        <f t="shared" si="88"/>
        <v>Industry Energy Efficiency Standards</v>
      </c>
      <c r="K347" s="383" t="str">
        <f t="shared" si="88"/>
        <v>indst efficiency standards</v>
      </c>
      <c r="L347" s="383">
        <f t="shared" si="88"/>
        <v>0</v>
      </c>
      <c r="M347" s="383">
        <f t="shared" si="88"/>
        <v>0.33</v>
      </c>
      <c r="N347" s="383">
        <f t="shared" si="88"/>
        <v>0.01</v>
      </c>
      <c r="O347" s="384" t="str">
        <f t="shared" si="88"/>
        <v>% reduction in energy use</v>
      </c>
      <c r="P347"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84" t="str">
        <f t="shared" si="88"/>
        <v>industry-ag-main.html#eff-stds</v>
      </c>
      <c r="R347" s="385" t="str">
        <f t="shared" si="88"/>
        <v>industry-energy-efficiency-standards.html</v>
      </c>
      <c r="S347" s="384" t="str">
        <f t="shared" si="88"/>
        <v>U.S. DOE, 2016, Industrial Energy Efficiency Potential Analysis, https://energy.gov/sites/prod/files/2017/04/f34/energy-savings-by-state-industrial-methodology.pdf</v>
      </c>
      <c r="T347" s="384" t="str">
        <f t="shared" si="88"/>
        <v>U.S. DOE, 2016, Industrial Energy Efficiency Potential Analysis, https://energy.gov/sites/prod/files/2017/04/f34/energy-savings-by-state-industrial-methodology.pdf</v>
      </c>
    </row>
    <row r="348" spans="1:20" s="5" customFormat="1" ht="75">
      <c r="A348" s="5" t="str">
        <f t="shared" si="87"/>
        <v>Industry</v>
      </c>
      <c r="B348" s="5" t="str">
        <f t="shared" si="87"/>
        <v>Industry Energy Efficiency Standards</v>
      </c>
      <c r="C348" s="5" t="str">
        <f t="shared" si="87"/>
        <v>Percentage Improvement in Eqpt Efficiency Standards above BAU</v>
      </c>
      <c r="D348" s="381" t="s">
        <v>147</v>
      </c>
      <c r="E348" s="380" t="s">
        <v>2800</v>
      </c>
      <c r="F348" s="381" t="s">
        <v>2378</v>
      </c>
      <c r="G348" s="380" t="s">
        <v>2803</v>
      </c>
      <c r="H348" s="374">
        <v>792</v>
      </c>
      <c r="I348" s="380" t="s">
        <v>49</v>
      </c>
      <c r="J348" s="5" t="str">
        <f t="shared" si="88"/>
        <v>Industry Energy Efficiency Standards</v>
      </c>
      <c r="K348" s="383" t="str">
        <f t="shared" si="88"/>
        <v>indst efficiency standards</v>
      </c>
      <c r="L348" s="383">
        <f t="shared" si="88"/>
        <v>0</v>
      </c>
      <c r="M348" s="383">
        <f t="shared" si="88"/>
        <v>0.33</v>
      </c>
      <c r="N348" s="383">
        <f t="shared" si="88"/>
        <v>0.01</v>
      </c>
      <c r="O348" s="384" t="str">
        <f t="shared" si="88"/>
        <v>% reduction in energy use</v>
      </c>
      <c r="P348"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84" t="str">
        <f t="shared" si="88"/>
        <v>industry-ag-main.html#eff-stds</v>
      </c>
      <c r="R348" s="385" t="str">
        <f t="shared" si="88"/>
        <v>industry-energy-efficiency-standards.html</v>
      </c>
      <c r="S348" s="384" t="str">
        <f t="shared" si="88"/>
        <v>U.S. DOE, 2016, Industrial Energy Efficiency Potential Analysis, https://energy.gov/sites/prod/files/2017/04/f34/energy-savings-by-state-industrial-methodology.pdf</v>
      </c>
      <c r="T348" s="384" t="str">
        <f t="shared" si="88"/>
        <v>U.S. DOE, 2016, Industrial Energy Efficiency Potential Analysis, https://energy.gov/sites/prod/files/2017/04/f34/energy-savings-by-state-industrial-methodology.pdf</v>
      </c>
    </row>
    <row r="349" spans="1:20" s="5" customFormat="1" ht="75">
      <c r="A349" s="5" t="str">
        <f t="shared" si="87"/>
        <v>Industry</v>
      </c>
      <c r="B349" s="5" t="str">
        <f t="shared" si="87"/>
        <v>Industry Energy Efficiency Standards</v>
      </c>
      <c r="C349" s="5" t="str">
        <f t="shared" si="87"/>
        <v>Percentage Improvement in Eqpt Efficiency Standards above BAU</v>
      </c>
      <c r="D349" s="381" t="s">
        <v>147</v>
      </c>
      <c r="E349" s="380" t="s">
        <v>2801</v>
      </c>
      <c r="F349" s="381" t="s">
        <v>2378</v>
      </c>
      <c r="G349" s="380" t="s">
        <v>2805</v>
      </c>
      <c r="H349" s="374">
        <v>793</v>
      </c>
      <c r="I349" s="380" t="s">
        <v>48</v>
      </c>
      <c r="J349" s="5" t="str">
        <f t="shared" si="88"/>
        <v>Industry Energy Efficiency Standards</v>
      </c>
      <c r="K349" s="383" t="str">
        <f t="shared" si="88"/>
        <v>indst efficiency standards</v>
      </c>
      <c r="L349" s="383">
        <f t="shared" si="88"/>
        <v>0</v>
      </c>
      <c r="M349" s="383">
        <f t="shared" si="88"/>
        <v>0.33</v>
      </c>
      <c r="N349" s="383">
        <f t="shared" si="88"/>
        <v>0.01</v>
      </c>
      <c r="O349" s="384" t="str">
        <f t="shared" si="88"/>
        <v>% reduction in energy use</v>
      </c>
      <c r="P349"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84" t="str">
        <f t="shared" si="88"/>
        <v>industry-ag-main.html#eff-stds</v>
      </c>
      <c r="R349" s="385" t="str">
        <f t="shared" si="88"/>
        <v>industry-energy-efficiency-standards.html</v>
      </c>
      <c r="S349" s="384" t="str">
        <f t="shared" si="88"/>
        <v>U.S. DOE, 2016, Industrial Energy Efficiency Potential Analysis, https://energy.gov/sites/prod/files/2017/04/f34/energy-savings-by-state-industrial-methodology.pdf</v>
      </c>
      <c r="T349" s="384" t="str">
        <f t="shared" si="88"/>
        <v>U.S. DOE, 2016, Industrial Energy Efficiency Potential Analysis, https://energy.gov/sites/prod/files/2017/04/f34/energy-savings-by-state-industrial-methodology.pdf</v>
      </c>
    </row>
    <row r="350" spans="1:20" s="5" customFormat="1" ht="75">
      <c r="A350" s="5" t="str">
        <f t="shared" si="87"/>
        <v>Industry</v>
      </c>
      <c r="B350" s="5" t="str">
        <f t="shared" si="87"/>
        <v>Industry Energy Efficiency Standards</v>
      </c>
      <c r="C350" s="5" t="str">
        <f t="shared" si="87"/>
        <v>Percentage Improvement in Eqpt Efficiency Standards above BAU</v>
      </c>
      <c r="D350" s="381" t="s">
        <v>147</v>
      </c>
      <c r="E350" s="380" t="s">
        <v>2802</v>
      </c>
      <c r="F350" s="381" t="s">
        <v>2378</v>
      </c>
      <c r="G350" s="380" t="s">
        <v>2806</v>
      </c>
      <c r="H350" s="374">
        <v>794</v>
      </c>
      <c r="I350" s="380" t="s">
        <v>48</v>
      </c>
      <c r="J350" s="5" t="str">
        <f t="shared" si="88"/>
        <v>Industry Energy Efficiency Standards</v>
      </c>
      <c r="K350" s="383" t="str">
        <f t="shared" si="88"/>
        <v>indst efficiency standards</v>
      </c>
      <c r="L350" s="383">
        <f t="shared" si="88"/>
        <v>0</v>
      </c>
      <c r="M350" s="383">
        <f t="shared" si="88"/>
        <v>0.33</v>
      </c>
      <c r="N350" s="383">
        <f t="shared" si="88"/>
        <v>0.01</v>
      </c>
      <c r="O350" s="384" t="str">
        <f t="shared" si="88"/>
        <v>% reduction in energy use</v>
      </c>
      <c r="P350"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84" t="str">
        <f t="shared" si="88"/>
        <v>industry-ag-main.html#eff-stds</v>
      </c>
      <c r="R350" s="385" t="str">
        <f t="shared" si="88"/>
        <v>industry-energy-efficiency-standards.html</v>
      </c>
      <c r="S350" s="384" t="str">
        <f t="shared" si="88"/>
        <v>U.S. DOE, 2016, Industrial Energy Efficiency Potential Analysis, https://energy.gov/sites/prod/files/2017/04/f34/energy-savings-by-state-industrial-methodology.pdf</v>
      </c>
      <c r="T350" s="384" t="str">
        <f t="shared" si="88"/>
        <v>U.S. DOE, 2016, Industrial Energy Efficiency Potential Analysis, https://energy.gov/sites/prod/files/2017/04/f34/energy-savings-by-state-industrial-methodology.pdf</v>
      </c>
    </row>
    <row r="351" spans="1:20" s="5" customFormat="1" ht="75">
      <c r="A351" s="5" t="str">
        <f t="shared" si="87"/>
        <v>Industry</v>
      </c>
      <c r="B351" s="5" t="str">
        <f t="shared" si="87"/>
        <v>Industry Energy Efficiency Standards</v>
      </c>
      <c r="C351" s="5" t="str">
        <f t="shared" si="87"/>
        <v>Percentage Improvement in Eqpt Efficiency Standards above BAU</v>
      </c>
      <c r="D351" s="381" t="s">
        <v>147</v>
      </c>
      <c r="E351" s="380" t="s">
        <v>2799</v>
      </c>
      <c r="F351" s="381" t="s">
        <v>2378</v>
      </c>
      <c r="G351" s="380" t="s">
        <v>2804</v>
      </c>
      <c r="H351" s="374">
        <v>795</v>
      </c>
      <c r="I351" s="380" t="s">
        <v>49</v>
      </c>
      <c r="J351" s="5" t="str">
        <f t="shared" si="88"/>
        <v>Industry Energy Efficiency Standards</v>
      </c>
      <c r="K351" s="383" t="str">
        <f t="shared" si="88"/>
        <v>indst efficiency standards</v>
      </c>
      <c r="L351" s="383">
        <f t="shared" si="88"/>
        <v>0</v>
      </c>
      <c r="M351" s="383">
        <f t="shared" si="88"/>
        <v>0.33</v>
      </c>
      <c r="N351" s="383">
        <f t="shared" si="88"/>
        <v>0.01</v>
      </c>
      <c r="O351" s="384" t="str">
        <f t="shared" si="88"/>
        <v>% reduction in energy use</v>
      </c>
      <c r="P351"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84" t="str">
        <f t="shared" si="88"/>
        <v>industry-ag-main.html#eff-stds</v>
      </c>
      <c r="R351" s="385" t="str">
        <f t="shared" si="88"/>
        <v>industry-energy-efficiency-standards.html</v>
      </c>
      <c r="S351" s="384" t="str">
        <f t="shared" si="88"/>
        <v>U.S. DOE, 2016, Industrial Energy Efficiency Potential Analysis, https://energy.gov/sites/prod/files/2017/04/f34/energy-savings-by-state-industrial-methodology.pdf</v>
      </c>
      <c r="T351" s="384" t="str">
        <f t="shared" si="88"/>
        <v>U.S. DOE, 2016, Industrial Energy Efficiency Potential Analysis, https://energy.gov/sites/prod/files/2017/04/f34/energy-savings-by-state-industrial-methodology.pdf</v>
      </c>
    </row>
    <row r="352" spans="1:20" s="5" customFormat="1" ht="75">
      <c r="A352" s="5" t="str">
        <f t="shared" si="87"/>
        <v>Industry</v>
      </c>
      <c r="B352" s="5" t="str">
        <f t="shared" si="87"/>
        <v>Industry Energy Efficiency Standards</v>
      </c>
      <c r="C352" s="5" t="str">
        <f t="shared" si="87"/>
        <v>Percentage Improvement in Eqpt Efficiency Standards above BAU</v>
      </c>
      <c r="D352" s="381" t="s">
        <v>2450</v>
      </c>
      <c r="E352" s="380" t="s">
        <v>2361</v>
      </c>
      <c r="F352" s="380" t="s">
        <v>2880</v>
      </c>
      <c r="G352" s="380" t="s">
        <v>2367</v>
      </c>
      <c r="H352" s="374">
        <v>796</v>
      </c>
      <c r="I352" s="380" t="s">
        <v>48</v>
      </c>
      <c r="J352" s="5" t="str">
        <f t="shared" si="88"/>
        <v>Industry Energy Efficiency Standards</v>
      </c>
      <c r="K352" s="383" t="str">
        <f t="shared" si="88"/>
        <v>indst efficiency standards</v>
      </c>
      <c r="L352" s="383">
        <f t="shared" si="88"/>
        <v>0</v>
      </c>
      <c r="M352" s="383">
        <f t="shared" si="88"/>
        <v>0.33</v>
      </c>
      <c r="N352" s="383">
        <f t="shared" si="88"/>
        <v>0.01</v>
      </c>
      <c r="O352" s="384" t="str">
        <f t="shared" si="88"/>
        <v>% reduction in energy use</v>
      </c>
      <c r="P352"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84" t="str">
        <f t="shared" si="88"/>
        <v>industry-ag-main.html#eff-stds</v>
      </c>
      <c r="R352" s="385" t="str">
        <f t="shared" si="88"/>
        <v>industry-energy-efficiency-standards.html</v>
      </c>
      <c r="S352" s="384" t="str">
        <f t="shared" si="88"/>
        <v>U.S. DOE, 2016, Industrial Energy Efficiency Potential Analysis, https://energy.gov/sites/prod/files/2017/04/f34/energy-savings-by-state-industrial-methodology.pdf</v>
      </c>
      <c r="T352" s="384" t="str">
        <f t="shared" si="88"/>
        <v>U.S. DOE, 2016, Industrial Energy Efficiency Potential Analysis, https://energy.gov/sites/prod/files/2017/04/f34/energy-savings-by-state-industrial-methodology.pdf</v>
      </c>
    </row>
    <row r="353" spans="1:20" s="5" customFormat="1" ht="75">
      <c r="A353" s="5" t="str">
        <f t="shared" si="87"/>
        <v>Industry</v>
      </c>
      <c r="B353" s="5" t="str">
        <f t="shared" si="87"/>
        <v>Industry Energy Efficiency Standards</v>
      </c>
      <c r="C353" s="5" t="str">
        <f t="shared" si="87"/>
        <v>Percentage Improvement in Eqpt Efficiency Standards above BAU</v>
      </c>
      <c r="D353" s="381" t="s">
        <v>2450</v>
      </c>
      <c r="E353" s="380" t="s">
        <v>2362</v>
      </c>
      <c r="F353" s="380" t="s">
        <v>2880</v>
      </c>
      <c r="G353" s="380" t="s">
        <v>2370</v>
      </c>
      <c r="H353" s="374">
        <v>797</v>
      </c>
      <c r="I353" s="380" t="s">
        <v>48</v>
      </c>
      <c r="J353" s="5" t="str">
        <f t="shared" si="88"/>
        <v>Industry Energy Efficiency Standards</v>
      </c>
      <c r="K353" s="383" t="str">
        <f t="shared" si="88"/>
        <v>indst efficiency standards</v>
      </c>
      <c r="L353" s="383">
        <f t="shared" ref="J353:T376" si="89">L$312</f>
        <v>0</v>
      </c>
      <c r="M353" s="383">
        <f t="shared" si="89"/>
        <v>0.33</v>
      </c>
      <c r="N353" s="383">
        <f t="shared" si="89"/>
        <v>0.01</v>
      </c>
      <c r="O353" s="384" t="str">
        <f t="shared" si="89"/>
        <v>% reduction in energy use</v>
      </c>
      <c r="P353"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84" t="str">
        <f t="shared" si="89"/>
        <v>industry-ag-main.html#eff-stds</v>
      </c>
      <c r="R353" s="385" t="str">
        <f t="shared" si="89"/>
        <v>industry-energy-efficiency-standards.html</v>
      </c>
      <c r="S353" s="384" t="str">
        <f t="shared" si="89"/>
        <v>U.S. DOE, 2016, Industrial Energy Efficiency Potential Analysis, https://energy.gov/sites/prod/files/2017/04/f34/energy-savings-by-state-industrial-methodology.pdf</v>
      </c>
      <c r="T353" s="384" t="str">
        <f t="shared" si="89"/>
        <v>U.S. DOE, 2016, Industrial Energy Efficiency Potential Analysis, https://energy.gov/sites/prod/files/2017/04/f34/energy-savings-by-state-industrial-methodology.pdf</v>
      </c>
    </row>
    <row r="354" spans="1:20" s="5" customFormat="1" ht="75">
      <c r="A354" s="5" t="str">
        <f t="shared" si="87"/>
        <v>Industry</v>
      </c>
      <c r="B354" s="5" t="str">
        <f t="shared" si="87"/>
        <v>Industry Energy Efficiency Standards</v>
      </c>
      <c r="C354" s="5" t="str">
        <f t="shared" si="87"/>
        <v>Percentage Improvement in Eqpt Efficiency Standards above BAU</v>
      </c>
      <c r="D354" s="381" t="s">
        <v>2450</v>
      </c>
      <c r="E354" s="380" t="s">
        <v>2363</v>
      </c>
      <c r="F354" s="380" t="s">
        <v>2880</v>
      </c>
      <c r="G354" s="380" t="s">
        <v>2371</v>
      </c>
      <c r="H354" s="374">
        <v>798</v>
      </c>
      <c r="I354" s="380" t="s">
        <v>48</v>
      </c>
      <c r="J354" s="5" t="str">
        <f t="shared" si="89"/>
        <v>Industry Energy Efficiency Standards</v>
      </c>
      <c r="K354" s="383" t="str">
        <f t="shared" si="89"/>
        <v>indst efficiency standards</v>
      </c>
      <c r="L354" s="383">
        <f t="shared" si="89"/>
        <v>0</v>
      </c>
      <c r="M354" s="383">
        <f t="shared" si="89"/>
        <v>0.33</v>
      </c>
      <c r="N354" s="383">
        <f t="shared" si="89"/>
        <v>0.01</v>
      </c>
      <c r="O354" s="384" t="str">
        <f t="shared" si="89"/>
        <v>% reduction in energy use</v>
      </c>
      <c r="P354"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84" t="str">
        <f t="shared" si="89"/>
        <v>industry-ag-main.html#eff-stds</v>
      </c>
      <c r="R354" s="385" t="str">
        <f t="shared" si="89"/>
        <v>industry-energy-efficiency-standards.html</v>
      </c>
      <c r="S354" s="384" t="str">
        <f t="shared" si="89"/>
        <v>U.S. DOE, 2016, Industrial Energy Efficiency Potential Analysis, https://energy.gov/sites/prod/files/2017/04/f34/energy-savings-by-state-industrial-methodology.pdf</v>
      </c>
      <c r="T354" s="384" t="str">
        <f t="shared" si="89"/>
        <v>U.S. DOE, 2016, Industrial Energy Efficiency Potential Analysis, https://energy.gov/sites/prod/files/2017/04/f34/energy-savings-by-state-industrial-methodology.pdf</v>
      </c>
    </row>
    <row r="355" spans="1:20" s="5" customFormat="1" ht="75">
      <c r="A355" s="5" t="str">
        <f t="shared" si="87"/>
        <v>Industry</v>
      </c>
      <c r="B355" s="5" t="str">
        <f t="shared" si="87"/>
        <v>Industry Energy Efficiency Standards</v>
      </c>
      <c r="C355" s="5" t="str">
        <f t="shared" si="87"/>
        <v>Percentage Improvement in Eqpt Efficiency Standards above BAU</v>
      </c>
      <c r="D355" s="381" t="s">
        <v>2450</v>
      </c>
      <c r="E355" s="380" t="s">
        <v>2364</v>
      </c>
      <c r="F355" s="380" t="s">
        <v>2880</v>
      </c>
      <c r="G355" s="380" t="s">
        <v>2368</v>
      </c>
      <c r="H355" s="374">
        <v>799</v>
      </c>
      <c r="I355" s="380" t="s">
        <v>49</v>
      </c>
      <c r="J355" s="5" t="str">
        <f t="shared" si="89"/>
        <v>Industry Energy Efficiency Standards</v>
      </c>
      <c r="K355" s="383" t="str">
        <f t="shared" si="89"/>
        <v>indst efficiency standards</v>
      </c>
      <c r="L355" s="383">
        <f t="shared" si="89"/>
        <v>0</v>
      </c>
      <c r="M355" s="383">
        <f t="shared" si="89"/>
        <v>0.33</v>
      </c>
      <c r="N355" s="383">
        <f t="shared" si="89"/>
        <v>0.01</v>
      </c>
      <c r="O355" s="384" t="str">
        <f t="shared" si="89"/>
        <v>% reduction in energy use</v>
      </c>
      <c r="P355"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84" t="str">
        <f t="shared" si="89"/>
        <v>industry-ag-main.html#eff-stds</v>
      </c>
      <c r="R355" s="385" t="str">
        <f t="shared" si="89"/>
        <v>industry-energy-efficiency-standards.html</v>
      </c>
      <c r="S355" s="384" t="str">
        <f t="shared" si="89"/>
        <v>U.S. DOE, 2016, Industrial Energy Efficiency Potential Analysis, https://energy.gov/sites/prod/files/2017/04/f34/energy-savings-by-state-industrial-methodology.pdf</v>
      </c>
      <c r="T355" s="384" t="str">
        <f t="shared" si="89"/>
        <v>U.S. DOE, 2016, Industrial Energy Efficiency Potential Analysis, https://energy.gov/sites/prod/files/2017/04/f34/energy-savings-by-state-industrial-methodology.pdf</v>
      </c>
    </row>
    <row r="356" spans="1:20" s="5" customFormat="1" ht="75">
      <c r="A356" s="5" t="str">
        <f t="shared" si="87"/>
        <v>Industry</v>
      </c>
      <c r="B356" s="5" t="str">
        <f t="shared" si="87"/>
        <v>Industry Energy Efficiency Standards</v>
      </c>
      <c r="C356" s="5" t="str">
        <f t="shared" si="87"/>
        <v>Percentage Improvement in Eqpt Efficiency Standards above BAU</v>
      </c>
      <c r="D356" s="381" t="s">
        <v>2450</v>
      </c>
      <c r="E356" s="380" t="s">
        <v>2365</v>
      </c>
      <c r="F356" s="380" t="s">
        <v>2880</v>
      </c>
      <c r="G356" s="380" t="s">
        <v>2369</v>
      </c>
      <c r="H356" s="374">
        <v>800</v>
      </c>
      <c r="I356" s="380" t="s">
        <v>48</v>
      </c>
      <c r="J356" s="5" t="str">
        <f t="shared" si="89"/>
        <v>Industry Energy Efficiency Standards</v>
      </c>
      <c r="K356" s="383" t="str">
        <f t="shared" si="89"/>
        <v>indst efficiency standards</v>
      </c>
      <c r="L356" s="383">
        <f t="shared" si="89"/>
        <v>0</v>
      </c>
      <c r="M356" s="383">
        <f t="shared" si="89"/>
        <v>0.33</v>
      </c>
      <c r="N356" s="383">
        <f t="shared" si="89"/>
        <v>0.01</v>
      </c>
      <c r="O356" s="384" t="str">
        <f t="shared" si="89"/>
        <v>% reduction in energy use</v>
      </c>
      <c r="P356"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84" t="str">
        <f t="shared" si="89"/>
        <v>industry-ag-main.html#eff-stds</v>
      </c>
      <c r="R356" s="385" t="str">
        <f t="shared" si="89"/>
        <v>industry-energy-efficiency-standards.html</v>
      </c>
      <c r="S356" s="384" t="str">
        <f t="shared" si="89"/>
        <v>U.S. DOE, 2016, Industrial Energy Efficiency Potential Analysis, https://energy.gov/sites/prod/files/2017/04/f34/energy-savings-by-state-industrial-methodology.pdf</v>
      </c>
      <c r="T356" s="384" t="str">
        <f t="shared" si="89"/>
        <v>U.S. DOE, 2016, Industrial Energy Efficiency Potential Analysis, https://energy.gov/sites/prod/files/2017/04/f34/energy-savings-by-state-industrial-methodology.pdf</v>
      </c>
    </row>
    <row r="357" spans="1:20" s="5" customFormat="1" ht="75">
      <c r="A357" s="5" t="str">
        <f t="shared" si="87"/>
        <v>Industry</v>
      </c>
      <c r="B357" s="5" t="str">
        <f t="shared" si="87"/>
        <v>Industry Energy Efficiency Standards</v>
      </c>
      <c r="C357" s="5" t="str">
        <f t="shared" si="87"/>
        <v>Percentage Improvement in Eqpt Efficiency Standards above BAU</v>
      </c>
      <c r="D357" s="381" t="s">
        <v>2450</v>
      </c>
      <c r="E357" s="380" t="s">
        <v>2366</v>
      </c>
      <c r="F357" s="380" t="s">
        <v>2880</v>
      </c>
      <c r="G357" s="380" t="s">
        <v>2372</v>
      </c>
      <c r="H357" s="374">
        <v>801</v>
      </c>
      <c r="I357" s="380" t="s">
        <v>49</v>
      </c>
      <c r="J357" s="5" t="str">
        <f t="shared" si="89"/>
        <v>Industry Energy Efficiency Standards</v>
      </c>
      <c r="K357" s="383" t="str">
        <f t="shared" si="89"/>
        <v>indst efficiency standards</v>
      </c>
      <c r="L357" s="383">
        <f t="shared" si="89"/>
        <v>0</v>
      </c>
      <c r="M357" s="383">
        <f t="shared" si="89"/>
        <v>0.33</v>
      </c>
      <c r="N357" s="383">
        <f t="shared" si="89"/>
        <v>0.01</v>
      </c>
      <c r="O357" s="384" t="str">
        <f t="shared" si="89"/>
        <v>% reduction in energy use</v>
      </c>
      <c r="P357"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84" t="str">
        <f t="shared" si="89"/>
        <v>industry-ag-main.html#eff-stds</v>
      </c>
      <c r="R357" s="385" t="str">
        <f t="shared" si="89"/>
        <v>industry-energy-efficiency-standards.html</v>
      </c>
      <c r="S357" s="384" t="str">
        <f t="shared" si="89"/>
        <v>U.S. DOE, 2016, Industrial Energy Efficiency Potential Analysis, https://energy.gov/sites/prod/files/2017/04/f34/energy-savings-by-state-industrial-methodology.pdf</v>
      </c>
      <c r="T357" s="384" t="str">
        <f t="shared" si="89"/>
        <v>U.S. DOE, 2016, Industrial Energy Efficiency Potential Analysis, https://energy.gov/sites/prod/files/2017/04/f34/energy-savings-by-state-industrial-methodology.pdf</v>
      </c>
    </row>
    <row r="358" spans="1:20" s="5" customFormat="1" ht="75">
      <c r="A358" s="5" t="str">
        <f t="shared" si="87"/>
        <v>Industry</v>
      </c>
      <c r="B358" s="5" t="str">
        <f t="shared" si="87"/>
        <v>Industry Energy Efficiency Standards</v>
      </c>
      <c r="C358" s="5" t="str">
        <f t="shared" si="87"/>
        <v>Percentage Improvement in Eqpt Efficiency Standards above BAU</v>
      </c>
      <c r="D358" s="381" t="s">
        <v>2450</v>
      </c>
      <c r="E358" s="380" t="s">
        <v>2800</v>
      </c>
      <c r="F358" s="380" t="s">
        <v>2880</v>
      </c>
      <c r="G358" s="380" t="s">
        <v>2803</v>
      </c>
      <c r="H358" s="374">
        <v>802</v>
      </c>
      <c r="I358" s="380" t="s">
        <v>49</v>
      </c>
      <c r="J358" s="5" t="str">
        <f t="shared" si="89"/>
        <v>Industry Energy Efficiency Standards</v>
      </c>
      <c r="K358" s="383" t="str">
        <f t="shared" si="89"/>
        <v>indst efficiency standards</v>
      </c>
      <c r="L358" s="383">
        <f t="shared" si="89"/>
        <v>0</v>
      </c>
      <c r="M358" s="383">
        <f t="shared" si="89"/>
        <v>0.33</v>
      </c>
      <c r="N358" s="383">
        <f t="shared" si="89"/>
        <v>0.01</v>
      </c>
      <c r="O358" s="384" t="str">
        <f t="shared" si="89"/>
        <v>% reduction in energy use</v>
      </c>
      <c r="P358"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84" t="str">
        <f t="shared" si="89"/>
        <v>industry-ag-main.html#eff-stds</v>
      </c>
      <c r="R358" s="385" t="str">
        <f t="shared" si="89"/>
        <v>industry-energy-efficiency-standards.html</v>
      </c>
      <c r="S358" s="384" t="str">
        <f t="shared" si="89"/>
        <v>U.S. DOE, 2016, Industrial Energy Efficiency Potential Analysis, https://energy.gov/sites/prod/files/2017/04/f34/energy-savings-by-state-industrial-methodology.pdf</v>
      </c>
      <c r="T358" s="384" t="str">
        <f t="shared" si="89"/>
        <v>U.S. DOE, 2016, Industrial Energy Efficiency Potential Analysis, https://energy.gov/sites/prod/files/2017/04/f34/energy-savings-by-state-industrial-methodology.pdf</v>
      </c>
    </row>
    <row r="359" spans="1:20" s="5" customFormat="1" ht="75">
      <c r="A359" s="5" t="str">
        <f t="shared" si="87"/>
        <v>Industry</v>
      </c>
      <c r="B359" s="5" t="str">
        <f t="shared" si="87"/>
        <v>Industry Energy Efficiency Standards</v>
      </c>
      <c r="C359" s="5" t="str">
        <f t="shared" si="87"/>
        <v>Percentage Improvement in Eqpt Efficiency Standards above BAU</v>
      </c>
      <c r="D359" s="381" t="s">
        <v>2450</v>
      </c>
      <c r="E359" s="380" t="s">
        <v>2801</v>
      </c>
      <c r="F359" s="380" t="s">
        <v>2880</v>
      </c>
      <c r="G359" s="380" t="s">
        <v>2805</v>
      </c>
      <c r="H359" s="374">
        <v>803</v>
      </c>
      <c r="I359" s="380" t="s">
        <v>48</v>
      </c>
      <c r="J359" s="5" t="str">
        <f t="shared" si="89"/>
        <v>Industry Energy Efficiency Standards</v>
      </c>
      <c r="K359" s="383" t="str">
        <f t="shared" si="89"/>
        <v>indst efficiency standards</v>
      </c>
      <c r="L359" s="383">
        <f t="shared" si="89"/>
        <v>0</v>
      </c>
      <c r="M359" s="383">
        <f t="shared" si="89"/>
        <v>0.33</v>
      </c>
      <c r="N359" s="383">
        <f t="shared" si="89"/>
        <v>0.01</v>
      </c>
      <c r="O359" s="384" t="str">
        <f t="shared" si="89"/>
        <v>% reduction in energy use</v>
      </c>
      <c r="P359"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84" t="str">
        <f t="shared" si="89"/>
        <v>industry-ag-main.html#eff-stds</v>
      </c>
      <c r="R359" s="385" t="str">
        <f t="shared" si="89"/>
        <v>industry-energy-efficiency-standards.html</v>
      </c>
      <c r="S359" s="384" t="str">
        <f t="shared" si="89"/>
        <v>U.S. DOE, 2016, Industrial Energy Efficiency Potential Analysis, https://energy.gov/sites/prod/files/2017/04/f34/energy-savings-by-state-industrial-methodology.pdf</v>
      </c>
      <c r="T359" s="384" t="str">
        <f t="shared" si="89"/>
        <v>U.S. DOE, 2016, Industrial Energy Efficiency Potential Analysis, https://energy.gov/sites/prod/files/2017/04/f34/energy-savings-by-state-industrial-methodology.pdf</v>
      </c>
    </row>
    <row r="360" spans="1:20" s="5" customFormat="1" ht="75">
      <c r="A360" s="5" t="str">
        <f t="shared" si="87"/>
        <v>Industry</v>
      </c>
      <c r="B360" s="5" t="str">
        <f t="shared" si="87"/>
        <v>Industry Energy Efficiency Standards</v>
      </c>
      <c r="C360" s="5" t="str">
        <f t="shared" si="87"/>
        <v>Percentage Improvement in Eqpt Efficiency Standards above BAU</v>
      </c>
      <c r="D360" s="381" t="s">
        <v>2450</v>
      </c>
      <c r="E360" s="380" t="s">
        <v>2802</v>
      </c>
      <c r="F360" s="380" t="s">
        <v>2880</v>
      </c>
      <c r="G360" s="380" t="s">
        <v>2806</v>
      </c>
      <c r="H360" s="374">
        <v>804</v>
      </c>
      <c r="I360" s="380" t="s">
        <v>49</v>
      </c>
      <c r="J360" s="5" t="str">
        <f t="shared" si="89"/>
        <v>Industry Energy Efficiency Standards</v>
      </c>
      <c r="K360" s="383" t="str">
        <f t="shared" si="89"/>
        <v>indst efficiency standards</v>
      </c>
      <c r="L360" s="383">
        <f t="shared" si="89"/>
        <v>0</v>
      </c>
      <c r="M360" s="383">
        <f t="shared" si="89"/>
        <v>0.33</v>
      </c>
      <c r="N360" s="383">
        <f t="shared" si="89"/>
        <v>0.01</v>
      </c>
      <c r="O360" s="384" t="str">
        <f t="shared" si="89"/>
        <v>% reduction in energy use</v>
      </c>
      <c r="P360"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84" t="str">
        <f t="shared" si="89"/>
        <v>industry-ag-main.html#eff-stds</v>
      </c>
      <c r="R360" s="385" t="str">
        <f t="shared" si="89"/>
        <v>industry-energy-efficiency-standards.html</v>
      </c>
      <c r="S360" s="384" t="str">
        <f t="shared" si="89"/>
        <v>U.S. DOE, 2016, Industrial Energy Efficiency Potential Analysis, https://energy.gov/sites/prod/files/2017/04/f34/energy-savings-by-state-industrial-methodology.pdf</v>
      </c>
      <c r="T360" s="384" t="str">
        <f t="shared" si="89"/>
        <v>U.S. DOE, 2016, Industrial Energy Efficiency Potential Analysis, https://energy.gov/sites/prod/files/2017/04/f34/energy-savings-by-state-industrial-methodology.pdf</v>
      </c>
    </row>
    <row r="361" spans="1:20" s="5" customFormat="1" ht="75">
      <c r="A361" s="5" t="str">
        <f t="shared" si="87"/>
        <v>Industry</v>
      </c>
      <c r="B361" s="5" t="str">
        <f t="shared" si="87"/>
        <v>Industry Energy Efficiency Standards</v>
      </c>
      <c r="C361" s="5" t="str">
        <f t="shared" si="87"/>
        <v>Percentage Improvement in Eqpt Efficiency Standards above BAU</v>
      </c>
      <c r="D361" s="381" t="s">
        <v>2450</v>
      </c>
      <c r="E361" s="380" t="s">
        <v>2799</v>
      </c>
      <c r="F361" s="380" t="s">
        <v>2880</v>
      </c>
      <c r="G361" s="380" t="s">
        <v>2804</v>
      </c>
      <c r="H361" s="374">
        <v>805</v>
      </c>
      <c r="I361" s="380" t="s">
        <v>49</v>
      </c>
      <c r="J361" s="5" t="str">
        <f t="shared" si="89"/>
        <v>Industry Energy Efficiency Standards</v>
      </c>
      <c r="K361" s="383" t="str">
        <f t="shared" si="89"/>
        <v>indst efficiency standards</v>
      </c>
      <c r="L361" s="383">
        <f t="shared" si="89"/>
        <v>0</v>
      </c>
      <c r="M361" s="383">
        <f t="shared" si="89"/>
        <v>0.33</v>
      </c>
      <c r="N361" s="383">
        <f t="shared" si="89"/>
        <v>0.01</v>
      </c>
      <c r="O361" s="384" t="str">
        <f t="shared" si="89"/>
        <v>% reduction in energy use</v>
      </c>
      <c r="P361"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84" t="str">
        <f t="shared" si="89"/>
        <v>industry-ag-main.html#eff-stds</v>
      </c>
      <c r="R361" s="385" t="str">
        <f t="shared" si="89"/>
        <v>industry-energy-efficiency-standards.html</v>
      </c>
      <c r="S361" s="384" t="str">
        <f t="shared" si="89"/>
        <v>U.S. DOE, 2016, Industrial Energy Efficiency Potential Analysis, https://energy.gov/sites/prod/files/2017/04/f34/energy-savings-by-state-industrial-methodology.pdf</v>
      </c>
      <c r="T361" s="384" t="str">
        <f t="shared" si="89"/>
        <v>U.S. DOE, 2016, Industrial Energy Efficiency Potential Analysis, https://energy.gov/sites/prod/files/2017/04/f34/energy-savings-by-state-industrial-methodology.pdf</v>
      </c>
    </row>
    <row r="362" spans="1:20" s="5" customFormat="1" ht="75">
      <c r="A362" s="5" t="str">
        <f t="shared" si="87"/>
        <v>Industry</v>
      </c>
      <c r="B362" s="5" t="str">
        <f t="shared" si="87"/>
        <v>Industry Energy Efficiency Standards</v>
      </c>
      <c r="C362" s="5" t="str">
        <f t="shared" si="87"/>
        <v>Percentage Improvement in Eqpt Efficiency Standards above BAU</v>
      </c>
      <c r="D362" s="381" t="s">
        <v>148</v>
      </c>
      <c r="E362" s="380" t="s">
        <v>2361</v>
      </c>
      <c r="F362" s="381" t="s">
        <v>2449</v>
      </c>
      <c r="G362" s="380" t="s">
        <v>2367</v>
      </c>
      <c r="H362" s="374">
        <v>806</v>
      </c>
      <c r="I362" s="380" t="s">
        <v>48</v>
      </c>
      <c r="J362" s="5" t="str">
        <f t="shared" si="89"/>
        <v>Industry Energy Efficiency Standards</v>
      </c>
      <c r="K362" s="383" t="str">
        <f t="shared" si="89"/>
        <v>indst efficiency standards</v>
      </c>
      <c r="L362" s="383">
        <f t="shared" si="89"/>
        <v>0</v>
      </c>
      <c r="M362" s="383">
        <f t="shared" si="89"/>
        <v>0.33</v>
      </c>
      <c r="N362" s="383">
        <f t="shared" si="89"/>
        <v>0.01</v>
      </c>
      <c r="O362" s="384" t="str">
        <f t="shared" si="89"/>
        <v>% reduction in energy use</v>
      </c>
      <c r="P362"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84" t="str">
        <f t="shared" si="89"/>
        <v>industry-ag-main.html#eff-stds</v>
      </c>
      <c r="R362" s="385" t="str">
        <f t="shared" si="89"/>
        <v>industry-energy-efficiency-standards.html</v>
      </c>
      <c r="S362" s="384" t="str">
        <f t="shared" si="89"/>
        <v>U.S. DOE, 2016, Industrial Energy Efficiency Potential Analysis, https://energy.gov/sites/prod/files/2017/04/f34/energy-savings-by-state-industrial-methodology.pdf</v>
      </c>
      <c r="T362" s="384" t="str">
        <f t="shared" si="89"/>
        <v>U.S. DOE, 2016, Industrial Energy Efficiency Potential Analysis, https://energy.gov/sites/prod/files/2017/04/f34/energy-savings-by-state-industrial-methodology.pdf</v>
      </c>
    </row>
    <row r="363" spans="1:20" s="5" customFormat="1" ht="75">
      <c r="A363" s="5" t="str">
        <f t="shared" si="87"/>
        <v>Industry</v>
      </c>
      <c r="B363" s="5" t="str">
        <f t="shared" si="87"/>
        <v>Industry Energy Efficiency Standards</v>
      </c>
      <c r="C363" s="5" t="str">
        <f t="shared" si="87"/>
        <v>Percentage Improvement in Eqpt Efficiency Standards above BAU</v>
      </c>
      <c r="D363" s="381" t="s">
        <v>148</v>
      </c>
      <c r="E363" s="380" t="s">
        <v>2362</v>
      </c>
      <c r="F363" s="381" t="s">
        <v>2449</v>
      </c>
      <c r="G363" s="380" t="s">
        <v>2370</v>
      </c>
      <c r="H363" s="374">
        <v>807</v>
      </c>
      <c r="I363" s="380" t="s">
        <v>49</v>
      </c>
      <c r="J363" s="5" t="str">
        <f t="shared" si="89"/>
        <v>Industry Energy Efficiency Standards</v>
      </c>
      <c r="K363" s="383" t="str">
        <f t="shared" si="89"/>
        <v>indst efficiency standards</v>
      </c>
      <c r="L363" s="383">
        <f t="shared" si="89"/>
        <v>0</v>
      </c>
      <c r="M363" s="383">
        <f t="shared" si="89"/>
        <v>0.33</v>
      </c>
      <c r="N363" s="383">
        <f t="shared" si="89"/>
        <v>0.01</v>
      </c>
      <c r="O363" s="384" t="str">
        <f t="shared" si="89"/>
        <v>% reduction in energy use</v>
      </c>
      <c r="P363"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84" t="str">
        <f t="shared" si="89"/>
        <v>industry-ag-main.html#eff-stds</v>
      </c>
      <c r="R363" s="385" t="str">
        <f t="shared" si="89"/>
        <v>industry-energy-efficiency-standards.html</v>
      </c>
      <c r="S363" s="384" t="str">
        <f t="shared" si="89"/>
        <v>U.S. DOE, 2016, Industrial Energy Efficiency Potential Analysis, https://energy.gov/sites/prod/files/2017/04/f34/energy-savings-by-state-industrial-methodology.pdf</v>
      </c>
      <c r="T363" s="384" t="str">
        <f t="shared" si="89"/>
        <v>U.S. DOE, 2016, Industrial Energy Efficiency Potential Analysis, https://energy.gov/sites/prod/files/2017/04/f34/energy-savings-by-state-industrial-methodology.pdf</v>
      </c>
    </row>
    <row r="364" spans="1:20" s="5" customFormat="1" ht="75">
      <c r="A364" s="5" t="str">
        <f t="shared" si="87"/>
        <v>Industry</v>
      </c>
      <c r="B364" s="5" t="str">
        <f t="shared" si="87"/>
        <v>Industry Energy Efficiency Standards</v>
      </c>
      <c r="C364" s="5" t="str">
        <f t="shared" si="87"/>
        <v>Percentage Improvement in Eqpt Efficiency Standards above BAU</v>
      </c>
      <c r="D364" s="381" t="s">
        <v>148</v>
      </c>
      <c r="E364" s="380" t="s">
        <v>2363</v>
      </c>
      <c r="F364" s="381" t="s">
        <v>2449</v>
      </c>
      <c r="G364" s="380" t="s">
        <v>2371</v>
      </c>
      <c r="H364" s="374">
        <v>808</v>
      </c>
      <c r="I364" s="380" t="s">
        <v>49</v>
      </c>
      <c r="J364" s="5" t="str">
        <f t="shared" si="89"/>
        <v>Industry Energy Efficiency Standards</v>
      </c>
      <c r="K364" s="383" t="str">
        <f t="shared" si="89"/>
        <v>indst efficiency standards</v>
      </c>
      <c r="L364" s="383">
        <f t="shared" si="89"/>
        <v>0</v>
      </c>
      <c r="M364" s="383">
        <f t="shared" si="89"/>
        <v>0.33</v>
      </c>
      <c r="N364" s="383">
        <f t="shared" si="89"/>
        <v>0.01</v>
      </c>
      <c r="O364" s="384" t="str">
        <f t="shared" si="89"/>
        <v>% reduction in energy use</v>
      </c>
      <c r="P364"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84" t="str">
        <f t="shared" si="89"/>
        <v>industry-ag-main.html#eff-stds</v>
      </c>
      <c r="R364" s="385" t="str">
        <f t="shared" si="89"/>
        <v>industry-energy-efficiency-standards.html</v>
      </c>
      <c r="S364" s="384" t="str">
        <f t="shared" si="89"/>
        <v>U.S. DOE, 2016, Industrial Energy Efficiency Potential Analysis, https://energy.gov/sites/prod/files/2017/04/f34/energy-savings-by-state-industrial-methodology.pdf</v>
      </c>
      <c r="T364" s="384" t="str">
        <f t="shared" si="89"/>
        <v>U.S. DOE, 2016, Industrial Energy Efficiency Potential Analysis, https://energy.gov/sites/prod/files/2017/04/f34/energy-savings-by-state-industrial-methodology.pdf</v>
      </c>
    </row>
    <row r="365" spans="1:20" s="5" customFormat="1" ht="75">
      <c r="A365" s="5" t="str">
        <f t="shared" si="87"/>
        <v>Industry</v>
      </c>
      <c r="B365" s="5" t="str">
        <f t="shared" si="87"/>
        <v>Industry Energy Efficiency Standards</v>
      </c>
      <c r="C365" s="5" t="str">
        <f t="shared" si="87"/>
        <v>Percentage Improvement in Eqpt Efficiency Standards above BAU</v>
      </c>
      <c r="D365" s="381" t="s">
        <v>148</v>
      </c>
      <c r="E365" s="380" t="s">
        <v>2364</v>
      </c>
      <c r="F365" s="381" t="s">
        <v>2449</v>
      </c>
      <c r="G365" s="380" t="s">
        <v>2368</v>
      </c>
      <c r="H365" s="374">
        <v>809</v>
      </c>
      <c r="I365" s="380" t="s">
        <v>49</v>
      </c>
      <c r="J365" s="5" t="str">
        <f t="shared" si="89"/>
        <v>Industry Energy Efficiency Standards</v>
      </c>
      <c r="K365" s="383" t="str">
        <f t="shared" si="89"/>
        <v>indst efficiency standards</v>
      </c>
      <c r="L365" s="383">
        <f t="shared" si="89"/>
        <v>0</v>
      </c>
      <c r="M365" s="383">
        <f t="shared" si="89"/>
        <v>0.33</v>
      </c>
      <c r="N365" s="383">
        <f t="shared" si="89"/>
        <v>0.01</v>
      </c>
      <c r="O365" s="384" t="str">
        <f t="shared" si="89"/>
        <v>% reduction in energy use</v>
      </c>
      <c r="P365"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84" t="str">
        <f t="shared" si="89"/>
        <v>industry-ag-main.html#eff-stds</v>
      </c>
      <c r="R365" s="385" t="str">
        <f t="shared" si="89"/>
        <v>industry-energy-efficiency-standards.html</v>
      </c>
      <c r="S365" s="384" t="str">
        <f t="shared" si="89"/>
        <v>U.S. DOE, 2016, Industrial Energy Efficiency Potential Analysis, https://energy.gov/sites/prod/files/2017/04/f34/energy-savings-by-state-industrial-methodology.pdf</v>
      </c>
      <c r="T365" s="384" t="str">
        <f t="shared" si="89"/>
        <v>U.S. DOE, 2016, Industrial Energy Efficiency Potential Analysis, https://energy.gov/sites/prod/files/2017/04/f34/energy-savings-by-state-industrial-methodology.pdf</v>
      </c>
    </row>
    <row r="366" spans="1:20" s="5" customFormat="1" ht="75">
      <c r="A366" s="5" t="str">
        <f t="shared" si="87"/>
        <v>Industry</v>
      </c>
      <c r="B366" s="5" t="str">
        <f t="shared" si="87"/>
        <v>Industry Energy Efficiency Standards</v>
      </c>
      <c r="C366" s="5" t="str">
        <f t="shared" si="87"/>
        <v>Percentage Improvement in Eqpt Efficiency Standards above BAU</v>
      </c>
      <c r="D366" s="381" t="s">
        <v>148</v>
      </c>
      <c r="E366" s="380" t="s">
        <v>2365</v>
      </c>
      <c r="F366" s="381" t="s">
        <v>2449</v>
      </c>
      <c r="G366" s="380" t="s">
        <v>2369</v>
      </c>
      <c r="H366" s="374">
        <v>810</v>
      </c>
      <c r="I366" s="380" t="s">
        <v>49</v>
      </c>
      <c r="J366" s="5" t="str">
        <f t="shared" si="89"/>
        <v>Industry Energy Efficiency Standards</v>
      </c>
      <c r="K366" s="383" t="str">
        <f t="shared" si="89"/>
        <v>indst efficiency standards</v>
      </c>
      <c r="L366" s="383">
        <f t="shared" si="89"/>
        <v>0</v>
      </c>
      <c r="M366" s="383">
        <f t="shared" si="89"/>
        <v>0.33</v>
      </c>
      <c r="N366" s="383">
        <f t="shared" si="89"/>
        <v>0.01</v>
      </c>
      <c r="O366" s="384" t="str">
        <f t="shared" si="89"/>
        <v>% reduction in energy use</v>
      </c>
      <c r="P366"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84" t="str">
        <f t="shared" si="89"/>
        <v>industry-ag-main.html#eff-stds</v>
      </c>
      <c r="R366" s="385" t="str">
        <f t="shared" si="89"/>
        <v>industry-energy-efficiency-standards.html</v>
      </c>
      <c r="S366" s="384" t="str">
        <f t="shared" si="89"/>
        <v>U.S. DOE, 2016, Industrial Energy Efficiency Potential Analysis, https://energy.gov/sites/prod/files/2017/04/f34/energy-savings-by-state-industrial-methodology.pdf</v>
      </c>
      <c r="T366" s="384" t="str">
        <f t="shared" si="89"/>
        <v>U.S. DOE, 2016, Industrial Energy Efficiency Potential Analysis, https://energy.gov/sites/prod/files/2017/04/f34/energy-savings-by-state-industrial-methodology.pdf</v>
      </c>
    </row>
    <row r="367" spans="1:20" s="5" customFormat="1" ht="75">
      <c r="A367" s="5" t="str">
        <f t="shared" si="87"/>
        <v>Industry</v>
      </c>
      <c r="B367" s="5" t="str">
        <f t="shared" si="87"/>
        <v>Industry Energy Efficiency Standards</v>
      </c>
      <c r="C367" s="5" t="str">
        <f t="shared" si="87"/>
        <v>Percentage Improvement in Eqpt Efficiency Standards above BAU</v>
      </c>
      <c r="D367" s="381" t="s">
        <v>148</v>
      </c>
      <c r="E367" s="380" t="s">
        <v>2366</v>
      </c>
      <c r="F367" s="381" t="s">
        <v>2449</v>
      </c>
      <c r="G367" s="380" t="s">
        <v>2372</v>
      </c>
      <c r="H367" s="374">
        <v>811</v>
      </c>
      <c r="I367" s="380" t="s">
        <v>49</v>
      </c>
      <c r="J367" s="5" t="str">
        <f t="shared" si="89"/>
        <v>Industry Energy Efficiency Standards</v>
      </c>
      <c r="K367" s="383" t="str">
        <f t="shared" si="89"/>
        <v>indst efficiency standards</v>
      </c>
      <c r="L367" s="383">
        <f t="shared" si="89"/>
        <v>0</v>
      </c>
      <c r="M367" s="383">
        <f t="shared" si="89"/>
        <v>0.33</v>
      </c>
      <c r="N367" s="383">
        <f t="shared" si="89"/>
        <v>0.01</v>
      </c>
      <c r="O367" s="384" t="str">
        <f t="shared" si="89"/>
        <v>% reduction in energy use</v>
      </c>
      <c r="P367"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84" t="str">
        <f t="shared" si="89"/>
        <v>industry-ag-main.html#eff-stds</v>
      </c>
      <c r="R367" s="385" t="str">
        <f t="shared" si="89"/>
        <v>industry-energy-efficiency-standards.html</v>
      </c>
      <c r="S367" s="384" t="str">
        <f t="shared" si="89"/>
        <v>U.S. DOE, 2016, Industrial Energy Efficiency Potential Analysis, https://energy.gov/sites/prod/files/2017/04/f34/energy-savings-by-state-industrial-methodology.pdf</v>
      </c>
      <c r="T367" s="384" t="str">
        <f t="shared" si="89"/>
        <v>U.S. DOE, 2016, Industrial Energy Efficiency Potential Analysis, https://energy.gov/sites/prod/files/2017/04/f34/energy-savings-by-state-industrial-methodology.pdf</v>
      </c>
    </row>
    <row r="368" spans="1:20" s="5" customFormat="1" ht="75">
      <c r="A368" s="5" t="str">
        <f t="shared" si="87"/>
        <v>Industry</v>
      </c>
      <c r="B368" s="5" t="str">
        <f t="shared" si="87"/>
        <v>Industry Energy Efficiency Standards</v>
      </c>
      <c r="C368" s="5" t="str">
        <f t="shared" si="87"/>
        <v>Percentage Improvement in Eqpt Efficiency Standards above BAU</v>
      </c>
      <c r="D368" s="381" t="s">
        <v>148</v>
      </c>
      <c r="E368" s="380" t="s">
        <v>2800</v>
      </c>
      <c r="F368" s="381" t="s">
        <v>2449</v>
      </c>
      <c r="G368" s="380" t="s">
        <v>2803</v>
      </c>
      <c r="H368" s="374">
        <v>812</v>
      </c>
      <c r="I368" s="380" t="s">
        <v>49</v>
      </c>
      <c r="J368" s="5" t="str">
        <f t="shared" si="89"/>
        <v>Industry Energy Efficiency Standards</v>
      </c>
      <c r="K368" s="383" t="str">
        <f t="shared" si="89"/>
        <v>indst efficiency standards</v>
      </c>
      <c r="L368" s="383">
        <f t="shared" si="89"/>
        <v>0</v>
      </c>
      <c r="M368" s="383">
        <f t="shared" si="89"/>
        <v>0.33</v>
      </c>
      <c r="N368" s="383">
        <f t="shared" si="89"/>
        <v>0.01</v>
      </c>
      <c r="O368" s="384" t="str">
        <f t="shared" si="89"/>
        <v>% reduction in energy use</v>
      </c>
      <c r="P368"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84" t="str">
        <f t="shared" si="89"/>
        <v>industry-ag-main.html#eff-stds</v>
      </c>
      <c r="R368" s="385" t="str">
        <f t="shared" si="89"/>
        <v>industry-energy-efficiency-standards.html</v>
      </c>
      <c r="S368" s="384" t="str">
        <f t="shared" si="89"/>
        <v>U.S. DOE, 2016, Industrial Energy Efficiency Potential Analysis, https://energy.gov/sites/prod/files/2017/04/f34/energy-savings-by-state-industrial-methodology.pdf</v>
      </c>
      <c r="T368" s="384" t="str">
        <f t="shared" si="89"/>
        <v>U.S. DOE, 2016, Industrial Energy Efficiency Potential Analysis, https://energy.gov/sites/prod/files/2017/04/f34/energy-savings-by-state-industrial-methodology.pdf</v>
      </c>
    </row>
    <row r="369" spans="1:20" s="5" customFormat="1" ht="75">
      <c r="A369" s="5" t="str">
        <f t="shared" si="87"/>
        <v>Industry</v>
      </c>
      <c r="B369" s="5" t="str">
        <f t="shared" si="87"/>
        <v>Industry Energy Efficiency Standards</v>
      </c>
      <c r="C369" s="5" t="str">
        <f t="shared" si="87"/>
        <v>Percentage Improvement in Eqpt Efficiency Standards above BAU</v>
      </c>
      <c r="D369" s="381" t="s">
        <v>148</v>
      </c>
      <c r="E369" s="380" t="s">
        <v>2801</v>
      </c>
      <c r="F369" s="381" t="s">
        <v>2449</v>
      </c>
      <c r="G369" s="380" t="s">
        <v>2805</v>
      </c>
      <c r="H369" s="374">
        <v>813</v>
      </c>
      <c r="I369" s="380" t="s">
        <v>49</v>
      </c>
      <c r="J369" s="5" t="str">
        <f t="shared" si="89"/>
        <v>Industry Energy Efficiency Standards</v>
      </c>
      <c r="K369" s="383" t="str">
        <f t="shared" si="89"/>
        <v>indst efficiency standards</v>
      </c>
      <c r="L369" s="383">
        <f t="shared" si="89"/>
        <v>0</v>
      </c>
      <c r="M369" s="383">
        <f t="shared" si="89"/>
        <v>0.33</v>
      </c>
      <c r="N369" s="383">
        <f t="shared" si="89"/>
        <v>0.01</v>
      </c>
      <c r="O369" s="384" t="str">
        <f t="shared" si="89"/>
        <v>% reduction in energy use</v>
      </c>
      <c r="P369"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84" t="str">
        <f t="shared" si="89"/>
        <v>industry-ag-main.html#eff-stds</v>
      </c>
      <c r="R369" s="385" t="str">
        <f t="shared" si="89"/>
        <v>industry-energy-efficiency-standards.html</v>
      </c>
      <c r="S369" s="384" t="str">
        <f t="shared" si="89"/>
        <v>U.S. DOE, 2016, Industrial Energy Efficiency Potential Analysis, https://energy.gov/sites/prod/files/2017/04/f34/energy-savings-by-state-industrial-methodology.pdf</v>
      </c>
      <c r="T369" s="384" t="str">
        <f t="shared" si="89"/>
        <v>U.S. DOE, 2016, Industrial Energy Efficiency Potential Analysis, https://energy.gov/sites/prod/files/2017/04/f34/energy-savings-by-state-industrial-methodology.pdf</v>
      </c>
    </row>
    <row r="370" spans="1:20" s="5" customFormat="1" ht="75">
      <c r="A370" s="5" t="str">
        <f t="shared" si="87"/>
        <v>Industry</v>
      </c>
      <c r="B370" s="5" t="str">
        <f t="shared" si="87"/>
        <v>Industry Energy Efficiency Standards</v>
      </c>
      <c r="C370" s="5" t="str">
        <f t="shared" si="87"/>
        <v>Percentage Improvement in Eqpt Efficiency Standards above BAU</v>
      </c>
      <c r="D370" s="381" t="s">
        <v>148</v>
      </c>
      <c r="E370" s="380" t="s">
        <v>2802</v>
      </c>
      <c r="F370" s="381" t="s">
        <v>2449</v>
      </c>
      <c r="G370" s="380" t="s">
        <v>2806</v>
      </c>
      <c r="H370" s="374">
        <v>814</v>
      </c>
      <c r="I370" s="380" t="s">
        <v>49</v>
      </c>
      <c r="J370" s="5" t="str">
        <f t="shared" si="89"/>
        <v>Industry Energy Efficiency Standards</v>
      </c>
      <c r="K370" s="383" t="str">
        <f t="shared" si="89"/>
        <v>indst efficiency standards</v>
      </c>
      <c r="L370" s="383">
        <f t="shared" si="89"/>
        <v>0</v>
      </c>
      <c r="M370" s="383">
        <f t="shared" si="89"/>
        <v>0.33</v>
      </c>
      <c r="N370" s="383">
        <f t="shared" si="89"/>
        <v>0.01</v>
      </c>
      <c r="O370" s="384" t="str">
        <f t="shared" si="89"/>
        <v>% reduction in energy use</v>
      </c>
      <c r="P370"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84" t="str">
        <f t="shared" si="89"/>
        <v>industry-ag-main.html#eff-stds</v>
      </c>
      <c r="R370" s="385" t="str">
        <f t="shared" si="89"/>
        <v>industry-energy-efficiency-standards.html</v>
      </c>
      <c r="S370" s="384" t="str">
        <f t="shared" si="89"/>
        <v>U.S. DOE, 2016, Industrial Energy Efficiency Potential Analysis, https://energy.gov/sites/prod/files/2017/04/f34/energy-savings-by-state-industrial-methodology.pdf</v>
      </c>
      <c r="T370" s="384" t="str">
        <f t="shared" si="89"/>
        <v>U.S. DOE, 2016, Industrial Energy Efficiency Potential Analysis, https://energy.gov/sites/prod/files/2017/04/f34/energy-savings-by-state-industrial-methodology.pdf</v>
      </c>
    </row>
    <row r="371" spans="1:20" s="5" customFormat="1" ht="75">
      <c r="A371" s="5" t="str">
        <f t="shared" si="87"/>
        <v>Industry</v>
      </c>
      <c r="B371" s="5" t="str">
        <f t="shared" si="87"/>
        <v>Industry Energy Efficiency Standards</v>
      </c>
      <c r="C371" s="5" t="str">
        <f t="shared" si="87"/>
        <v>Percentage Improvement in Eqpt Efficiency Standards above BAU</v>
      </c>
      <c r="D371" s="381" t="s">
        <v>148</v>
      </c>
      <c r="E371" s="380" t="s">
        <v>2799</v>
      </c>
      <c r="F371" s="381" t="s">
        <v>2449</v>
      </c>
      <c r="G371" s="380" t="s">
        <v>2804</v>
      </c>
      <c r="H371" s="374">
        <v>815</v>
      </c>
      <c r="I371" s="380" t="s">
        <v>49</v>
      </c>
      <c r="J371" s="5" t="str">
        <f t="shared" si="89"/>
        <v>Industry Energy Efficiency Standards</v>
      </c>
      <c r="K371" s="383" t="str">
        <f t="shared" si="89"/>
        <v>indst efficiency standards</v>
      </c>
      <c r="L371" s="383">
        <f t="shared" si="89"/>
        <v>0</v>
      </c>
      <c r="M371" s="383">
        <f t="shared" si="89"/>
        <v>0.33</v>
      </c>
      <c r="N371" s="383">
        <f t="shared" si="89"/>
        <v>0.01</v>
      </c>
      <c r="O371" s="384" t="str">
        <f t="shared" si="89"/>
        <v>% reduction in energy use</v>
      </c>
      <c r="P371"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84" t="str">
        <f t="shared" si="89"/>
        <v>industry-ag-main.html#eff-stds</v>
      </c>
      <c r="R371" s="385" t="str">
        <f t="shared" si="89"/>
        <v>industry-energy-efficiency-standards.html</v>
      </c>
      <c r="S371" s="384" t="str">
        <f t="shared" si="89"/>
        <v>U.S. DOE, 2016, Industrial Energy Efficiency Potential Analysis, https://energy.gov/sites/prod/files/2017/04/f34/energy-savings-by-state-industrial-methodology.pdf</v>
      </c>
      <c r="T371" s="384" t="str">
        <f t="shared" si="89"/>
        <v>U.S. DOE, 2016, Industrial Energy Efficiency Potential Analysis, https://energy.gov/sites/prod/files/2017/04/f34/energy-savings-by-state-industrial-methodology.pdf</v>
      </c>
    </row>
    <row r="372" spans="1:20" s="5" customFormat="1" ht="75">
      <c r="A372" s="5" t="str">
        <f t="shared" si="87"/>
        <v>Industry</v>
      </c>
      <c r="B372" s="5" t="str">
        <f t="shared" si="87"/>
        <v>Industry Energy Efficiency Standards</v>
      </c>
      <c r="C372" s="5" t="str">
        <f t="shared" si="87"/>
        <v>Percentage Improvement in Eqpt Efficiency Standards above BAU</v>
      </c>
      <c r="D372" s="381" t="s">
        <v>149</v>
      </c>
      <c r="E372" s="380" t="s">
        <v>2361</v>
      </c>
      <c r="F372" s="381" t="s">
        <v>151</v>
      </c>
      <c r="G372" s="380" t="s">
        <v>2367</v>
      </c>
      <c r="H372" s="374">
        <v>816</v>
      </c>
      <c r="I372" s="380" t="s">
        <v>48</v>
      </c>
      <c r="J372" s="5" t="str">
        <f t="shared" si="89"/>
        <v>Industry Energy Efficiency Standards</v>
      </c>
      <c r="K372" s="383" t="str">
        <f t="shared" si="89"/>
        <v>indst efficiency standards</v>
      </c>
      <c r="L372" s="383">
        <f t="shared" si="89"/>
        <v>0</v>
      </c>
      <c r="M372" s="383">
        <f t="shared" si="89"/>
        <v>0.33</v>
      </c>
      <c r="N372" s="383">
        <f t="shared" si="89"/>
        <v>0.01</v>
      </c>
      <c r="O372" s="384" t="str">
        <f t="shared" si="89"/>
        <v>% reduction in energy use</v>
      </c>
      <c r="P372"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84" t="str">
        <f t="shared" si="89"/>
        <v>industry-ag-main.html#eff-stds</v>
      </c>
      <c r="R372" s="385" t="str">
        <f t="shared" si="89"/>
        <v>industry-energy-efficiency-standards.html</v>
      </c>
      <c r="S372" s="384" t="str">
        <f t="shared" si="89"/>
        <v>U.S. DOE, 2016, Industrial Energy Efficiency Potential Analysis, https://energy.gov/sites/prod/files/2017/04/f34/energy-savings-by-state-industrial-methodology.pdf</v>
      </c>
      <c r="T372" s="384" t="str">
        <f t="shared" si="89"/>
        <v>U.S. DOE, 2016, Industrial Energy Efficiency Potential Analysis, https://energy.gov/sites/prod/files/2017/04/f34/energy-savings-by-state-industrial-methodology.pdf</v>
      </c>
    </row>
    <row r="373" spans="1:20" s="5" customFormat="1" ht="75">
      <c r="A373" s="5" t="str">
        <f t="shared" si="87"/>
        <v>Industry</v>
      </c>
      <c r="B373" s="5" t="str">
        <f t="shared" si="87"/>
        <v>Industry Energy Efficiency Standards</v>
      </c>
      <c r="C373" s="5" t="str">
        <f t="shared" si="87"/>
        <v>Percentage Improvement in Eqpt Efficiency Standards above BAU</v>
      </c>
      <c r="D373" s="381" t="s">
        <v>149</v>
      </c>
      <c r="E373" s="380" t="s">
        <v>2362</v>
      </c>
      <c r="F373" s="381" t="s">
        <v>151</v>
      </c>
      <c r="G373" s="380" t="s">
        <v>2370</v>
      </c>
      <c r="H373" s="374">
        <v>817</v>
      </c>
      <c r="I373" s="380" t="s">
        <v>49</v>
      </c>
      <c r="J373" s="5" t="str">
        <f t="shared" si="89"/>
        <v>Industry Energy Efficiency Standards</v>
      </c>
      <c r="K373" s="383" t="str">
        <f t="shared" si="89"/>
        <v>indst efficiency standards</v>
      </c>
      <c r="L373" s="383">
        <f t="shared" si="89"/>
        <v>0</v>
      </c>
      <c r="M373" s="383">
        <f t="shared" si="89"/>
        <v>0.33</v>
      </c>
      <c r="N373" s="383">
        <f t="shared" si="89"/>
        <v>0.01</v>
      </c>
      <c r="O373" s="384" t="str">
        <f t="shared" si="89"/>
        <v>% reduction in energy use</v>
      </c>
      <c r="P373"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84" t="str">
        <f t="shared" si="89"/>
        <v>industry-ag-main.html#eff-stds</v>
      </c>
      <c r="R373" s="385" t="str">
        <f t="shared" si="89"/>
        <v>industry-energy-efficiency-standards.html</v>
      </c>
      <c r="S373" s="384" t="str">
        <f t="shared" si="89"/>
        <v>U.S. DOE, 2016, Industrial Energy Efficiency Potential Analysis, https://energy.gov/sites/prod/files/2017/04/f34/energy-savings-by-state-industrial-methodology.pdf</v>
      </c>
      <c r="T373" s="384" t="str">
        <f t="shared" si="89"/>
        <v>U.S. DOE, 2016, Industrial Energy Efficiency Potential Analysis, https://energy.gov/sites/prod/files/2017/04/f34/energy-savings-by-state-industrial-methodology.pdf</v>
      </c>
    </row>
    <row r="374" spans="1:20" s="5" customFormat="1" ht="75">
      <c r="A374" s="5" t="str">
        <f t="shared" si="87"/>
        <v>Industry</v>
      </c>
      <c r="B374" s="5" t="str">
        <f t="shared" si="87"/>
        <v>Industry Energy Efficiency Standards</v>
      </c>
      <c r="C374" s="5" t="str">
        <f t="shared" si="87"/>
        <v>Percentage Improvement in Eqpt Efficiency Standards above BAU</v>
      </c>
      <c r="D374" s="381" t="s">
        <v>149</v>
      </c>
      <c r="E374" s="380" t="s">
        <v>2363</v>
      </c>
      <c r="F374" s="381" t="s">
        <v>151</v>
      </c>
      <c r="G374" s="380" t="s">
        <v>2371</v>
      </c>
      <c r="H374" s="374">
        <v>818</v>
      </c>
      <c r="I374" s="380" t="s">
        <v>48</v>
      </c>
      <c r="J374" s="5" t="str">
        <f t="shared" si="89"/>
        <v>Industry Energy Efficiency Standards</v>
      </c>
      <c r="K374" s="383" t="str">
        <f t="shared" si="89"/>
        <v>indst efficiency standards</v>
      </c>
      <c r="L374" s="383">
        <f t="shared" si="89"/>
        <v>0</v>
      </c>
      <c r="M374" s="383">
        <f t="shared" si="89"/>
        <v>0.33</v>
      </c>
      <c r="N374" s="383">
        <f t="shared" si="89"/>
        <v>0.01</v>
      </c>
      <c r="O374" s="384" t="str">
        <f t="shared" si="89"/>
        <v>% reduction in energy use</v>
      </c>
      <c r="P374"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84" t="str">
        <f t="shared" si="89"/>
        <v>industry-ag-main.html#eff-stds</v>
      </c>
      <c r="R374" s="385" t="str">
        <f t="shared" si="89"/>
        <v>industry-energy-efficiency-standards.html</v>
      </c>
      <c r="S374" s="384" t="str">
        <f t="shared" si="89"/>
        <v>U.S. DOE, 2016, Industrial Energy Efficiency Potential Analysis, https://energy.gov/sites/prod/files/2017/04/f34/energy-savings-by-state-industrial-methodology.pdf</v>
      </c>
      <c r="T374" s="384" t="str">
        <f t="shared" si="89"/>
        <v>U.S. DOE, 2016, Industrial Energy Efficiency Potential Analysis, https://energy.gov/sites/prod/files/2017/04/f34/energy-savings-by-state-industrial-methodology.pdf</v>
      </c>
    </row>
    <row r="375" spans="1:20" s="5" customFormat="1" ht="75">
      <c r="A375" s="5" t="str">
        <f t="shared" si="87"/>
        <v>Industry</v>
      </c>
      <c r="B375" s="5" t="str">
        <f t="shared" si="87"/>
        <v>Industry Energy Efficiency Standards</v>
      </c>
      <c r="C375" s="5" t="str">
        <f t="shared" si="87"/>
        <v>Percentage Improvement in Eqpt Efficiency Standards above BAU</v>
      </c>
      <c r="D375" s="381" t="s">
        <v>149</v>
      </c>
      <c r="E375" s="380" t="s">
        <v>2364</v>
      </c>
      <c r="F375" s="381" t="s">
        <v>151</v>
      </c>
      <c r="G375" s="380" t="s">
        <v>2368</v>
      </c>
      <c r="H375" s="374">
        <v>819</v>
      </c>
      <c r="I375" s="380" t="s">
        <v>49</v>
      </c>
      <c r="J375" s="5" t="str">
        <f t="shared" si="89"/>
        <v>Industry Energy Efficiency Standards</v>
      </c>
      <c r="K375" s="383" t="str">
        <f t="shared" si="89"/>
        <v>indst efficiency standards</v>
      </c>
      <c r="L375" s="383">
        <f t="shared" si="89"/>
        <v>0</v>
      </c>
      <c r="M375" s="383">
        <f t="shared" si="89"/>
        <v>0.33</v>
      </c>
      <c r="N375" s="383">
        <f t="shared" si="89"/>
        <v>0.01</v>
      </c>
      <c r="O375" s="384" t="str">
        <f t="shared" si="89"/>
        <v>% reduction in energy use</v>
      </c>
      <c r="P375"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84" t="str">
        <f t="shared" si="89"/>
        <v>industry-ag-main.html#eff-stds</v>
      </c>
      <c r="R375" s="385" t="str">
        <f t="shared" si="89"/>
        <v>industry-energy-efficiency-standards.html</v>
      </c>
      <c r="S375" s="384" t="str">
        <f t="shared" si="89"/>
        <v>U.S. DOE, 2016, Industrial Energy Efficiency Potential Analysis, https://energy.gov/sites/prod/files/2017/04/f34/energy-savings-by-state-industrial-methodology.pdf</v>
      </c>
      <c r="T375" s="384" t="str">
        <f t="shared" si="89"/>
        <v>U.S. DOE, 2016, Industrial Energy Efficiency Potential Analysis, https://energy.gov/sites/prod/files/2017/04/f34/energy-savings-by-state-industrial-methodology.pdf</v>
      </c>
    </row>
    <row r="376" spans="1:20" s="5" customFormat="1" ht="75">
      <c r="A376" s="5" t="str">
        <f t="shared" si="87"/>
        <v>Industry</v>
      </c>
      <c r="B376" s="5" t="str">
        <f t="shared" si="87"/>
        <v>Industry Energy Efficiency Standards</v>
      </c>
      <c r="C376" s="5" t="str">
        <f t="shared" si="87"/>
        <v>Percentage Improvement in Eqpt Efficiency Standards above BAU</v>
      </c>
      <c r="D376" s="381" t="s">
        <v>149</v>
      </c>
      <c r="E376" s="380" t="s">
        <v>2365</v>
      </c>
      <c r="F376" s="381" t="s">
        <v>151</v>
      </c>
      <c r="G376" s="380" t="s">
        <v>2369</v>
      </c>
      <c r="H376" s="374">
        <v>820</v>
      </c>
      <c r="I376" s="380" t="s">
        <v>48</v>
      </c>
      <c r="J376" s="5" t="str">
        <f t="shared" si="89"/>
        <v>Industry Energy Efficiency Standards</v>
      </c>
      <c r="K376" s="383" t="str">
        <f t="shared" si="89"/>
        <v>indst efficiency standards</v>
      </c>
      <c r="L376" s="383">
        <f t="shared" si="89"/>
        <v>0</v>
      </c>
      <c r="M376" s="383">
        <f t="shared" si="89"/>
        <v>0.33</v>
      </c>
      <c r="N376" s="383">
        <f t="shared" ref="K376:T391" si="90">N$312</f>
        <v>0.01</v>
      </c>
      <c r="O376" s="384" t="str">
        <f t="shared" si="90"/>
        <v>% reduction in energy use</v>
      </c>
      <c r="P376"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84" t="str">
        <f t="shared" si="90"/>
        <v>industry-ag-main.html#eff-stds</v>
      </c>
      <c r="R376" s="385" t="str">
        <f t="shared" si="90"/>
        <v>industry-energy-efficiency-standards.html</v>
      </c>
      <c r="S376" s="384" t="str">
        <f t="shared" si="90"/>
        <v>U.S. DOE, 2016, Industrial Energy Efficiency Potential Analysis, https://energy.gov/sites/prod/files/2017/04/f34/energy-savings-by-state-industrial-methodology.pdf</v>
      </c>
      <c r="T376" s="384" t="str">
        <f t="shared" si="90"/>
        <v>U.S. DOE, 2016, Industrial Energy Efficiency Potential Analysis, https://energy.gov/sites/prod/files/2017/04/f34/energy-savings-by-state-industrial-methodology.pdf</v>
      </c>
    </row>
    <row r="377" spans="1:20" s="5" customFormat="1" ht="75">
      <c r="A377" s="5" t="str">
        <f t="shared" si="87"/>
        <v>Industry</v>
      </c>
      <c r="B377" s="5" t="str">
        <f t="shared" si="87"/>
        <v>Industry Energy Efficiency Standards</v>
      </c>
      <c r="C377" s="5" t="str">
        <f t="shared" si="87"/>
        <v>Percentage Improvement in Eqpt Efficiency Standards above BAU</v>
      </c>
      <c r="D377" s="381" t="s">
        <v>149</v>
      </c>
      <c r="E377" s="380" t="s">
        <v>2366</v>
      </c>
      <c r="F377" s="381" t="s">
        <v>151</v>
      </c>
      <c r="G377" s="380" t="s">
        <v>2372</v>
      </c>
      <c r="H377" s="374">
        <v>821</v>
      </c>
      <c r="I377" s="380" t="s">
        <v>49</v>
      </c>
      <c r="J377" s="5" t="str">
        <f t="shared" ref="J377:J391" si="91">J$312</f>
        <v>Industry Energy Efficiency Standards</v>
      </c>
      <c r="K377" s="383" t="str">
        <f t="shared" si="90"/>
        <v>indst efficiency standards</v>
      </c>
      <c r="L377" s="383">
        <f t="shared" si="90"/>
        <v>0</v>
      </c>
      <c r="M377" s="383">
        <f t="shared" si="90"/>
        <v>0.33</v>
      </c>
      <c r="N377" s="383">
        <f t="shared" si="90"/>
        <v>0.01</v>
      </c>
      <c r="O377" s="384" t="str">
        <f t="shared" si="90"/>
        <v>% reduction in energy use</v>
      </c>
      <c r="P377"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84" t="str">
        <f t="shared" si="90"/>
        <v>industry-ag-main.html#eff-stds</v>
      </c>
      <c r="R377" s="385" t="str">
        <f t="shared" si="90"/>
        <v>industry-energy-efficiency-standards.html</v>
      </c>
      <c r="S377" s="384" t="str">
        <f t="shared" si="90"/>
        <v>U.S. DOE, 2016, Industrial Energy Efficiency Potential Analysis, https://energy.gov/sites/prod/files/2017/04/f34/energy-savings-by-state-industrial-methodology.pdf</v>
      </c>
      <c r="T377" s="384" t="str">
        <f t="shared" si="90"/>
        <v>U.S. DOE, 2016, Industrial Energy Efficiency Potential Analysis, https://energy.gov/sites/prod/files/2017/04/f34/energy-savings-by-state-industrial-methodology.pdf</v>
      </c>
    </row>
    <row r="378" spans="1:20" s="5" customFormat="1" ht="75">
      <c r="A378" s="5" t="str">
        <f t="shared" si="87"/>
        <v>Industry</v>
      </c>
      <c r="B378" s="5" t="str">
        <f t="shared" si="87"/>
        <v>Industry Energy Efficiency Standards</v>
      </c>
      <c r="C378" s="5" t="str">
        <f t="shared" si="87"/>
        <v>Percentage Improvement in Eqpt Efficiency Standards above BAU</v>
      </c>
      <c r="D378" s="381" t="s">
        <v>149</v>
      </c>
      <c r="E378" s="380" t="s">
        <v>2800</v>
      </c>
      <c r="F378" s="381" t="s">
        <v>151</v>
      </c>
      <c r="G378" s="380" t="s">
        <v>2803</v>
      </c>
      <c r="H378" s="374">
        <v>822</v>
      </c>
      <c r="I378" s="380" t="s">
        <v>49</v>
      </c>
      <c r="J378" s="5" t="str">
        <f t="shared" si="91"/>
        <v>Industry Energy Efficiency Standards</v>
      </c>
      <c r="K378" s="383" t="str">
        <f t="shared" si="90"/>
        <v>indst efficiency standards</v>
      </c>
      <c r="L378" s="383">
        <f t="shared" si="90"/>
        <v>0</v>
      </c>
      <c r="M378" s="383">
        <f t="shared" si="90"/>
        <v>0.33</v>
      </c>
      <c r="N378" s="383">
        <f t="shared" si="90"/>
        <v>0.01</v>
      </c>
      <c r="O378" s="384" t="str">
        <f t="shared" si="90"/>
        <v>% reduction in energy use</v>
      </c>
      <c r="P378"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84" t="str">
        <f t="shared" si="90"/>
        <v>industry-ag-main.html#eff-stds</v>
      </c>
      <c r="R378" s="385" t="str">
        <f t="shared" si="90"/>
        <v>industry-energy-efficiency-standards.html</v>
      </c>
      <c r="S378" s="384" t="str">
        <f t="shared" si="90"/>
        <v>U.S. DOE, 2016, Industrial Energy Efficiency Potential Analysis, https://energy.gov/sites/prod/files/2017/04/f34/energy-savings-by-state-industrial-methodology.pdf</v>
      </c>
      <c r="T378" s="384" t="str">
        <f t="shared" si="90"/>
        <v>U.S. DOE, 2016, Industrial Energy Efficiency Potential Analysis, https://energy.gov/sites/prod/files/2017/04/f34/energy-savings-by-state-industrial-methodology.pdf</v>
      </c>
    </row>
    <row r="379" spans="1:20" s="5" customFormat="1" ht="75">
      <c r="A379" s="5" t="str">
        <f t="shared" si="87"/>
        <v>Industry</v>
      </c>
      <c r="B379" s="5" t="str">
        <f t="shared" si="87"/>
        <v>Industry Energy Efficiency Standards</v>
      </c>
      <c r="C379" s="5" t="str">
        <f t="shared" si="87"/>
        <v>Percentage Improvement in Eqpt Efficiency Standards above BAU</v>
      </c>
      <c r="D379" s="381" t="s">
        <v>149</v>
      </c>
      <c r="E379" s="380" t="s">
        <v>2801</v>
      </c>
      <c r="F379" s="381" t="s">
        <v>151</v>
      </c>
      <c r="G379" s="380" t="s">
        <v>2805</v>
      </c>
      <c r="H379" s="374">
        <v>823</v>
      </c>
      <c r="I379" s="380" t="s">
        <v>48</v>
      </c>
      <c r="J379" s="5" t="str">
        <f t="shared" si="91"/>
        <v>Industry Energy Efficiency Standards</v>
      </c>
      <c r="K379" s="383" t="str">
        <f t="shared" si="90"/>
        <v>indst efficiency standards</v>
      </c>
      <c r="L379" s="383">
        <f t="shared" si="90"/>
        <v>0</v>
      </c>
      <c r="M379" s="383">
        <f t="shared" si="90"/>
        <v>0.33</v>
      </c>
      <c r="N379" s="383">
        <f t="shared" si="90"/>
        <v>0.01</v>
      </c>
      <c r="O379" s="384" t="str">
        <f t="shared" si="90"/>
        <v>% reduction in energy use</v>
      </c>
      <c r="P379"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84" t="str">
        <f t="shared" si="90"/>
        <v>industry-ag-main.html#eff-stds</v>
      </c>
      <c r="R379" s="385" t="str">
        <f t="shared" si="90"/>
        <v>industry-energy-efficiency-standards.html</v>
      </c>
      <c r="S379" s="384" t="str">
        <f t="shared" si="90"/>
        <v>U.S. DOE, 2016, Industrial Energy Efficiency Potential Analysis, https://energy.gov/sites/prod/files/2017/04/f34/energy-savings-by-state-industrial-methodology.pdf</v>
      </c>
      <c r="T379" s="384" t="str">
        <f t="shared" si="90"/>
        <v>U.S. DOE, 2016, Industrial Energy Efficiency Potential Analysis, https://energy.gov/sites/prod/files/2017/04/f34/energy-savings-by-state-industrial-methodology.pdf</v>
      </c>
    </row>
    <row r="380" spans="1:20" s="5" customFormat="1" ht="75">
      <c r="A380" s="5" t="str">
        <f t="shared" si="87"/>
        <v>Industry</v>
      </c>
      <c r="B380" s="5" t="str">
        <f t="shared" si="87"/>
        <v>Industry Energy Efficiency Standards</v>
      </c>
      <c r="C380" s="5" t="str">
        <f t="shared" si="87"/>
        <v>Percentage Improvement in Eqpt Efficiency Standards above BAU</v>
      </c>
      <c r="D380" s="381" t="s">
        <v>149</v>
      </c>
      <c r="E380" s="380" t="s">
        <v>2802</v>
      </c>
      <c r="F380" s="381" t="s">
        <v>151</v>
      </c>
      <c r="G380" s="380" t="s">
        <v>2806</v>
      </c>
      <c r="H380" s="374">
        <v>824</v>
      </c>
      <c r="I380" s="380" t="s">
        <v>48</v>
      </c>
      <c r="J380" s="5" t="str">
        <f t="shared" si="91"/>
        <v>Industry Energy Efficiency Standards</v>
      </c>
      <c r="K380" s="383" t="str">
        <f t="shared" si="90"/>
        <v>indst efficiency standards</v>
      </c>
      <c r="L380" s="383">
        <f t="shared" si="90"/>
        <v>0</v>
      </c>
      <c r="M380" s="383">
        <f t="shared" si="90"/>
        <v>0.33</v>
      </c>
      <c r="N380" s="383">
        <f t="shared" si="90"/>
        <v>0.01</v>
      </c>
      <c r="O380" s="384" t="str">
        <f t="shared" si="90"/>
        <v>% reduction in energy use</v>
      </c>
      <c r="P380"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84" t="str">
        <f t="shared" si="90"/>
        <v>industry-ag-main.html#eff-stds</v>
      </c>
      <c r="R380" s="385" t="str">
        <f t="shared" si="90"/>
        <v>industry-energy-efficiency-standards.html</v>
      </c>
      <c r="S380" s="384" t="str">
        <f t="shared" si="90"/>
        <v>U.S. DOE, 2016, Industrial Energy Efficiency Potential Analysis, https://energy.gov/sites/prod/files/2017/04/f34/energy-savings-by-state-industrial-methodology.pdf</v>
      </c>
      <c r="T380" s="384" t="str">
        <f t="shared" si="90"/>
        <v>U.S. DOE, 2016, Industrial Energy Efficiency Potential Analysis, https://energy.gov/sites/prod/files/2017/04/f34/energy-savings-by-state-industrial-methodology.pdf</v>
      </c>
    </row>
    <row r="381" spans="1:20" s="5" customFormat="1" ht="75">
      <c r="A381" s="5" t="str">
        <f t="shared" si="87"/>
        <v>Industry</v>
      </c>
      <c r="B381" s="5" t="str">
        <f t="shared" si="87"/>
        <v>Industry Energy Efficiency Standards</v>
      </c>
      <c r="C381" s="5" t="str">
        <f t="shared" si="87"/>
        <v>Percentage Improvement in Eqpt Efficiency Standards above BAU</v>
      </c>
      <c r="D381" s="381" t="s">
        <v>149</v>
      </c>
      <c r="E381" s="380" t="s">
        <v>2799</v>
      </c>
      <c r="F381" s="381" t="s">
        <v>151</v>
      </c>
      <c r="G381" s="380" t="s">
        <v>2804</v>
      </c>
      <c r="H381" s="374">
        <v>825</v>
      </c>
      <c r="I381" s="380" t="s">
        <v>49</v>
      </c>
      <c r="J381" s="5" t="str">
        <f t="shared" si="91"/>
        <v>Industry Energy Efficiency Standards</v>
      </c>
      <c r="K381" s="383" t="str">
        <f t="shared" si="90"/>
        <v>indst efficiency standards</v>
      </c>
      <c r="L381" s="383">
        <f t="shared" si="90"/>
        <v>0</v>
      </c>
      <c r="M381" s="383">
        <f t="shared" si="90"/>
        <v>0.33</v>
      </c>
      <c r="N381" s="383">
        <f t="shared" si="90"/>
        <v>0.01</v>
      </c>
      <c r="O381" s="384" t="str">
        <f t="shared" si="90"/>
        <v>% reduction in energy use</v>
      </c>
      <c r="P381"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84" t="str">
        <f t="shared" si="90"/>
        <v>industry-ag-main.html#eff-stds</v>
      </c>
      <c r="R381" s="385" t="str">
        <f t="shared" si="90"/>
        <v>industry-energy-efficiency-standards.html</v>
      </c>
      <c r="S381" s="384" t="str">
        <f t="shared" si="90"/>
        <v>U.S. DOE, 2016, Industrial Energy Efficiency Potential Analysis, https://energy.gov/sites/prod/files/2017/04/f34/energy-savings-by-state-industrial-methodology.pdf</v>
      </c>
      <c r="T381" s="384" t="str">
        <f t="shared" si="90"/>
        <v>U.S. DOE, 2016, Industrial Energy Efficiency Potential Analysis, https://energy.gov/sites/prod/files/2017/04/f34/energy-savings-by-state-industrial-methodology.pdf</v>
      </c>
    </row>
    <row r="382" spans="1:20" s="5" customFormat="1" ht="75">
      <c r="A382" s="5" t="str">
        <f t="shared" si="87"/>
        <v>Industry</v>
      </c>
      <c r="B382" s="5" t="str">
        <f t="shared" si="87"/>
        <v>Industry Energy Efficiency Standards</v>
      </c>
      <c r="C382" s="5" t="str">
        <f t="shared" si="87"/>
        <v>Percentage Improvement in Eqpt Efficiency Standards above BAU</v>
      </c>
      <c r="D382" s="381" t="s">
        <v>150</v>
      </c>
      <c r="E382" s="380" t="s">
        <v>2361</v>
      </c>
      <c r="F382" s="381" t="s">
        <v>152</v>
      </c>
      <c r="G382" s="380" t="s">
        <v>2367</v>
      </c>
      <c r="H382" s="374">
        <v>826</v>
      </c>
      <c r="I382" s="380" t="s">
        <v>48</v>
      </c>
      <c r="J382" s="5" t="str">
        <f t="shared" si="91"/>
        <v>Industry Energy Efficiency Standards</v>
      </c>
      <c r="K382" s="383" t="str">
        <f t="shared" si="90"/>
        <v>indst efficiency standards</v>
      </c>
      <c r="L382" s="383">
        <f t="shared" si="90"/>
        <v>0</v>
      </c>
      <c r="M382" s="383">
        <f t="shared" si="90"/>
        <v>0.33</v>
      </c>
      <c r="N382" s="383">
        <f t="shared" si="90"/>
        <v>0.01</v>
      </c>
      <c r="O382" s="384" t="str">
        <f t="shared" si="90"/>
        <v>% reduction in energy use</v>
      </c>
      <c r="P382"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84" t="str">
        <f t="shared" si="90"/>
        <v>industry-ag-main.html#eff-stds</v>
      </c>
      <c r="R382" s="385" t="str">
        <f t="shared" si="90"/>
        <v>industry-energy-efficiency-standards.html</v>
      </c>
      <c r="S382" s="384" t="str">
        <f t="shared" si="90"/>
        <v>U.S. DOE, 2016, Industrial Energy Efficiency Potential Analysis, https://energy.gov/sites/prod/files/2017/04/f34/energy-savings-by-state-industrial-methodology.pdf</v>
      </c>
      <c r="T382" s="384" t="str">
        <f t="shared" si="90"/>
        <v>U.S. DOE, 2016, Industrial Energy Efficiency Potential Analysis, https://energy.gov/sites/prod/files/2017/04/f34/energy-savings-by-state-industrial-methodology.pdf</v>
      </c>
    </row>
    <row r="383" spans="1:20" s="5" customFormat="1" ht="75">
      <c r="A383" s="5" t="str">
        <f t="shared" si="87"/>
        <v>Industry</v>
      </c>
      <c r="B383" s="5" t="str">
        <f t="shared" si="87"/>
        <v>Industry Energy Efficiency Standards</v>
      </c>
      <c r="C383" s="5" t="str">
        <f t="shared" si="87"/>
        <v>Percentage Improvement in Eqpt Efficiency Standards above BAU</v>
      </c>
      <c r="D383" s="381" t="s">
        <v>150</v>
      </c>
      <c r="E383" s="380" t="s">
        <v>2362</v>
      </c>
      <c r="F383" s="381" t="s">
        <v>152</v>
      </c>
      <c r="G383" s="380" t="s">
        <v>2370</v>
      </c>
      <c r="H383" s="374">
        <v>827</v>
      </c>
      <c r="I383" s="380" t="s">
        <v>48</v>
      </c>
      <c r="J383" s="5" t="str">
        <f t="shared" si="91"/>
        <v>Industry Energy Efficiency Standards</v>
      </c>
      <c r="K383" s="383" t="str">
        <f t="shared" si="90"/>
        <v>indst efficiency standards</v>
      </c>
      <c r="L383" s="383">
        <f t="shared" si="90"/>
        <v>0</v>
      </c>
      <c r="M383" s="383">
        <f t="shared" si="90"/>
        <v>0.33</v>
      </c>
      <c r="N383" s="383">
        <f t="shared" si="90"/>
        <v>0.01</v>
      </c>
      <c r="O383" s="384" t="str">
        <f t="shared" si="90"/>
        <v>% reduction in energy use</v>
      </c>
      <c r="P383"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84" t="str">
        <f t="shared" si="90"/>
        <v>industry-ag-main.html#eff-stds</v>
      </c>
      <c r="R383" s="385" t="str">
        <f t="shared" si="90"/>
        <v>industry-energy-efficiency-standards.html</v>
      </c>
      <c r="S383" s="384" t="str">
        <f t="shared" si="90"/>
        <v>U.S. DOE, 2016, Industrial Energy Efficiency Potential Analysis, https://energy.gov/sites/prod/files/2017/04/f34/energy-savings-by-state-industrial-methodology.pdf</v>
      </c>
      <c r="T383" s="384" t="str">
        <f t="shared" si="90"/>
        <v>U.S. DOE, 2016, Industrial Energy Efficiency Potential Analysis, https://energy.gov/sites/prod/files/2017/04/f34/energy-savings-by-state-industrial-methodology.pdf</v>
      </c>
    </row>
    <row r="384" spans="1:20" s="5" customFormat="1" ht="75">
      <c r="A384" s="5" t="str">
        <f t="shared" si="87"/>
        <v>Industry</v>
      </c>
      <c r="B384" s="5" t="str">
        <f t="shared" si="87"/>
        <v>Industry Energy Efficiency Standards</v>
      </c>
      <c r="C384" s="5" t="str">
        <f t="shared" si="87"/>
        <v>Percentage Improvement in Eqpt Efficiency Standards above BAU</v>
      </c>
      <c r="D384" s="381" t="s">
        <v>150</v>
      </c>
      <c r="E384" s="380" t="s">
        <v>2363</v>
      </c>
      <c r="F384" s="381" t="s">
        <v>152</v>
      </c>
      <c r="G384" s="380" t="s">
        <v>2371</v>
      </c>
      <c r="H384" s="374">
        <v>828</v>
      </c>
      <c r="I384" s="380" t="s">
        <v>48</v>
      </c>
      <c r="J384" s="5" t="str">
        <f t="shared" si="91"/>
        <v>Industry Energy Efficiency Standards</v>
      </c>
      <c r="K384" s="383" t="str">
        <f t="shared" si="90"/>
        <v>indst efficiency standards</v>
      </c>
      <c r="L384" s="383">
        <f t="shared" si="90"/>
        <v>0</v>
      </c>
      <c r="M384" s="383">
        <f t="shared" si="90"/>
        <v>0.33</v>
      </c>
      <c r="N384" s="383">
        <f t="shared" si="90"/>
        <v>0.01</v>
      </c>
      <c r="O384" s="384" t="str">
        <f t="shared" si="90"/>
        <v>% reduction in energy use</v>
      </c>
      <c r="P384"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84" t="str">
        <f t="shared" si="90"/>
        <v>industry-ag-main.html#eff-stds</v>
      </c>
      <c r="R384" s="385" t="str">
        <f t="shared" si="90"/>
        <v>industry-energy-efficiency-standards.html</v>
      </c>
      <c r="S384" s="384" t="str">
        <f t="shared" si="90"/>
        <v>U.S. DOE, 2016, Industrial Energy Efficiency Potential Analysis, https://energy.gov/sites/prod/files/2017/04/f34/energy-savings-by-state-industrial-methodology.pdf</v>
      </c>
      <c r="T384" s="384" t="str">
        <f t="shared" si="90"/>
        <v>U.S. DOE, 2016, Industrial Energy Efficiency Potential Analysis, https://energy.gov/sites/prod/files/2017/04/f34/energy-savings-by-state-industrial-methodology.pdf</v>
      </c>
    </row>
    <row r="385" spans="1:20" s="5" customFormat="1" ht="75">
      <c r="A385" s="5" t="str">
        <f t="shared" si="87"/>
        <v>Industry</v>
      </c>
      <c r="B385" s="5" t="str">
        <f t="shared" si="87"/>
        <v>Industry Energy Efficiency Standards</v>
      </c>
      <c r="C385" s="5" t="str">
        <f t="shared" si="87"/>
        <v>Percentage Improvement in Eqpt Efficiency Standards above BAU</v>
      </c>
      <c r="D385" s="381" t="s">
        <v>150</v>
      </c>
      <c r="E385" s="380" t="s">
        <v>2364</v>
      </c>
      <c r="F385" s="381" t="s">
        <v>152</v>
      </c>
      <c r="G385" s="380" t="s">
        <v>2368</v>
      </c>
      <c r="H385" s="374">
        <v>829</v>
      </c>
      <c r="I385" s="380" t="s">
        <v>49</v>
      </c>
      <c r="J385" s="5" t="str">
        <f t="shared" si="91"/>
        <v>Industry Energy Efficiency Standards</v>
      </c>
      <c r="K385" s="383" t="str">
        <f t="shared" si="90"/>
        <v>indst efficiency standards</v>
      </c>
      <c r="L385" s="383">
        <f t="shared" si="90"/>
        <v>0</v>
      </c>
      <c r="M385" s="383">
        <f t="shared" si="90"/>
        <v>0.33</v>
      </c>
      <c r="N385" s="383">
        <f t="shared" si="90"/>
        <v>0.01</v>
      </c>
      <c r="O385" s="384" t="str">
        <f t="shared" si="90"/>
        <v>% reduction in energy use</v>
      </c>
      <c r="P385"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84" t="str">
        <f t="shared" si="90"/>
        <v>industry-ag-main.html#eff-stds</v>
      </c>
      <c r="R385" s="385" t="str">
        <f t="shared" si="90"/>
        <v>industry-energy-efficiency-standards.html</v>
      </c>
      <c r="S385" s="384" t="str">
        <f t="shared" si="90"/>
        <v>U.S. DOE, 2016, Industrial Energy Efficiency Potential Analysis, https://energy.gov/sites/prod/files/2017/04/f34/energy-savings-by-state-industrial-methodology.pdf</v>
      </c>
      <c r="T385" s="384" t="str">
        <f t="shared" si="90"/>
        <v>U.S. DOE, 2016, Industrial Energy Efficiency Potential Analysis, https://energy.gov/sites/prod/files/2017/04/f34/energy-savings-by-state-industrial-methodology.pdf</v>
      </c>
    </row>
    <row r="386" spans="1:20" s="5" customFormat="1" ht="75">
      <c r="A386" s="5" t="str">
        <f t="shared" si="87"/>
        <v>Industry</v>
      </c>
      <c r="B386" s="5" t="str">
        <f t="shared" si="87"/>
        <v>Industry Energy Efficiency Standards</v>
      </c>
      <c r="C386" s="5" t="str">
        <f t="shared" si="87"/>
        <v>Percentage Improvement in Eqpt Efficiency Standards above BAU</v>
      </c>
      <c r="D386" s="381" t="s">
        <v>150</v>
      </c>
      <c r="E386" s="380" t="s">
        <v>2365</v>
      </c>
      <c r="F386" s="381" t="s">
        <v>152</v>
      </c>
      <c r="G386" s="380" t="s">
        <v>2369</v>
      </c>
      <c r="H386" s="374">
        <v>830</v>
      </c>
      <c r="I386" s="380" t="s">
        <v>48</v>
      </c>
      <c r="J386" s="5" t="str">
        <f t="shared" si="91"/>
        <v>Industry Energy Efficiency Standards</v>
      </c>
      <c r="K386" s="383" t="str">
        <f t="shared" si="90"/>
        <v>indst efficiency standards</v>
      </c>
      <c r="L386" s="383">
        <f t="shared" si="90"/>
        <v>0</v>
      </c>
      <c r="M386" s="383">
        <f t="shared" si="90"/>
        <v>0.33</v>
      </c>
      <c r="N386" s="383">
        <f t="shared" si="90"/>
        <v>0.01</v>
      </c>
      <c r="O386" s="384" t="str">
        <f t="shared" si="90"/>
        <v>% reduction in energy use</v>
      </c>
      <c r="P386"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84" t="str">
        <f t="shared" si="90"/>
        <v>industry-ag-main.html#eff-stds</v>
      </c>
      <c r="R386" s="385" t="str">
        <f t="shared" si="90"/>
        <v>industry-energy-efficiency-standards.html</v>
      </c>
      <c r="S386" s="384" t="str">
        <f t="shared" si="90"/>
        <v>U.S. DOE, 2016, Industrial Energy Efficiency Potential Analysis, https://energy.gov/sites/prod/files/2017/04/f34/energy-savings-by-state-industrial-methodology.pdf</v>
      </c>
      <c r="T386" s="384" t="str">
        <f t="shared" si="90"/>
        <v>U.S. DOE, 2016, Industrial Energy Efficiency Potential Analysis, https://energy.gov/sites/prod/files/2017/04/f34/energy-savings-by-state-industrial-methodology.pdf</v>
      </c>
    </row>
    <row r="387" spans="1:20" s="5" customFormat="1" ht="75">
      <c r="A387" s="5" t="str">
        <f t="shared" si="87"/>
        <v>Industry</v>
      </c>
      <c r="B387" s="5" t="str">
        <f t="shared" si="87"/>
        <v>Industry Energy Efficiency Standards</v>
      </c>
      <c r="C387" s="5" t="str">
        <f t="shared" si="87"/>
        <v>Percentage Improvement in Eqpt Efficiency Standards above BAU</v>
      </c>
      <c r="D387" s="381" t="s">
        <v>150</v>
      </c>
      <c r="E387" s="380" t="s">
        <v>2366</v>
      </c>
      <c r="F387" s="381" t="s">
        <v>152</v>
      </c>
      <c r="G387" s="380" t="s">
        <v>2372</v>
      </c>
      <c r="H387" s="374">
        <v>831</v>
      </c>
      <c r="I387" s="380" t="s">
        <v>49</v>
      </c>
      <c r="J387" s="5" t="str">
        <f t="shared" si="91"/>
        <v>Industry Energy Efficiency Standards</v>
      </c>
      <c r="K387" s="383" t="str">
        <f t="shared" si="90"/>
        <v>indst efficiency standards</v>
      </c>
      <c r="L387" s="383">
        <f t="shared" si="90"/>
        <v>0</v>
      </c>
      <c r="M387" s="383">
        <f t="shared" si="90"/>
        <v>0.33</v>
      </c>
      <c r="N387" s="383">
        <f t="shared" si="90"/>
        <v>0.01</v>
      </c>
      <c r="O387" s="384" t="str">
        <f t="shared" si="90"/>
        <v>% reduction in energy use</v>
      </c>
      <c r="P387"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84" t="str">
        <f t="shared" si="90"/>
        <v>industry-ag-main.html#eff-stds</v>
      </c>
      <c r="R387" s="385" t="str">
        <f t="shared" si="90"/>
        <v>industry-energy-efficiency-standards.html</v>
      </c>
      <c r="S387" s="384" t="str">
        <f t="shared" si="90"/>
        <v>U.S. DOE, 2016, Industrial Energy Efficiency Potential Analysis, https://energy.gov/sites/prod/files/2017/04/f34/energy-savings-by-state-industrial-methodology.pdf</v>
      </c>
      <c r="T387" s="384" t="str">
        <f t="shared" si="90"/>
        <v>U.S. DOE, 2016, Industrial Energy Efficiency Potential Analysis, https://energy.gov/sites/prod/files/2017/04/f34/energy-savings-by-state-industrial-methodology.pdf</v>
      </c>
    </row>
    <row r="388" spans="1:20" s="5" customFormat="1" ht="75">
      <c r="A388" s="5" t="str">
        <f t="shared" si="87"/>
        <v>Industry</v>
      </c>
      <c r="B388" s="5" t="str">
        <f t="shared" si="87"/>
        <v>Industry Energy Efficiency Standards</v>
      </c>
      <c r="C388" s="5" t="str">
        <f t="shared" si="87"/>
        <v>Percentage Improvement in Eqpt Efficiency Standards above BAU</v>
      </c>
      <c r="D388" s="381" t="s">
        <v>150</v>
      </c>
      <c r="E388" s="380" t="s">
        <v>2800</v>
      </c>
      <c r="F388" s="381" t="s">
        <v>152</v>
      </c>
      <c r="G388" s="380" t="s">
        <v>2803</v>
      </c>
      <c r="H388" s="374">
        <v>832</v>
      </c>
      <c r="I388" s="380" t="s">
        <v>49</v>
      </c>
      <c r="J388" s="5" t="str">
        <f t="shared" si="91"/>
        <v>Industry Energy Efficiency Standards</v>
      </c>
      <c r="K388" s="383" t="str">
        <f t="shared" si="90"/>
        <v>indst efficiency standards</v>
      </c>
      <c r="L388" s="383">
        <f t="shared" si="90"/>
        <v>0</v>
      </c>
      <c r="M388" s="383">
        <f t="shared" si="90"/>
        <v>0.33</v>
      </c>
      <c r="N388" s="383">
        <f t="shared" si="90"/>
        <v>0.01</v>
      </c>
      <c r="O388" s="384" t="str">
        <f t="shared" si="90"/>
        <v>% reduction in energy use</v>
      </c>
      <c r="P388"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84" t="str">
        <f t="shared" si="90"/>
        <v>industry-ag-main.html#eff-stds</v>
      </c>
      <c r="R388" s="385" t="str">
        <f t="shared" si="90"/>
        <v>industry-energy-efficiency-standards.html</v>
      </c>
      <c r="S388" s="384" t="str">
        <f t="shared" si="90"/>
        <v>U.S. DOE, 2016, Industrial Energy Efficiency Potential Analysis, https://energy.gov/sites/prod/files/2017/04/f34/energy-savings-by-state-industrial-methodology.pdf</v>
      </c>
      <c r="T388" s="384" t="str">
        <f t="shared" si="90"/>
        <v>U.S. DOE, 2016, Industrial Energy Efficiency Potential Analysis, https://energy.gov/sites/prod/files/2017/04/f34/energy-savings-by-state-industrial-methodology.pdf</v>
      </c>
    </row>
    <row r="389" spans="1:20" s="5" customFormat="1" ht="75">
      <c r="A389" s="5" t="str">
        <f t="shared" si="87"/>
        <v>Industry</v>
      </c>
      <c r="B389" s="5" t="str">
        <f t="shared" si="87"/>
        <v>Industry Energy Efficiency Standards</v>
      </c>
      <c r="C389" s="5" t="str">
        <f t="shared" si="87"/>
        <v>Percentage Improvement in Eqpt Efficiency Standards above BAU</v>
      </c>
      <c r="D389" s="381" t="s">
        <v>150</v>
      </c>
      <c r="E389" s="380" t="s">
        <v>2801</v>
      </c>
      <c r="F389" s="381" t="s">
        <v>152</v>
      </c>
      <c r="G389" s="380" t="s">
        <v>2805</v>
      </c>
      <c r="H389" s="374">
        <v>833</v>
      </c>
      <c r="I389" s="380" t="s">
        <v>48</v>
      </c>
      <c r="J389" s="5" t="str">
        <f t="shared" si="91"/>
        <v>Industry Energy Efficiency Standards</v>
      </c>
      <c r="K389" s="383" t="str">
        <f t="shared" si="90"/>
        <v>indst efficiency standards</v>
      </c>
      <c r="L389" s="383">
        <f t="shared" si="90"/>
        <v>0</v>
      </c>
      <c r="M389" s="383">
        <f t="shared" si="90"/>
        <v>0.33</v>
      </c>
      <c r="N389" s="383">
        <f t="shared" si="90"/>
        <v>0.01</v>
      </c>
      <c r="O389" s="384" t="str">
        <f t="shared" si="90"/>
        <v>% reduction in energy use</v>
      </c>
      <c r="P389"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84" t="str">
        <f t="shared" si="90"/>
        <v>industry-ag-main.html#eff-stds</v>
      </c>
      <c r="R389" s="385" t="str">
        <f t="shared" si="90"/>
        <v>industry-energy-efficiency-standards.html</v>
      </c>
      <c r="S389" s="384" t="str">
        <f t="shared" si="90"/>
        <v>U.S. DOE, 2016, Industrial Energy Efficiency Potential Analysis, https://energy.gov/sites/prod/files/2017/04/f34/energy-savings-by-state-industrial-methodology.pdf</v>
      </c>
      <c r="T389" s="384" t="str">
        <f t="shared" si="90"/>
        <v>U.S. DOE, 2016, Industrial Energy Efficiency Potential Analysis, https://energy.gov/sites/prod/files/2017/04/f34/energy-savings-by-state-industrial-methodology.pdf</v>
      </c>
    </row>
    <row r="390" spans="1:20" s="5" customFormat="1" ht="75">
      <c r="A390" s="5" t="str">
        <f t="shared" si="87"/>
        <v>Industry</v>
      </c>
      <c r="B390" s="5" t="str">
        <f t="shared" si="87"/>
        <v>Industry Energy Efficiency Standards</v>
      </c>
      <c r="C390" s="5" t="str">
        <f t="shared" si="87"/>
        <v>Percentage Improvement in Eqpt Efficiency Standards above BAU</v>
      </c>
      <c r="D390" s="381" t="s">
        <v>150</v>
      </c>
      <c r="E390" s="380" t="s">
        <v>2802</v>
      </c>
      <c r="F390" s="381" t="s">
        <v>152</v>
      </c>
      <c r="G390" s="380" t="s">
        <v>2806</v>
      </c>
      <c r="H390" s="374">
        <v>834</v>
      </c>
      <c r="I390" s="380" t="s">
        <v>48</v>
      </c>
      <c r="J390" s="5" t="str">
        <f t="shared" si="91"/>
        <v>Industry Energy Efficiency Standards</v>
      </c>
      <c r="K390" s="383" t="str">
        <f t="shared" si="90"/>
        <v>indst efficiency standards</v>
      </c>
      <c r="L390" s="383">
        <f t="shared" si="90"/>
        <v>0</v>
      </c>
      <c r="M390" s="383">
        <f t="shared" si="90"/>
        <v>0.33</v>
      </c>
      <c r="N390" s="383">
        <f t="shared" si="90"/>
        <v>0.01</v>
      </c>
      <c r="O390" s="384" t="str">
        <f t="shared" si="90"/>
        <v>% reduction in energy use</v>
      </c>
      <c r="P390"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84" t="str">
        <f t="shared" si="90"/>
        <v>industry-ag-main.html#eff-stds</v>
      </c>
      <c r="R390" s="385" t="str">
        <f t="shared" si="90"/>
        <v>industry-energy-efficiency-standards.html</v>
      </c>
      <c r="S390" s="384" t="str">
        <f t="shared" si="90"/>
        <v>U.S. DOE, 2016, Industrial Energy Efficiency Potential Analysis, https://energy.gov/sites/prod/files/2017/04/f34/energy-savings-by-state-industrial-methodology.pdf</v>
      </c>
      <c r="T390" s="384" t="str">
        <f t="shared" si="90"/>
        <v>U.S. DOE, 2016, Industrial Energy Efficiency Potential Analysis, https://energy.gov/sites/prod/files/2017/04/f34/energy-savings-by-state-industrial-methodology.pdf</v>
      </c>
    </row>
    <row r="391" spans="1:20" s="5" customFormat="1" ht="75">
      <c r="A391" s="5" t="str">
        <f t="shared" si="87"/>
        <v>Industry</v>
      </c>
      <c r="B391" s="5" t="str">
        <f t="shared" si="87"/>
        <v>Industry Energy Efficiency Standards</v>
      </c>
      <c r="C391" s="5" t="str">
        <f t="shared" si="87"/>
        <v>Percentage Improvement in Eqpt Efficiency Standards above BAU</v>
      </c>
      <c r="D391" s="381" t="s">
        <v>150</v>
      </c>
      <c r="E391" s="380" t="s">
        <v>2799</v>
      </c>
      <c r="F391" s="381" t="s">
        <v>152</v>
      </c>
      <c r="G391" s="380" t="s">
        <v>2804</v>
      </c>
      <c r="H391" s="374">
        <v>835</v>
      </c>
      <c r="I391" s="380" t="s">
        <v>49</v>
      </c>
      <c r="J391" s="5" t="str">
        <f t="shared" si="91"/>
        <v>Industry Energy Efficiency Standards</v>
      </c>
      <c r="K391" s="383" t="str">
        <f t="shared" si="90"/>
        <v>indst efficiency standards</v>
      </c>
      <c r="L391" s="383">
        <f t="shared" si="90"/>
        <v>0</v>
      </c>
      <c r="M391" s="383">
        <f t="shared" si="90"/>
        <v>0.33</v>
      </c>
      <c r="N391" s="383">
        <f t="shared" si="90"/>
        <v>0.01</v>
      </c>
      <c r="O391" s="384" t="str">
        <f t="shared" si="90"/>
        <v>% reduction in energy use</v>
      </c>
      <c r="P391"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84" t="str">
        <f t="shared" si="90"/>
        <v>industry-ag-main.html#eff-stds</v>
      </c>
      <c r="R391" s="385" t="str">
        <f t="shared" si="90"/>
        <v>industry-energy-efficiency-standards.html</v>
      </c>
      <c r="S391" s="384" t="str">
        <f t="shared" si="90"/>
        <v>U.S. DOE, 2016, Industrial Energy Efficiency Potential Analysis, https://energy.gov/sites/prod/files/2017/04/f34/energy-savings-by-state-industrial-methodology.pdf</v>
      </c>
      <c r="T391" s="384" t="str">
        <f t="shared" si="90"/>
        <v>U.S. DOE, 2016, Industrial Energy Efficiency Potential Analysis, https://energy.gov/sites/prod/files/2017/04/f34/energy-savings-by-state-industrial-methodology.pdf</v>
      </c>
    </row>
    <row r="392" spans="1:20" s="5" customFormat="1" ht="45">
      <c r="A392" s="259" t="s">
        <v>9</v>
      </c>
      <c r="B392" s="259" t="s">
        <v>25</v>
      </c>
      <c r="C392" s="259" t="s">
        <v>317</v>
      </c>
      <c r="D392" s="54"/>
      <c r="E392" s="54"/>
      <c r="F392" s="54"/>
      <c r="G392" s="54"/>
      <c r="H392" s="373">
        <v>54</v>
      </c>
      <c r="I392" s="54" t="s">
        <v>48</v>
      </c>
      <c r="J392" s="77" t="s">
        <v>25</v>
      </c>
      <c r="K392" s="77" t="s">
        <v>2142</v>
      </c>
      <c r="L392" s="60">
        <v>0</v>
      </c>
      <c r="M392" s="61">
        <v>1</v>
      </c>
      <c r="N392" s="61">
        <v>0.01</v>
      </c>
      <c r="O392" s="54" t="s">
        <v>37</v>
      </c>
      <c r="P392" s="351" t="s">
        <v>2179</v>
      </c>
      <c r="Q392" s="54" t="s">
        <v>250</v>
      </c>
      <c r="R392" s="318" t="s">
        <v>251</v>
      </c>
      <c r="S392" s="351" t="s">
        <v>173</v>
      </c>
      <c r="T392" s="56"/>
    </row>
    <row r="393" spans="1:20" ht="30">
      <c r="A393" s="259" t="s">
        <v>9</v>
      </c>
      <c r="B393" s="259" t="s">
        <v>2779</v>
      </c>
      <c r="C393" s="259" t="s">
        <v>2360</v>
      </c>
      <c r="D393" s="54" t="s">
        <v>144</v>
      </c>
      <c r="E393" s="54" t="s">
        <v>2361</v>
      </c>
      <c r="F393" s="9" t="s">
        <v>2375</v>
      </c>
      <c r="G393" s="54" t="s">
        <v>2367</v>
      </c>
      <c r="H393" s="373">
        <v>381</v>
      </c>
      <c r="I393" s="54" t="s">
        <v>49</v>
      </c>
      <c r="J393" s="259" t="s">
        <v>2779</v>
      </c>
      <c r="K393" s="77" t="s">
        <v>2374</v>
      </c>
      <c r="L393" s="60">
        <v>0</v>
      </c>
      <c r="M393" s="60">
        <v>1</v>
      </c>
      <c r="N393" s="61">
        <v>0.01</v>
      </c>
      <c r="O393" s="54" t="s">
        <v>2373</v>
      </c>
      <c r="P393" s="356"/>
      <c r="Q393" s="54" t="s">
        <v>252</v>
      </c>
      <c r="R393" s="318" t="s">
        <v>2796</v>
      </c>
      <c r="S393" s="351"/>
      <c r="T393" s="54"/>
    </row>
    <row r="394" spans="1:20" ht="135">
      <c r="A394" s="75" t="str">
        <f t="shared" ref="A394:C425" si="92">A$393</f>
        <v>Industry</v>
      </c>
      <c r="B394" s="75" t="str">
        <f t="shared" si="92"/>
        <v>Electrification + Hydrogen</v>
      </c>
      <c r="C394" s="75" t="str">
        <f t="shared" si="92"/>
        <v>Fraction of Industrial Fuel Use Shifted to Other Fuels</v>
      </c>
      <c r="D394" s="54" t="s">
        <v>144</v>
      </c>
      <c r="E394" s="54" t="s">
        <v>2362</v>
      </c>
      <c r="F394" s="9" t="s">
        <v>2375</v>
      </c>
      <c r="G394" s="54" t="s">
        <v>2370</v>
      </c>
      <c r="H394" s="373">
        <v>382</v>
      </c>
      <c r="I394" s="54" t="s">
        <v>48</v>
      </c>
      <c r="J394" s="75" t="str">
        <f t="shared" ref="J394:O409" si="93">J$393</f>
        <v>Electrification + Hydrogen</v>
      </c>
      <c r="K394" s="75" t="str">
        <f t="shared" si="93"/>
        <v>indst fuel type shifting</v>
      </c>
      <c r="L394" s="269">
        <f t="shared" si="93"/>
        <v>0</v>
      </c>
      <c r="M394" s="269">
        <f t="shared" si="93"/>
        <v>1</v>
      </c>
      <c r="N394" s="269">
        <f t="shared" si="93"/>
        <v>0.01</v>
      </c>
      <c r="O394" s="75" t="str">
        <f t="shared" si="93"/>
        <v>% of fuel shifted</v>
      </c>
      <c r="P394" s="351" t="s">
        <v>3140</v>
      </c>
      <c r="Q394" s="75" t="str">
        <f t="shared" ref="Q394:R468" si="94">Q$393</f>
        <v>industry-ag-main.html#fuel-switching</v>
      </c>
      <c r="R394" s="310" t="str">
        <f t="shared" si="94"/>
        <v>industry-elec-and-hydrogen.html</v>
      </c>
      <c r="S394" s="351"/>
      <c r="T394" s="54"/>
    </row>
    <row r="395" spans="1:20" ht="135">
      <c r="A395" s="75" t="str">
        <f>A$393</f>
        <v>Industry</v>
      </c>
      <c r="B395" s="75" t="str">
        <f t="shared" si="92"/>
        <v>Electrification + Hydrogen</v>
      </c>
      <c r="C395" s="75" t="str">
        <f t="shared" si="92"/>
        <v>Fraction of Industrial Fuel Use Shifted to Other Fuels</v>
      </c>
      <c r="D395" s="54" t="s">
        <v>144</v>
      </c>
      <c r="E395" s="54" t="s">
        <v>2363</v>
      </c>
      <c r="F395" s="9" t="s">
        <v>2375</v>
      </c>
      <c r="G395" s="54" t="s">
        <v>2371</v>
      </c>
      <c r="H395" s="373">
        <v>383</v>
      </c>
      <c r="I395" s="54" t="s">
        <v>48</v>
      </c>
      <c r="J395" s="75" t="str">
        <f t="shared" si="93"/>
        <v>Electrification + Hydrogen</v>
      </c>
      <c r="K395" s="75" t="str">
        <f t="shared" si="93"/>
        <v>indst fuel type shifting</v>
      </c>
      <c r="L395" s="269">
        <f t="shared" si="93"/>
        <v>0</v>
      </c>
      <c r="M395" s="269">
        <f t="shared" si="93"/>
        <v>1</v>
      </c>
      <c r="N395" s="269">
        <f t="shared" si="93"/>
        <v>0.01</v>
      </c>
      <c r="O395" s="75" t="str">
        <f t="shared" si="93"/>
        <v>% of fuel shifted</v>
      </c>
      <c r="P395" s="351" t="s">
        <v>3141</v>
      </c>
      <c r="Q395" s="75" t="str">
        <f t="shared" si="94"/>
        <v>industry-ag-main.html#fuel-switching</v>
      </c>
      <c r="R395" s="310" t="str">
        <f t="shared" si="94"/>
        <v>industry-elec-and-hydrogen.html</v>
      </c>
      <c r="S395" s="351"/>
      <c r="T395" s="54"/>
    </row>
    <row r="396" spans="1:20" ht="135">
      <c r="A396" s="75" t="str">
        <f t="shared" ref="A396:C427" si="95">A$393</f>
        <v>Industry</v>
      </c>
      <c r="B396" s="75" t="str">
        <f t="shared" si="92"/>
        <v>Electrification + Hydrogen</v>
      </c>
      <c r="C396" s="75" t="str">
        <f t="shared" si="92"/>
        <v>Fraction of Industrial Fuel Use Shifted to Other Fuels</v>
      </c>
      <c r="D396" s="54" t="s">
        <v>144</v>
      </c>
      <c r="E396" s="54" t="s">
        <v>2364</v>
      </c>
      <c r="F396" s="9" t="s">
        <v>2375</v>
      </c>
      <c r="G396" s="54" t="s">
        <v>2368</v>
      </c>
      <c r="H396" s="373">
        <v>384</v>
      </c>
      <c r="I396" s="54" t="s">
        <v>48</v>
      </c>
      <c r="J396" s="75" t="str">
        <f t="shared" si="93"/>
        <v>Electrification + Hydrogen</v>
      </c>
      <c r="K396" s="75" t="str">
        <f t="shared" si="93"/>
        <v>indst fuel type shifting</v>
      </c>
      <c r="L396" s="269">
        <f t="shared" si="93"/>
        <v>0</v>
      </c>
      <c r="M396" s="269">
        <f t="shared" si="93"/>
        <v>1</v>
      </c>
      <c r="N396" s="269">
        <f t="shared" si="93"/>
        <v>0.01</v>
      </c>
      <c r="O396" s="75" t="str">
        <f t="shared" si="93"/>
        <v>% of fuel shifted</v>
      </c>
      <c r="P396" s="351" t="s">
        <v>3142</v>
      </c>
      <c r="Q396" s="75" t="str">
        <f t="shared" si="94"/>
        <v>industry-ag-main.html#fuel-switching</v>
      </c>
      <c r="R396" s="310" t="str">
        <f t="shared" si="94"/>
        <v>industry-elec-and-hydrogen.html</v>
      </c>
      <c r="S396" s="351"/>
      <c r="T396" s="54"/>
    </row>
    <row r="397" spans="1:20" ht="135">
      <c r="A397" s="75" t="str">
        <f t="shared" si="95"/>
        <v>Industry</v>
      </c>
      <c r="B397" s="75" t="str">
        <f t="shared" si="92"/>
        <v>Electrification + Hydrogen</v>
      </c>
      <c r="C397" s="75" t="str">
        <f t="shared" si="92"/>
        <v>Fraction of Industrial Fuel Use Shifted to Other Fuels</v>
      </c>
      <c r="D397" s="54" t="s">
        <v>144</v>
      </c>
      <c r="E397" s="54" t="s">
        <v>2365</v>
      </c>
      <c r="F397" s="9" t="s">
        <v>2375</v>
      </c>
      <c r="G397" s="54" t="s">
        <v>2369</v>
      </c>
      <c r="H397" s="373">
        <v>385</v>
      </c>
      <c r="I397" s="54" t="s">
        <v>48</v>
      </c>
      <c r="J397" s="75" t="str">
        <f t="shared" si="93"/>
        <v>Electrification + Hydrogen</v>
      </c>
      <c r="K397" s="75" t="str">
        <f t="shared" si="93"/>
        <v>indst fuel type shifting</v>
      </c>
      <c r="L397" s="269">
        <f t="shared" si="93"/>
        <v>0</v>
      </c>
      <c r="M397" s="269">
        <f t="shared" si="93"/>
        <v>1</v>
      </c>
      <c r="N397" s="269">
        <f t="shared" si="93"/>
        <v>0.01</v>
      </c>
      <c r="O397" s="75" t="str">
        <f t="shared" si="93"/>
        <v>% of fuel shifted</v>
      </c>
      <c r="P397" s="351" t="s">
        <v>3143</v>
      </c>
      <c r="Q397" s="75" t="str">
        <f t="shared" si="94"/>
        <v>industry-ag-main.html#fuel-switching</v>
      </c>
      <c r="R397" s="310" t="str">
        <f t="shared" si="94"/>
        <v>industry-elec-and-hydrogen.html</v>
      </c>
      <c r="S397" s="351"/>
      <c r="T397" s="54"/>
    </row>
    <row r="398" spans="1:20" ht="30">
      <c r="A398" s="75" t="str">
        <f t="shared" si="95"/>
        <v>Industry</v>
      </c>
      <c r="B398" s="75" t="str">
        <f t="shared" si="92"/>
        <v>Electrification + Hydrogen</v>
      </c>
      <c r="C398" s="75" t="str">
        <f t="shared" si="92"/>
        <v>Fraction of Industrial Fuel Use Shifted to Other Fuels</v>
      </c>
      <c r="D398" s="54" t="s">
        <v>144</v>
      </c>
      <c r="E398" s="54" t="s">
        <v>2366</v>
      </c>
      <c r="F398" s="9" t="s">
        <v>2375</v>
      </c>
      <c r="G398" s="54" t="s">
        <v>2372</v>
      </c>
      <c r="H398" s="373">
        <v>386</v>
      </c>
      <c r="I398" s="54" t="s">
        <v>49</v>
      </c>
      <c r="J398" s="75" t="str">
        <f t="shared" si="93"/>
        <v>Electrification + Hydrogen</v>
      </c>
      <c r="K398" s="75" t="str">
        <f t="shared" si="93"/>
        <v>indst fuel type shifting</v>
      </c>
      <c r="L398" s="269">
        <f t="shared" si="93"/>
        <v>0</v>
      </c>
      <c r="M398" s="269">
        <f t="shared" si="93"/>
        <v>1</v>
      </c>
      <c r="N398" s="269">
        <f t="shared" si="93"/>
        <v>0.01</v>
      </c>
      <c r="O398" s="75" t="str">
        <f t="shared" si="93"/>
        <v>% of fuel shifted</v>
      </c>
      <c r="P398" s="351"/>
      <c r="Q398" s="75" t="str">
        <f t="shared" si="94"/>
        <v>industry-ag-main.html#fuel-switching</v>
      </c>
      <c r="R398" s="310" t="str">
        <f t="shared" si="94"/>
        <v>industry-elec-and-hydrogen.html</v>
      </c>
      <c r="S398" s="351"/>
      <c r="T398" s="54"/>
    </row>
    <row r="399" spans="1:20" ht="30">
      <c r="A399" s="75" t="str">
        <f t="shared" si="95"/>
        <v>Industry</v>
      </c>
      <c r="B399" s="75" t="str">
        <f t="shared" si="92"/>
        <v>Electrification + Hydrogen</v>
      </c>
      <c r="C399" s="75" t="str">
        <f t="shared" si="92"/>
        <v>Fraction of Industrial Fuel Use Shifted to Other Fuels</v>
      </c>
      <c r="D399" s="54" t="s">
        <v>144</v>
      </c>
      <c r="E399" s="54" t="s">
        <v>2800</v>
      </c>
      <c r="F399" s="9" t="s">
        <v>2375</v>
      </c>
      <c r="G399" s="54" t="s">
        <v>2803</v>
      </c>
      <c r="H399" s="373">
        <v>387</v>
      </c>
      <c r="I399" s="54" t="s">
        <v>49</v>
      </c>
      <c r="J399" s="75" t="str">
        <f t="shared" ref="J399:K441" si="96">J$393</f>
        <v>Electrification + Hydrogen</v>
      </c>
      <c r="K399" s="75" t="str">
        <f t="shared" si="96"/>
        <v>indst fuel type shifting</v>
      </c>
      <c r="L399" s="269">
        <f t="shared" si="93"/>
        <v>0</v>
      </c>
      <c r="M399" s="269">
        <f t="shared" si="93"/>
        <v>1</v>
      </c>
      <c r="N399" s="269">
        <f t="shared" si="93"/>
        <v>0.01</v>
      </c>
      <c r="O399" s="75" t="str">
        <f t="shared" si="93"/>
        <v>% of fuel shifted</v>
      </c>
      <c r="P399" s="351"/>
      <c r="Q399" s="75" t="str">
        <f t="shared" si="94"/>
        <v>industry-ag-main.html#fuel-switching</v>
      </c>
      <c r="R399" s="310" t="str">
        <f t="shared" si="94"/>
        <v>industry-elec-and-hydrogen.html</v>
      </c>
      <c r="S399" s="351"/>
      <c r="T399" s="54"/>
    </row>
    <row r="400" spans="1:20" ht="135">
      <c r="A400" s="75" t="str">
        <f t="shared" si="95"/>
        <v>Industry</v>
      </c>
      <c r="B400" s="75" t="str">
        <f t="shared" si="92"/>
        <v>Electrification + Hydrogen</v>
      </c>
      <c r="C400" s="75" t="str">
        <f t="shared" si="92"/>
        <v>Fraction of Industrial Fuel Use Shifted to Other Fuels</v>
      </c>
      <c r="D400" s="54" t="s">
        <v>144</v>
      </c>
      <c r="E400" s="54" t="s">
        <v>2801</v>
      </c>
      <c r="F400" s="9" t="s">
        <v>2375</v>
      </c>
      <c r="G400" s="54" t="s">
        <v>2805</v>
      </c>
      <c r="H400" s="373">
        <v>388</v>
      </c>
      <c r="I400" s="54" t="s">
        <v>48</v>
      </c>
      <c r="J400" s="75" t="str">
        <f t="shared" si="96"/>
        <v>Electrification + Hydrogen</v>
      </c>
      <c r="K400" s="75" t="str">
        <f t="shared" si="96"/>
        <v>indst fuel type shifting</v>
      </c>
      <c r="L400" s="269">
        <f t="shared" si="93"/>
        <v>0</v>
      </c>
      <c r="M400" s="269">
        <f t="shared" si="93"/>
        <v>1</v>
      </c>
      <c r="N400" s="269">
        <f t="shared" si="93"/>
        <v>0.01</v>
      </c>
      <c r="O400" s="75" t="str">
        <f t="shared" si="93"/>
        <v>% of fuel shifted</v>
      </c>
      <c r="P400" s="351" t="s">
        <v>3144</v>
      </c>
      <c r="Q400" s="75" t="str">
        <f t="shared" si="94"/>
        <v>industry-ag-main.html#fuel-switching</v>
      </c>
      <c r="R400" s="310" t="str">
        <f t="shared" si="94"/>
        <v>industry-elec-and-hydrogen.html</v>
      </c>
      <c r="S400" s="351"/>
      <c r="T400" s="54"/>
    </row>
    <row r="401" spans="1:20" ht="135">
      <c r="A401" s="75" t="str">
        <f t="shared" si="95"/>
        <v>Industry</v>
      </c>
      <c r="B401" s="75" t="str">
        <f t="shared" si="92"/>
        <v>Electrification + Hydrogen</v>
      </c>
      <c r="C401" s="75" t="str">
        <f t="shared" si="92"/>
        <v>Fraction of Industrial Fuel Use Shifted to Other Fuels</v>
      </c>
      <c r="D401" s="54" t="s">
        <v>144</v>
      </c>
      <c r="E401" s="54" t="s">
        <v>2802</v>
      </c>
      <c r="F401" s="9" t="s">
        <v>2375</v>
      </c>
      <c r="G401" s="54" t="s">
        <v>2806</v>
      </c>
      <c r="H401" s="373">
        <v>389</v>
      </c>
      <c r="I401" s="54" t="s">
        <v>48</v>
      </c>
      <c r="J401" s="75" t="str">
        <f t="shared" si="96"/>
        <v>Electrification + Hydrogen</v>
      </c>
      <c r="K401" s="75" t="str">
        <f t="shared" si="96"/>
        <v>indst fuel type shifting</v>
      </c>
      <c r="L401" s="269">
        <f t="shared" si="93"/>
        <v>0</v>
      </c>
      <c r="M401" s="269">
        <f t="shared" si="93"/>
        <v>1</v>
      </c>
      <c r="N401" s="269">
        <f t="shared" si="93"/>
        <v>0.01</v>
      </c>
      <c r="O401" s="75" t="str">
        <f t="shared" si="93"/>
        <v>% of fuel shifted</v>
      </c>
      <c r="P401" s="351" t="s">
        <v>3145</v>
      </c>
      <c r="Q401" s="75" t="str">
        <f t="shared" si="94"/>
        <v>industry-ag-main.html#fuel-switching</v>
      </c>
      <c r="R401" s="310" t="str">
        <f t="shared" si="94"/>
        <v>industry-elec-and-hydrogen.html</v>
      </c>
      <c r="S401" s="351"/>
      <c r="T401" s="54"/>
    </row>
    <row r="402" spans="1:20" ht="30">
      <c r="A402" s="75" t="str">
        <f t="shared" si="95"/>
        <v>Industry</v>
      </c>
      <c r="B402" s="75" t="str">
        <f t="shared" si="92"/>
        <v>Electrification + Hydrogen</v>
      </c>
      <c r="C402" s="75" t="str">
        <f t="shared" si="92"/>
        <v>Fraction of Industrial Fuel Use Shifted to Other Fuels</v>
      </c>
      <c r="D402" s="54" t="s">
        <v>144</v>
      </c>
      <c r="E402" s="54" t="s">
        <v>2799</v>
      </c>
      <c r="F402" s="9" t="s">
        <v>2375</v>
      </c>
      <c r="G402" s="54" t="s">
        <v>2804</v>
      </c>
      <c r="H402" s="373">
        <v>390</v>
      </c>
      <c r="I402" s="54" t="s">
        <v>49</v>
      </c>
      <c r="J402" s="75" t="str">
        <f t="shared" si="96"/>
        <v>Electrification + Hydrogen</v>
      </c>
      <c r="K402" s="75" t="str">
        <f t="shared" si="96"/>
        <v>indst fuel type shifting</v>
      </c>
      <c r="L402" s="269">
        <f t="shared" si="93"/>
        <v>0</v>
      </c>
      <c r="M402" s="269">
        <f t="shared" si="93"/>
        <v>1</v>
      </c>
      <c r="N402" s="269">
        <f t="shared" si="93"/>
        <v>0.01</v>
      </c>
      <c r="O402" s="75" t="str">
        <f t="shared" si="93"/>
        <v>% of fuel shifted</v>
      </c>
      <c r="P402" s="351"/>
      <c r="Q402" s="75" t="str">
        <f t="shared" si="94"/>
        <v>industry-ag-main.html#fuel-switching</v>
      </c>
      <c r="R402" s="310" t="str">
        <f t="shared" si="94"/>
        <v>industry-elec-and-hydrogen.html</v>
      </c>
      <c r="S402" s="351"/>
      <c r="T402" s="54"/>
    </row>
    <row r="403" spans="1:20" ht="30">
      <c r="A403" s="75" t="str">
        <f t="shared" si="95"/>
        <v>Industry</v>
      </c>
      <c r="B403" s="75" t="str">
        <f t="shared" si="92"/>
        <v>Electrification + Hydrogen</v>
      </c>
      <c r="C403" s="75" t="str">
        <f t="shared" si="92"/>
        <v>Fraction of Industrial Fuel Use Shifted to Other Fuels</v>
      </c>
      <c r="D403" s="9" t="s">
        <v>145</v>
      </c>
      <c r="E403" s="54" t="s">
        <v>2361</v>
      </c>
      <c r="F403" s="9" t="s">
        <v>2376</v>
      </c>
      <c r="G403" s="54" t="s">
        <v>2367</v>
      </c>
      <c r="H403" s="373">
        <v>391</v>
      </c>
      <c r="I403" s="54" t="s">
        <v>49</v>
      </c>
      <c r="J403" s="75" t="str">
        <f t="shared" si="96"/>
        <v>Electrification + Hydrogen</v>
      </c>
      <c r="K403" s="75" t="str">
        <f t="shared" si="96"/>
        <v>indst fuel type shifting</v>
      </c>
      <c r="L403" s="269">
        <f t="shared" si="93"/>
        <v>0</v>
      </c>
      <c r="M403" s="269">
        <f t="shared" si="93"/>
        <v>1</v>
      </c>
      <c r="N403" s="269">
        <f t="shared" si="93"/>
        <v>0.01</v>
      </c>
      <c r="O403" s="75" t="str">
        <f t="shared" si="93"/>
        <v>% of fuel shifted</v>
      </c>
      <c r="P403" s="351"/>
      <c r="Q403" s="75" t="str">
        <f t="shared" si="94"/>
        <v>industry-ag-main.html#fuel-switching</v>
      </c>
      <c r="R403" s="310" t="str">
        <f t="shared" si="94"/>
        <v>industry-elec-and-hydrogen.html</v>
      </c>
      <c r="S403" s="351"/>
      <c r="T403" s="54"/>
    </row>
    <row r="404" spans="1:20" ht="135">
      <c r="A404" s="75" t="str">
        <f t="shared" si="95"/>
        <v>Industry</v>
      </c>
      <c r="B404" s="75" t="str">
        <f t="shared" si="92"/>
        <v>Electrification + Hydrogen</v>
      </c>
      <c r="C404" s="75" t="str">
        <f t="shared" si="92"/>
        <v>Fraction of Industrial Fuel Use Shifted to Other Fuels</v>
      </c>
      <c r="D404" s="9" t="s">
        <v>145</v>
      </c>
      <c r="E404" s="54" t="s">
        <v>2362</v>
      </c>
      <c r="F404" s="9" t="s">
        <v>2376</v>
      </c>
      <c r="G404" s="54" t="s">
        <v>2370</v>
      </c>
      <c r="H404" s="373">
        <v>392</v>
      </c>
      <c r="I404" s="54" t="s">
        <v>48</v>
      </c>
      <c r="J404" s="75" t="str">
        <f t="shared" si="96"/>
        <v>Electrification + Hydrogen</v>
      </c>
      <c r="K404" s="75" t="str">
        <f t="shared" si="96"/>
        <v>indst fuel type shifting</v>
      </c>
      <c r="L404" s="269">
        <f t="shared" si="93"/>
        <v>0</v>
      </c>
      <c r="M404" s="269">
        <f t="shared" si="93"/>
        <v>1</v>
      </c>
      <c r="N404" s="269">
        <f t="shared" si="93"/>
        <v>0.01</v>
      </c>
      <c r="O404" s="75" t="str">
        <f t="shared" si="93"/>
        <v>% of fuel shifted</v>
      </c>
      <c r="P404" s="351" t="s">
        <v>3146</v>
      </c>
      <c r="Q404" s="75" t="str">
        <f t="shared" si="94"/>
        <v>industry-ag-main.html#fuel-switching</v>
      </c>
      <c r="R404" s="310" t="str">
        <f t="shared" si="94"/>
        <v>industry-elec-and-hydrogen.html</v>
      </c>
      <c r="S404" s="351"/>
      <c r="T404" s="54"/>
    </row>
    <row r="405" spans="1:20" ht="150">
      <c r="A405" s="75" t="str">
        <f t="shared" si="95"/>
        <v>Industry</v>
      </c>
      <c r="B405" s="75" t="str">
        <f t="shared" si="92"/>
        <v>Electrification + Hydrogen</v>
      </c>
      <c r="C405" s="75" t="str">
        <f t="shared" si="92"/>
        <v>Fraction of Industrial Fuel Use Shifted to Other Fuels</v>
      </c>
      <c r="D405" s="9" t="s">
        <v>145</v>
      </c>
      <c r="E405" s="54" t="s">
        <v>2363</v>
      </c>
      <c r="F405" s="9" t="s">
        <v>2376</v>
      </c>
      <c r="G405" s="54" t="s">
        <v>2371</v>
      </c>
      <c r="H405" s="373">
        <v>393</v>
      </c>
      <c r="I405" s="54" t="s">
        <v>48</v>
      </c>
      <c r="J405" s="75" t="str">
        <f t="shared" si="96"/>
        <v>Electrification + Hydrogen</v>
      </c>
      <c r="K405" s="75" t="str">
        <f t="shared" si="96"/>
        <v>indst fuel type shifting</v>
      </c>
      <c r="L405" s="269">
        <f t="shared" si="93"/>
        <v>0</v>
      </c>
      <c r="M405" s="269">
        <f t="shared" si="93"/>
        <v>1</v>
      </c>
      <c r="N405" s="269">
        <f t="shared" si="93"/>
        <v>0.01</v>
      </c>
      <c r="O405" s="75" t="str">
        <f t="shared" si="93"/>
        <v>% of fuel shifted</v>
      </c>
      <c r="P405" s="351" t="s">
        <v>3147</v>
      </c>
      <c r="Q405" s="75" t="str">
        <f t="shared" si="94"/>
        <v>industry-ag-main.html#fuel-switching</v>
      </c>
      <c r="R405" s="310" t="str">
        <f t="shared" si="94"/>
        <v>industry-elec-and-hydrogen.html</v>
      </c>
      <c r="S405" s="351"/>
      <c r="T405" s="54"/>
    </row>
    <row r="406" spans="1:20" ht="150">
      <c r="A406" s="75" t="str">
        <f t="shared" si="95"/>
        <v>Industry</v>
      </c>
      <c r="B406" s="75" t="str">
        <f t="shared" si="92"/>
        <v>Electrification + Hydrogen</v>
      </c>
      <c r="C406" s="75" t="str">
        <f t="shared" si="92"/>
        <v>Fraction of Industrial Fuel Use Shifted to Other Fuels</v>
      </c>
      <c r="D406" s="9" t="s">
        <v>145</v>
      </c>
      <c r="E406" s="54" t="s">
        <v>2364</v>
      </c>
      <c r="F406" s="9" t="s">
        <v>2376</v>
      </c>
      <c r="G406" s="54" t="s">
        <v>2368</v>
      </c>
      <c r="H406" s="373">
        <v>394</v>
      </c>
      <c r="I406" s="54" t="s">
        <v>48</v>
      </c>
      <c r="J406" s="75" t="str">
        <f t="shared" si="96"/>
        <v>Electrification + Hydrogen</v>
      </c>
      <c r="K406" s="75" t="str">
        <f t="shared" si="96"/>
        <v>indst fuel type shifting</v>
      </c>
      <c r="L406" s="269">
        <f t="shared" si="93"/>
        <v>0</v>
      </c>
      <c r="M406" s="269">
        <f t="shared" si="93"/>
        <v>1</v>
      </c>
      <c r="N406" s="269">
        <f t="shared" si="93"/>
        <v>0.01</v>
      </c>
      <c r="O406" s="75" t="str">
        <f t="shared" si="93"/>
        <v>% of fuel shifted</v>
      </c>
      <c r="P406" s="351" t="s">
        <v>3148</v>
      </c>
      <c r="Q406" s="75" t="str">
        <f t="shared" si="94"/>
        <v>industry-ag-main.html#fuel-switching</v>
      </c>
      <c r="R406" s="310" t="str">
        <f t="shared" si="94"/>
        <v>industry-elec-and-hydrogen.html</v>
      </c>
      <c r="S406" s="351"/>
      <c r="T406" s="54"/>
    </row>
    <row r="407" spans="1:20" ht="30">
      <c r="A407" s="75" t="str">
        <f t="shared" si="95"/>
        <v>Industry</v>
      </c>
      <c r="B407" s="75" t="str">
        <f t="shared" si="92"/>
        <v>Electrification + Hydrogen</v>
      </c>
      <c r="C407" s="75" t="str">
        <f t="shared" si="92"/>
        <v>Fraction of Industrial Fuel Use Shifted to Other Fuels</v>
      </c>
      <c r="D407" s="9" t="s">
        <v>145</v>
      </c>
      <c r="E407" s="54" t="s">
        <v>2365</v>
      </c>
      <c r="F407" s="9" t="s">
        <v>2376</v>
      </c>
      <c r="G407" s="54" t="s">
        <v>2369</v>
      </c>
      <c r="H407" s="373">
        <v>395</v>
      </c>
      <c r="I407" s="54" t="s">
        <v>49</v>
      </c>
      <c r="J407" s="75" t="str">
        <f t="shared" si="96"/>
        <v>Electrification + Hydrogen</v>
      </c>
      <c r="K407" s="75" t="str">
        <f t="shared" si="96"/>
        <v>indst fuel type shifting</v>
      </c>
      <c r="L407" s="269">
        <f t="shared" si="93"/>
        <v>0</v>
      </c>
      <c r="M407" s="269">
        <f t="shared" si="93"/>
        <v>1</v>
      </c>
      <c r="N407" s="269">
        <f t="shared" si="93"/>
        <v>0.01</v>
      </c>
      <c r="O407" s="75" t="str">
        <f t="shared" si="93"/>
        <v>% of fuel shifted</v>
      </c>
      <c r="P407" s="351"/>
      <c r="Q407" s="75" t="str">
        <f t="shared" si="94"/>
        <v>industry-ag-main.html#fuel-switching</v>
      </c>
      <c r="R407" s="310" t="str">
        <f t="shared" si="94"/>
        <v>industry-elec-and-hydrogen.html</v>
      </c>
      <c r="S407" s="351"/>
      <c r="T407" s="54"/>
    </row>
    <row r="408" spans="1:20" ht="30">
      <c r="A408" s="75" t="str">
        <f t="shared" si="95"/>
        <v>Industry</v>
      </c>
      <c r="B408" s="75" t="str">
        <f t="shared" si="92"/>
        <v>Electrification + Hydrogen</v>
      </c>
      <c r="C408" s="75" t="str">
        <f t="shared" si="92"/>
        <v>Fraction of Industrial Fuel Use Shifted to Other Fuels</v>
      </c>
      <c r="D408" s="9" t="s">
        <v>145</v>
      </c>
      <c r="E408" s="54" t="s">
        <v>2366</v>
      </c>
      <c r="F408" s="9" t="s">
        <v>2376</v>
      </c>
      <c r="G408" s="54" t="s">
        <v>2372</v>
      </c>
      <c r="H408" s="373">
        <v>396</v>
      </c>
      <c r="I408" s="54" t="s">
        <v>49</v>
      </c>
      <c r="J408" s="75" t="str">
        <f t="shared" si="96"/>
        <v>Electrification + Hydrogen</v>
      </c>
      <c r="K408" s="75" t="str">
        <f t="shared" si="96"/>
        <v>indst fuel type shifting</v>
      </c>
      <c r="L408" s="269">
        <f t="shared" si="93"/>
        <v>0</v>
      </c>
      <c r="M408" s="269">
        <f t="shared" si="93"/>
        <v>1</v>
      </c>
      <c r="N408" s="269">
        <f t="shared" si="93"/>
        <v>0.01</v>
      </c>
      <c r="O408" s="75" t="str">
        <f t="shared" si="93"/>
        <v>% of fuel shifted</v>
      </c>
      <c r="P408" s="351"/>
      <c r="Q408" s="75" t="str">
        <f t="shared" si="94"/>
        <v>industry-ag-main.html#fuel-switching</v>
      </c>
      <c r="R408" s="310" t="str">
        <f t="shared" si="94"/>
        <v>industry-elec-and-hydrogen.html</v>
      </c>
      <c r="S408" s="351"/>
      <c r="T408" s="54"/>
    </row>
    <row r="409" spans="1:20" ht="150">
      <c r="A409" s="75" t="str">
        <f t="shared" si="95"/>
        <v>Industry</v>
      </c>
      <c r="B409" s="75" t="str">
        <f t="shared" si="92"/>
        <v>Electrification + Hydrogen</v>
      </c>
      <c r="C409" s="75" t="str">
        <f t="shared" si="92"/>
        <v>Fraction of Industrial Fuel Use Shifted to Other Fuels</v>
      </c>
      <c r="D409" s="9" t="s">
        <v>145</v>
      </c>
      <c r="E409" s="54" t="s">
        <v>2800</v>
      </c>
      <c r="F409" s="9" t="s">
        <v>2376</v>
      </c>
      <c r="G409" s="54" t="s">
        <v>2803</v>
      </c>
      <c r="H409" s="373">
        <v>397</v>
      </c>
      <c r="I409" s="54" t="s">
        <v>48</v>
      </c>
      <c r="J409" s="75" t="str">
        <f t="shared" si="96"/>
        <v>Electrification + Hydrogen</v>
      </c>
      <c r="K409" s="75" t="str">
        <f t="shared" si="96"/>
        <v>indst fuel type shifting</v>
      </c>
      <c r="L409" s="269">
        <f t="shared" si="93"/>
        <v>0</v>
      </c>
      <c r="M409" s="269">
        <f t="shared" si="93"/>
        <v>1</v>
      </c>
      <c r="N409" s="269">
        <f t="shared" si="93"/>
        <v>0.01</v>
      </c>
      <c r="O409" s="75" t="str">
        <f t="shared" si="93"/>
        <v>% of fuel shifted</v>
      </c>
      <c r="P409" s="351" t="s">
        <v>3149</v>
      </c>
      <c r="Q409" s="75" t="str">
        <f t="shared" si="94"/>
        <v>industry-ag-main.html#fuel-switching</v>
      </c>
      <c r="R409" s="310" t="str">
        <f t="shared" si="94"/>
        <v>industry-elec-and-hydrogen.html</v>
      </c>
      <c r="S409" s="351"/>
      <c r="T409" s="54"/>
    </row>
    <row r="410" spans="1:20" ht="30">
      <c r="A410" s="75" t="str">
        <f t="shared" si="95"/>
        <v>Industry</v>
      </c>
      <c r="B410" s="75" t="str">
        <f t="shared" si="92"/>
        <v>Electrification + Hydrogen</v>
      </c>
      <c r="C410" s="75" t="str">
        <f t="shared" si="92"/>
        <v>Fraction of Industrial Fuel Use Shifted to Other Fuels</v>
      </c>
      <c r="D410" s="9" t="s">
        <v>145</v>
      </c>
      <c r="E410" s="54" t="s">
        <v>2801</v>
      </c>
      <c r="F410" s="9" t="s">
        <v>2376</v>
      </c>
      <c r="G410" s="54" t="s">
        <v>2805</v>
      </c>
      <c r="H410" s="373">
        <v>398</v>
      </c>
      <c r="I410" s="54" t="s">
        <v>49</v>
      </c>
      <c r="J410" s="75" t="str">
        <f t="shared" si="96"/>
        <v>Electrification + Hydrogen</v>
      </c>
      <c r="K410" s="75" t="str">
        <f t="shared" si="96"/>
        <v>indst fuel type shifting</v>
      </c>
      <c r="L410" s="269">
        <f t="shared" ref="L410:O452" si="97">L$393</f>
        <v>0</v>
      </c>
      <c r="M410" s="269">
        <f t="shared" si="97"/>
        <v>1</v>
      </c>
      <c r="N410" s="269">
        <f t="shared" si="97"/>
        <v>0.01</v>
      </c>
      <c r="O410" s="75" t="str">
        <f t="shared" si="97"/>
        <v>% of fuel shifted</v>
      </c>
      <c r="P410" s="351"/>
      <c r="Q410" s="75" t="str">
        <f t="shared" si="94"/>
        <v>industry-ag-main.html#fuel-switching</v>
      </c>
      <c r="R410" s="310" t="str">
        <f t="shared" si="94"/>
        <v>industry-elec-and-hydrogen.html</v>
      </c>
      <c r="S410" s="351"/>
      <c r="T410" s="54"/>
    </row>
    <row r="411" spans="1:20" ht="30">
      <c r="A411" s="75" t="str">
        <f t="shared" si="95"/>
        <v>Industry</v>
      </c>
      <c r="B411" s="75" t="str">
        <f t="shared" si="92"/>
        <v>Electrification + Hydrogen</v>
      </c>
      <c r="C411" s="75" t="str">
        <f t="shared" si="92"/>
        <v>Fraction of Industrial Fuel Use Shifted to Other Fuels</v>
      </c>
      <c r="D411" s="9" t="s">
        <v>145</v>
      </c>
      <c r="E411" s="54" t="s">
        <v>2802</v>
      </c>
      <c r="F411" s="9" t="s">
        <v>2376</v>
      </c>
      <c r="G411" s="54" t="s">
        <v>2806</v>
      </c>
      <c r="H411" s="373">
        <v>399</v>
      </c>
      <c r="I411" s="54" t="s">
        <v>49</v>
      </c>
      <c r="J411" s="75" t="str">
        <f t="shared" si="96"/>
        <v>Electrification + Hydrogen</v>
      </c>
      <c r="K411" s="75" t="str">
        <f t="shared" si="96"/>
        <v>indst fuel type shifting</v>
      </c>
      <c r="L411" s="269">
        <f t="shared" si="97"/>
        <v>0</v>
      </c>
      <c r="M411" s="269">
        <f t="shared" si="97"/>
        <v>1</v>
      </c>
      <c r="N411" s="269">
        <f t="shared" si="97"/>
        <v>0.01</v>
      </c>
      <c r="O411" s="75" t="str">
        <f t="shared" si="97"/>
        <v>% of fuel shifted</v>
      </c>
      <c r="P411" s="351"/>
      <c r="Q411" s="75" t="str">
        <f t="shared" si="94"/>
        <v>industry-ag-main.html#fuel-switching</v>
      </c>
      <c r="R411" s="310" t="str">
        <f t="shared" si="94"/>
        <v>industry-elec-and-hydrogen.html</v>
      </c>
      <c r="S411" s="351"/>
      <c r="T411" s="54"/>
    </row>
    <row r="412" spans="1:20" ht="30">
      <c r="A412" s="75" t="str">
        <f t="shared" si="95"/>
        <v>Industry</v>
      </c>
      <c r="B412" s="75" t="str">
        <f t="shared" si="92"/>
        <v>Electrification + Hydrogen</v>
      </c>
      <c r="C412" s="75" t="str">
        <f t="shared" si="92"/>
        <v>Fraction of Industrial Fuel Use Shifted to Other Fuels</v>
      </c>
      <c r="D412" s="9" t="s">
        <v>145</v>
      </c>
      <c r="E412" s="54" t="s">
        <v>2799</v>
      </c>
      <c r="F412" s="9" t="s">
        <v>2376</v>
      </c>
      <c r="G412" s="54" t="s">
        <v>2804</v>
      </c>
      <c r="H412" s="373">
        <v>400</v>
      </c>
      <c r="I412" s="54" t="s">
        <v>49</v>
      </c>
      <c r="J412" s="75" t="str">
        <f t="shared" si="96"/>
        <v>Electrification + Hydrogen</v>
      </c>
      <c r="K412" s="75" t="str">
        <f t="shared" si="96"/>
        <v>indst fuel type shifting</v>
      </c>
      <c r="L412" s="269">
        <f t="shared" si="97"/>
        <v>0</v>
      </c>
      <c r="M412" s="269">
        <f t="shared" si="97"/>
        <v>1</v>
      </c>
      <c r="N412" s="269">
        <f t="shared" si="97"/>
        <v>0.01</v>
      </c>
      <c r="O412" s="75" t="str">
        <f t="shared" si="97"/>
        <v>% of fuel shifted</v>
      </c>
      <c r="P412" s="351"/>
      <c r="Q412" s="75" t="str">
        <f t="shared" si="94"/>
        <v>industry-ag-main.html#fuel-switching</v>
      </c>
      <c r="R412" s="310" t="str">
        <f t="shared" si="94"/>
        <v>industry-elec-and-hydrogen.html</v>
      </c>
      <c r="S412" s="351"/>
      <c r="T412" s="54"/>
    </row>
    <row r="413" spans="1:20" ht="30">
      <c r="A413" s="75" t="str">
        <f t="shared" si="95"/>
        <v>Industry</v>
      </c>
      <c r="B413" s="75" t="str">
        <f t="shared" si="92"/>
        <v>Electrification + Hydrogen</v>
      </c>
      <c r="C413" s="75" t="str">
        <f t="shared" si="92"/>
        <v>Fraction of Industrial Fuel Use Shifted to Other Fuels</v>
      </c>
      <c r="D413" s="9" t="s">
        <v>146</v>
      </c>
      <c r="E413" s="54" t="s">
        <v>2361</v>
      </c>
      <c r="F413" s="9" t="s">
        <v>2377</v>
      </c>
      <c r="G413" s="54" t="s">
        <v>2367</v>
      </c>
      <c r="H413" s="373">
        <v>401</v>
      </c>
      <c r="I413" s="54" t="s">
        <v>49</v>
      </c>
      <c r="J413" s="75" t="str">
        <f t="shared" si="96"/>
        <v>Electrification + Hydrogen</v>
      </c>
      <c r="K413" s="75" t="str">
        <f t="shared" si="96"/>
        <v>indst fuel type shifting</v>
      </c>
      <c r="L413" s="269">
        <f t="shared" si="97"/>
        <v>0</v>
      </c>
      <c r="M413" s="269">
        <f t="shared" si="97"/>
        <v>1</v>
      </c>
      <c r="N413" s="269">
        <f t="shared" si="97"/>
        <v>0.01</v>
      </c>
      <c r="O413" s="75" t="str">
        <f t="shared" si="97"/>
        <v>% of fuel shifted</v>
      </c>
      <c r="P413" s="351"/>
      <c r="Q413" s="75" t="str">
        <f t="shared" si="94"/>
        <v>industry-ag-main.html#fuel-switching</v>
      </c>
      <c r="R413" s="310" t="str">
        <f t="shared" si="94"/>
        <v>industry-elec-and-hydrogen.html</v>
      </c>
      <c r="S413" s="351"/>
      <c r="T413" s="54"/>
    </row>
    <row r="414" spans="1:20" ht="135">
      <c r="A414" s="75" t="str">
        <f t="shared" si="95"/>
        <v>Industry</v>
      </c>
      <c r="B414" s="75" t="str">
        <f t="shared" si="92"/>
        <v>Electrification + Hydrogen</v>
      </c>
      <c r="C414" s="75" t="str">
        <f t="shared" si="92"/>
        <v>Fraction of Industrial Fuel Use Shifted to Other Fuels</v>
      </c>
      <c r="D414" s="9" t="s">
        <v>146</v>
      </c>
      <c r="E414" s="54" t="s">
        <v>2362</v>
      </c>
      <c r="F414" s="9" t="s">
        <v>2377</v>
      </c>
      <c r="G414" s="54" t="s">
        <v>2370</v>
      </c>
      <c r="H414" s="373">
        <v>402</v>
      </c>
      <c r="I414" s="54" t="s">
        <v>48</v>
      </c>
      <c r="J414" s="75" t="str">
        <f t="shared" si="96"/>
        <v>Electrification + Hydrogen</v>
      </c>
      <c r="K414" s="75" t="str">
        <f t="shared" si="96"/>
        <v>indst fuel type shifting</v>
      </c>
      <c r="L414" s="269">
        <f t="shared" si="97"/>
        <v>0</v>
      </c>
      <c r="M414" s="269">
        <f t="shared" si="97"/>
        <v>1</v>
      </c>
      <c r="N414" s="269">
        <f t="shared" si="97"/>
        <v>0.01</v>
      </c>
      <c r="O414" s="75" t="str">
        <f t="shared" si="97"/>
        <v>% of fuel shifted</v>
      </c>
      <c r="P414" s="351" t="s">
        <v>3150</v>
      </c>
      <c r="Q414" s="75" t="str">
        <f t="shared" si="94"/>
        <v>industry-ag-main.html#fuel-switching</v>
      </c>
      <c r="R414" s="310" t="str">
        <f t="shared" si="94"/>
        <v>industry-elec-and-hydrogen.html</v>
      </c>
      <c r="S414" s="351"/>
      <c r="T414" s="54"/>
    </row>
    <row r="415" spans="1:20" ht="135">
      <c r="A415" s="75" t="str">
        <f t="shared" si="95"/>
        <v>Industry</v>
      </c>
      <c r="B415" s="75" t="str">
        <f t="shared" si="92"/>
        <v>Electrification + Hydrogen</v>
      </c>
      <c r="C415" s="75" t="str">
        <f t="shared" si="92"/>
        <v>Fraction of Industrial Fuel Use Shifted to Other Fuels</v>
      </c>
      <c r="D415" s="9" t="s">
        <v>146</v>
      </c>
      <c r="E415" s="54" t="s">
        <v>2363</v>
      </c>
      <c r="F415" s="9" t="s">
        <v>2377</v>
      </c>
      <c r="G415" s="54" t="s">
        <v>2371</v>
      </c>
      <c r="H415" s="373">
        <v>403</v>
      </c>
      <c r="I415" s="54" t="s">
        <v>48</v>
      </c>
      <c r="J415" s="75" t="str">
        <f t="shared" si="96"/>
        <v>Electrification + Hydrogen</v>
      </c>
      <c r="K415" s="75" t="str">
        <f t="shared" si="96"/>
        <v>indst fuel type shifting</v>
      </c>
      <c r="L415" s="269">
        <f t="shared" si="97"/>
        <v>0</v>
      </c>
      <c r="M415" s="269">
        <f t="shared" si="97"/>
        <v>1</v>
      </c>
      <c r="N415" s="269">
        <f t="shared" si="97"/>
        <v>0.01</v>
      </c>
      <c r="O415" s="75" t="str">
        <f t="shared" si="97"/>
        <v>% of fuel shifted</v>
      </c>
      <c r="P415" s="351" t="s">
        <v>3151</v>
      </c>
      <c r="Q415" s="75" t="str">
        <f t="shared" si="94"/>
        <v>industry-ag-main.html#fuel-switching</v>
      </c>
      <c r="R415" s="310" t="str">
        <f t="shared" si="94"/>
        <v>industry-elec-and-hydrogen.html</v>
      </c>
      <c r="S415" s="351"/>
      <c r="T415" s="54"/>
    </row>
    <row r="416" spans="1:20" ht="30">
      <c r="A416" s="75" t="str">
        <f t="shared" si="95"/>
        <v>Industry</v>
      </c>
      <c r="B416" s="75" t="str">
        <f t="shared" si="92"/>
        <v>Electrification + Hydrogen</v>
      </c>
      <c r="C416" s="75" t="str">
        <f t="shared" si="92"/>
        <v>Fraction of Industrial Fuel Use Shifted to Other Fuels</v>
      </c>
      <c r="D416" s="9" t="s">
        <v>146</v>
      </c>
      <c r="E416" s="54" t="s">
        <v>2364</v>
      </c>
      <c r="F416" s="9" t="s">
        <v>2377</v>
      </c>
      <c r="G416" s="54" t="s">
        <v>2368</v>
      </c>
      <c r="H416" s="373">
        <v>404</v>
      </c>
      <c r="I416" s="54" t="s">
        <v>49</v>
      </c>
      <c r="J416" s="75" t="str">
        <f t="shared" si="96"/>
        <v>Electrification + Hydrogen</v>
      </c>
      <c r="K416" s="75" t="str">
        <f t="shared" si="96"/>
        <v>indst fuel type shifting</v>
      </c>
      <c r="L416" s="269">
        <f t="shared" si="97"/>
        <v>0</v>
      </c>
      <c r="M416" s="269">
        <f t="shared" si="97"/>
        <v>1</v>
      </c>
      <c r="N416" s="269">
        <f t="shared" si="97"/>
        <v>0.01</v>
      </c>
      <c r="O416" s="75" t="str">
        <f t="shared" si="97"/>
        <v>% of fuel shifted</v>
      </c>
      <c r="P416" s="351"/>
      <c r="Q416" s="75" t="str">
        <f t="shared" si="94"/>
        <v>industry-ag-main.html#fuel-switching</v>
      </c>
      <c r="R416" s="310" t="str">
        <f t="shared" si="94"/>
        <v>industry-elec-and-hydrogen.html</v>
      </c>
      <c r="S416" s="351"/>
      <c r="T416" s="54"/>
    </row>
    <row r="417" spans="1:20" ht="135">
      <c r="A417" s="75" t="str">
        <f t="shared" si="95"/>
        <v>Industry</v>
      </c>
      <c r="B417" s="75" t="str">
        <f t="shared" si="92"/>
        <v>Electrification + Hydrogen</v>
      </c>
      <c r="C417" s="75" t="str">
        <f t="shared" si="92"/>
        <v>Fraction of Industrial Fuel Use Shifted to Other Fuels</v>
      </c>
      <c r="D417" s="9" t="s">
        <v>146</v>
      </c>
      <c r="E417" s="54" t="s">
        <v>2365</v>
      </c>
      <c r="F417" s="9" t="s">
        <v>2377</v>
      </c>
      <c r="G417" s="54" t="s">
        <v>2369</v>
      </c>
      <c r="H417" s="373">
        <v>405</v>
      </c>
      <c r="I417" s="54" t="s">
        <v>48</v>
      </c>
      <c r="J417" s="75" t="str">
        <f t="shared" si="96"/>
        <v>Electrification + Hydrogen</v>
      </c>
      <c r="K417" s="75" t="str">
        <f t="shared" si="96"/>
        <v>indst fuel type shifting</v>
      </c>
      <c r="L417" s="269">
        <f t="shared" si="97"/>
        <v>0</v>
      </c>
      <c r="M417" s="269">
        <f t="shared" si="97"/>
        <v>1</v>
      </c>
      <c r="N417" s="269">
        <f t="shared" si="97"/>
        <v>0.01</v>
      </c>
      <c r="O417" s="75" t="str">
        <f t="shared" si="97"/>
        <v>% of fuel shifted</v>
      </c>
      <c r="P417" s="351" t="s">
        <v>3152</v>
      </c>
      <c r="Q417" s="75" t="str">
        <f t="shared" si="94"/>
        <v>industry-ag-main.html#fuel-switching</v>
      </c>
      <c r="R417" s="310" t="str">
        <f t="shared" si="94"/>
        <v>industry-elec-and-hydrogen.html</v>
      </c>
      <c r="S417" s="351"/>
      <c r="T417" s="54"/>
    </row>
    <row r="418" spans="1:20" ht="30">
      <c r="A418" s="75" t="str">
        <f t="shared" si="95"/>
        <v>Industry</v>
      </c>
      <c r="B418" s="75" t="str">
        <f t="shared" si="92"/>
        <v>Electrification + Hydrogen</v>
      </c>
      <c r="C418" s="75" t="str">
        <f t="shared" si="92"/>
        <v>Fraction of Industrial Fuel Use Shifted to Other Fuels</v>
      </c>
      <c r="D418" s="9" t="s">
        <v>146</v>
      </c>
      <c r="E418" s="54" t="s">
        <v>2366</v>
      </c>
      <c r="F418" s="9" t="s">
        <v>2377</v>
      </c>
      <c r="G418" s="54" t="s">
        <v>2372</v>
      </c>
      <c r="H418" s="373">
        <v>406</v>
      </c>
      <c r="I418" s="54" t="s">
        <v>49</v>
      </c>
      <c r="J418" s="75" t="str">
        <f t="shared" si="96"/>
        <v>Electrification + Hydrogen</v>
      </c>
      <c r="K418" s="75" t="str">
        <f t="shared" si="96"/>
        <v>indst fuel type shifting</v>
      </c>
      <c r="L418" s="269">
        <f t="shared" si="97"/>
        <v>0</v>
      </c>
      <c r="M418" s="269">
        <f t="shared" si="97"/>
        <v>1</v>
      </c>
      <c r="N418" s="269">
        <f t="shared" si="97"/>
        <v>0.01</v>
      </c>
      <c r="O418" s="75" t="str">
        <f t="shared" si="97"/>
        <v>% of fuel shifted</v>
      </c>
      <c r="P418" s="351"/>
      <c r="Q418" s="75" t="str">
        <f t="shared" si="94"/>
        <v>industry-ag-main.html#fuel-switching</v>
      </c>
      <c r="R418" s="310" t="str">
        <f t="shared" si="94"/>
        <v>industry-elec-and-hydrogen.html</v>
      </c>
      <c r="S418" s="351"/>
      <c r="T418" s="54"/>
    </row>
    <row r="419" spans="1:20" ht="30">
      <c r="A419" s="75" t="str">
        <f t="shared" si="95"/>
        <v>Industry</v>
      </c>
      <c r="B419" s="75" t="str">
        <f t="shared" si="92"/>
        <v>Electrification + Hydrogen</v>
      </c>
      <c r="C419" s="75" t="str">
        <f t="shared" si="92"/>
        <v>Fraction of Industrial Fuel Use Shifted to Other Fuels</v>
      </c>
      <c r="D419" s="9" t="s">
        <v>146</v>
      </c>
      <c r="E419" s="54" t="s">
        <v>2800</v>
      </c>
      <c r="F419" s="9" t="s">
        <v>2377</v>
      </c>
      <c r="G419" s="54" t="s">
        <v>2803</v>
      </c>
      <c r="H419" s="373">
        <v>407</v>
      </c>
      <c r="I419" s="54" t="s">
        <v>49</v>
      </c>
      <c r="J419" s="75" t="str">
        <f t="shared" si="96"/>
        <v>Electrification + Hydrogen</v>
      </c>
      <c r="K419" s="75" t="str">
        <f t="shared" si="96"/>
        <v>indst fuel type shifting</v>
      </c>
      <c r="L419" s="269">
        <f t="shared" si="97"/>
        <v>0</v>
      </c>
      <c r="M419" s="269">
        <f t="shared" si="97"/>
        <v>1</v>
      </c>
      <c r="N419" s="269">
        <f t="shared" si="97"/>
        <v>0.01</v>
      </c>
      <c r="O419" s="75" t="str">
        <f t="shared" si="97"/>
        <v>% of fuel shifted</v>
      </c>
      <c r="P419" s="351"/>
      <c r="Q419" s="75" t="str">
        <f t="shared" si="94"/>
        <v>industry-ag-main.html#fuel-switching</v>
      </c>
      <c r="R419" s="310" t="str">
        <f t="shared" si="94"/>
        <v>industry-elec-and-hydrogen.html</v>
      </c>
      <c r="S419" s="351"/>
      <c r="T419" s="54"/>
    </row>
    <row r="420" spans="1:20" ht="150">
      <c r="A420" s="75" t="str">
        <f t="shared" si="95"/>
        <v>Industry</v>
      </c>
      <c r="B420" s="75" t="str">
        <f t="shared" si="92"/>
        <v>Electrification + Hydrogen</v>
      </c>
      <c r="C420" s="75" t="str">
        <f t="shared" si="92"/>
        <v>Fraction of Industrial Fuel Use Shifted to Other Fuels</v>
      </c>
      <c r="D420" s="9" t="s">
        <v>146</v>
      </c>
      <c r="E420" s="54" t="s">
        <v>2801</v>
      </c>
      <c r="F420" s="9" t="s">
        <v>2377</v>
      </c>
      <c r="G420" s="54" t="s">
        <v>2805</v>
      </c>
      <c r="H420" s="373">
        <v>408</v>
      </c>
      <c r="I420" s="54" t="s">
        <v>48</v>
      </c>
      <c r="J420" s="75" t="str">
        <f t="shared" si="96"/>
        <v>Electrification + Hydrogen</v>
      </c>
      <c r="K420" s="75" t="str">
        <f t="shared" si="96"/>
        <v>indst fuel type shifting</v>
      </c>
      <c r="L420" s="269">
        <f t="shared" si="97"/>
        <v>0</v>
      </c>
      <c r="M420" s="269">
        <f t="shared" si="97"/>
        <v>1</v>
      </c>
      <c r="N420" s="269">
        <f t="shared" si="97"/>
        <v>0.01</v>
      </c>
      <c r="O420" s="75" t="str">
        <f t="shared" si="97"/>
        <v>% of fuel shifted</v>
      </c>
      <c r="P420" s="351" t="s">
        <v>3153</v>
      </c>
      <c r="Q420" s="75" t="str">
        <f t="shared" si="94"/>
        <v>industry-ag-main.html#fuel-switching</v>
      </c>
      <c r="R420" s="310" t="str">
        <f t="shared" si="94"/>
        <v>industry-elec-and-hydrogen.html</v>
      </c>
      <c r="S420" s="351"/>
      <c r="T420" s="54"/>
    </row>
    <row r="421" spans="1:20" ht="150">
      <c r="A421" s="75" t="str">
        <f t="shared" si="95"/>
        <v>Industry</v>
      </c>
      <c r="B421" s="75" t="str">
        <f t="shared" si="92"/>
        <v>Electrification + Hydrogen</v>
      </c>
      <c r="C421" s="75" t="str">
        <f t="shared" si="92"/>
        <v>Fraction of Industrial Fuel Use Shifted to Other Fuels</v>
      </c>
      <c r="D421" s="9" t="s">
        <v>146</v>
      </c>
      <c r="E421" s="54" t="s">
        <v>2802</v>
      </c>
      <c r="F421" s="9" t="s">
        <v>2377</v>
      </c>
      <c r="G421" s="54" t="s">
        <v>2806</v>
      </c>
      <c r="H421" s="373">
        <v>409</v>
      </c>
      <c r="I421" s="54" t="s">
        <v>48</v>
      </c>
      <c r="J421" s="75" t="str">
        <f t="shared" si="96"/>
        <v>Electrification + Hydrogen</v>
      </c>
      <c r="K421" s="75" t="str">
        <f t="shared" si="96"/>
        <v>indst fuel type shifting</v>
      </c>
      <c r="L421" s="269">
        <f t="shared" si="97"/>
        <v>0</v>
      </c>
      <c r="M421" s="269">
        <f t="shared" si="97"/>
        <v>1</v>
      </c>
      <c r="N421" s="269">
        <f t="shared" si="97"/>
        <v>0.01</v>
      </c>
      <c r="O421" s="75" t="str">
        <f t="shared" si="97"/>
        <v>% of fuel shifted</v>
      </c>
      <c r="P421" s="351" t="s">
        <v>3154</v>
      </c>
      <c r="Q421" s="75" t="str">
        <f t="shared" si="94"/>
        <v>industry-ag-main.html#fuel-switching</v>
      </c>
      <c r="R421" s="310" t="str">
        <f t="shared" si="94"/>
        <v>industry-elec-and-hydrogen.html</v>
      </c>
      <c r="S421" s="351"/>
      <c r="T421" s="54"/>
    </row>
    <row r="422" spans="1:20" ht="30">
      <c r="A422" s="75" t="str">
        <f t="shared" si="95"/>
        <v>Industry</v>
      </c>
      <c r="B422" s="75" t="str">
        <f t="shared" si="92"/>
        <v>Electrification + Hydrogen</v>
      </c>
      <c r="C422" s="75" t="str">
        <f t="shared" si="92"/>
        <v>Fraction of Industrial Fuel Use Shifted to Other Fuels</v>
      </c>
      <c r="D422" s="9" t="s">
        <v>146</v>
      </c>
      <c r="E422" s="54" t="s">
        <v>2799</v>
      </c>
      <c r="F422" s="9" t="s">
        <v>2377</v>
      </c>
      <c r="G422" s="54" t="s">
        <v>2804</v>
      </c>
      <c r="H422" s="373">
        <v>410</v>
      </c>
      <c r="I422" s="54" t="s">
        <v>49</v>
      </c>
      <c r="J422" s="75" t="str">
        <f t="shared" si="96"/>
        <v>Electrification + Hydrogen</v>
      </c>
      <c r="K422" s="75" t="str">
        <f t="shared" si="96"/>
        <v>indst fuel type shifting</v>
      </c>
      <c r="L422" s="269">
        <f t="shared" si="97"/>
        <v>0</v>
      </c>
      <c r="M422" s="269">
        <f t="shared" si="97"/>
        <v>1</v>
      </c>
      <c r="N422" s="269">
        <f t="shared" si="97"/>
        <v>0.01</v>
      </c>
      <c r="O422" s="75" t="str">
        <f t="shared" si="97"/>
        <v>% of fuel shifted</v>
      </c>
      <c r="P422" s="351"/>
      <c r="Q422" s="75" t="str">
        <f t="shared" si="94"/>
        <v>industry-ag-main.html#fuel-switching</v>
      </c>
      <c r="R422" s="310" t="str">
        <f t="shared" si="94"/>
        <v>industry-elec-and-hydrogen.html</v>
      </c>
      <c r="S422" s="351"/>
      <c r="T422" s="54"/>
    </row>
    <row r="423" spans="1:20" ht="30">
      <c r="A423" s="75" t="str">
        <f t="shared" si="95"/>
        <v>Industry</v>
      </c>
      <c r="B423" s="75" t="str">
        <f t="shared" si="92"/>
        <v>Electrification + Hydrogen</v>
      </c>
      <c r="C423" s="75" t="str">
        <f t="shared" si="92"/>
        <v>Fraction of Industrial Fuel Use Shifted to Other Fuels</v>
      </c>
      <c r="D423" s="9" t="s">
        <v>147</v>
      </c>
      <c r="E423" s="54" t="s">
        <v>2361</v>
      </c>
      <c r="F423" s="9" t="s">
        <v>2378</v>
      </c>
      <c r="G423" s="54" t="s">
        <v>2367</v>
      </c>
      <c r="H423" s="373">
        <v>411</v>
      </c>
      <c r="I423" s="54" t="s">
        <v>49</v>
      </c>
      <c r="J423" s="75" t="str">
        <f t="shared" si="96"/>
        <v>Electrification + Hydrogen</v>
      </c>
      <c r="K423" s="75" t="str">
        <f t="shared" si="96"/>
        <v>indst fuel type shifting</v>
      </c>
      <c r="L423" s="269">
        <f t="shared" si="97"/>
        <v>0</v>
      </c>
      <c r="M423" s="269">
        <f t="shared" si="97"/>
        <v>1</v>
      </c>
      <c r="N423" s="269">
        <f t="shared" si="97"/>
        <v>0.01</v>
      </c>
      <c r="O423" s="75" t="str">
        <f t="shared" si="97"/>
        <v>% of fuel shifted</v>
      </c>
      <c r="P423" s="351"/>
      <c r="Q423" s="75" t="str">
        <f t="shared" si="94"/>
        <v>industry-ag-main.html#fuel-switching</v>
      </c>
      <c r="R423" s="310" t="str">
        <f t="shared" si="94"/>
        <v>industry-elec-and-hydrogen.html</v>
      </c>
      <c r="S423" s="351"/>
      <c r="T423" s="54"/>
    </row>
    <row r="424" spans="1:20" ht="135">
      <c r="A424" s="75" t="str">
        <f t="shared" si="95"/>
        <v>Industry</v>
      </c>
      <c r="B424" s="75" t="str">
        <f t="shared" si="92"/>
        <v>Electrification + Hydrogen</v>
      </c>
      <c r="C424" s="75" t="str">
        <f t="shared" si="92"/>
        <v>Fraction of Industrial Fuel Use Shifted to Other Fuels</v>
      </c>
      <c r="D424" s="9" t="s">
        <v>147</v>
      </c>
      <c r="E424" s="54" t="s">
        <v>2362</v>
      </c>
      <c r="F424" s="9" t="s">
        <v>2378</v>
      </c>
      <c r="G424" s="54" t="s">
        <v>2370</v>
      </c>
      <c r="H424" s="373">
        <v>412</v>
      </c>
      <c r="I424" s="54" t="s">
        <v>48</v>
      </c>
      <c r="J424" s="75" t="str">
        <f t="shared" si="96"/>
        <v>Electrification + Hydrogen</v>
      </c>
      <c r="K424" s="75" t="str">
        <f t="shared" si="96"/>
        <v>indst fuel type shifting</v>
      </c>
      <c r="L424" s="269">
        <f t="shared" si="97"/>
        <v>0</v>
      </c>
      <c r="M424" s="269">
        <f t="shared" si="97"/>
        <v>1</v>
      </c>
      <c r="N424" s="269">
        <f t="shared" si="97"/>
        <v>0.01</v>
      </c>
      <c r="O424" s="75" t="str">
        <f t="shared" si="97"/>
        <v>% of fuel shifted</v>
      </c>
      <c r="P424" s="351" t="s">
        <v>3155</v>
      </c>
      <c r="Q424" s="75" t="str">
        <f t="shared" si="94"/>
        <v>industry-ag-main.html#fuel-switching</v>
      </c>
      <c r="R424" s="310" t="str">
        <f t="shared" si="94"/>
        <v>industry-elec-and-hydrogen.html</v>
      </c>
      <c r="S424" s="351"/>
      <c r="T424" s="54"/>
    </row>
    <row r="425" spans="1:20" ht="135">
      <c r="A425" s="75" t="str">
        <f t="shared" si="95"/>
        <v>Industry</v>
      </c>
      <c r="B425" s="75" t="str">
        <f t="shared" si="92"/>
        <v>Electrification + Hydrogen</v>
      </c>
      <c r="C425" s="75" t="str">
        <f t="shared" si="92"/>
        <v>Fraction of Industrial Fuel Use Shifted to Other Fuels</v>
      </c>
      <c r="D425" s="9" t="s">
        <v>147</v>
      </c>
      <c r="E425" s="54" t="s">
        <v>2363</v>
      </c>
      <c r="F425" s="9" t="s">
        <v>2378</v>
      </c>
      <c r="G425" s="54" t="s">
        <v>2371</v>
      </c>
      <c r="H425" s="373">
        <v>413</v>
      </c>
      <c r="I425" s="54" t="s">
        <v>48</v>
      </c>
      <c r="J425" s="75" t="str">
        <f t="shared" si="96"/>
        <v>Electrification + Hydrogen</v>
      </c>
      <c r="K425" s="75" t="str">
        <f t="shared" si="96"/>
        <v>indst fuel type shifting</v>
      </c>
      <c r="L425" s="269">
        <f t="shared" si="97"/>
        <v>0</v>
      </c>
      <c r="M425" s="269">
        <f t="shared" si="97"/>
        <v>1</v>
      </c>
      <c r="N425" s="269">
        <f t="shared" si="97"/>
        <v>0.01</v>
      </c>
      <c r="O425" s="75" t="str">
        <f t="shared" si="97"/>
        <v>% of fuel shifted</v>
      </c>
      <c r="P425" s="351" t="s">
        <v>3156</v>
      </c>
      <c r="Q425" s="75" t="str">
        <f t="shared" si="94"/>
        <v>industry-ag-main.html#fuel-switching</v>
      </c>
      <c r="R425" s="310" t="str">
        <f t="shared" si="94"/>
        <v>industry-elec-and-hydrogen.html</v>
      </c>
      <c r="S425" s="351"/>
      <c r="T425" s="54"/>
    </row>
    <row r="426" spans="1:20" ht="30">
      <c r="A426" s="75" t="str">
        <f t="shared" si="95"/>
        <v>Industry</v>
      </c>
      <c r="B426" s="75" t="str">
        <f t="shared" si="95"/>
        <v>Electrification + Hydrogen</v>
      </c>
      <c r="C426" s="75" t="str">
        <f t="shared" si="95"/>
        <v>Fraction of Industrial Fuel Use Shifted to Other Fuels</v>
      </c>
      <c r="D426" s="9" t="s">
        <v>147</v>
      </c>
      <c r="E426" s="54" t="s">
        <v>2364</v>
      </c>
      <c r="F426" s="9" t="s">
        <v>2378</v>
      </c>
      <c r="G426" s="54" t="s">
        <v>2368</v>
      </c>
      <c r="H426" s="373">
        <v>414</v>
      </c>
      <c r="I426" s="54" t="s">
        <v>49</v>
      </c>
      <c r="J426" s="75" t="str">
        <f t="shared" si="96"/>
        <v>Electrification + Hydrogen</v>
      </c>
      <c r="K426" s="75" t="str">
        <f t="shared" si="96"/>
        <v>indst fuel type shifting</v>
      </c>
      <c r="L426" s="269">
        <f t="shared" si="97"/>
        <v>0</v>
      </c>
      <c r="M426" s="269">
        <f t="shared" si="97"/>
        <v>1</v>
      </c>
      <c r="N426" s="269">
        <f t="shared" si="97"/>
        <v>0.01</v>
      </c>
      <c r="O426" s="75" t="str">
        <f t="shared" si="97"/>
        <v>% of fuel shifted</v>
      </c>
      <c r="P426" s="351"/>
      <c r="Q426" s="75" t="str">
        <f t="shared" si="94"/>
        <v>industry-ag-main.html#fuel-switching</v>
      </c>
      <c r="R426" s="310" t="str">
        <f t="shared" si="94"/>
        <v>industry-elec-and-hydrogen.html</v>
      </c>
      <c r="S426" s="351"/>
      <c r="T426" s="54"/>
    </row>
    <row r="427" spans="1:20" ht="135">
      <c r="A427" s="75" t="str">
        <f t="shared" si="95"/>
        <v>Industry</v>
      </c>
      <c r="B427" s="75" t="str">
        <f t="shared" si="95"/>
        <v>Electrification + Hydrogen</v>
      </c>
      <c r="C427" s="75" t="str">
        <f t="shared" si="95"/>
        <v>Fraction of Industrial Fuel Use Shifted to Other Fuels</v>
      </c>
      <c r="D427" s="9" t="s">
        <v>147</v>
      </c>
      <c r="E427" s="54" t="s">
        <v>2365</v>
      </c>
      <c r="F427" s="9" t="s">
        <v>2378</v>
      </c>
      <c r="G427" s="54" t="s">
        <v>2369</v>
      </c>
      <c r="H427" s="373">
        <v>415</v>
      </c>
      <c r="I427" s="54" t="s">
        <v>48</v>
      </c>
      <c r="J427" s="75" t="str">
        <f t="shared" si="96"/>
        <v>Electrification + Hydrogen</v>
      </c>
      <c r="K427" s="75" t="str">
        <f t="shared" si="96"/>
        <v>indst fuel type shifting</v>
      </c>
      <c r="L427" s="269">
        <f t="shared" si="97"/>
        <v>0</v>
      </c>
      <c r="M427" s="269">
        <f t="shared" si="97"/>
        <v>1</v>
      </c>
      <c r="N427" s="269">
        <f t="shared" si="97"/>
        <v>0.01</v>
      </c>
      <c r="O427" s="75" t="str">
        <f t="shared" si="97"/>
        <v>% of fuel shifted</v>
      </c>
      <c r="P427" s="351" t="s">
        <v>3157</v>
      </c>
      <c r="Q427" s="75" t="str">
        <f t="shared" si="94"/>
        <v>industry-ag-main.html#fuel-switching</v>
      </c>
      <c r="R427" s="310" t="str">
        <f t="shared" si="94"/>
        <v>industry-elec-and-hydrogen.html</v>
      </c>
      <c r="S427" s="351"/>
      <c r="T427" s="54"/>
    </row>
    <row r="428" spans="1:20" ht="30">
      <c r="A428" s="75" t="str">
        <f t="shared" ref="A428:C472" si="98">A$393</f>
        <v>Industry</v>
      </c>
      <c r="B428" s="75" t="str">
        <f t="shared" si="98"/>
        <v>Electrification + Hydrogen</v>
      </c>
      <c r="C428" s="75" t="str">
        <f t="shared" si="98"/>
        <v>Fraction of Industrial Fuel Use Shifted to Other Fuels</v>
      </c>
      <c r="D428" s="9" t="s">
        <v>147</v>
      </c>
      <c r="E428" s="54" t="s">
        <v>2366</v>
      </c>
      <c r="F428" s="9" t="s">
        <v>2378</v>
      </c>
      <c r="G428" s="54" t="s">
        <v>2372</v>
      </c>
      <c r="H428" s="373">
        <v>416</v>
      </c>
      <c r="I428" s="54" t="s">
        <v>49</v>
      </c>
      <c r="J428" s="75" t="str">
        <f t="shared" si="96"/>
        <v>Electrification + Hydrogen</v>
      </c>
      <c r="K428" s="75" t="str">
        <f t="shared" si="96"/>
        <v>indst fuel type shifting</v>
      </c>
      <c r="L428" s="269">
        <f t="shared" si="97"/>
        <v>0</v>
      </c>
      <c r="M428" s="269">
        <f t="shared" si="97"/>
        <v>1</v>
      </c>
      <c r="N428" s="269">
        <f t="shared" si="97"/>
        <v>0.01</v>
      </c>
      <c r="O428" s="75" t="str">
        <f t="shared" si="97"/>
        <v>% of fuel shifted</v>
      </c>
      <c r="P428" s="351"/>
      <c r="Q428" s="75" t="str">
        <f t="shared" si="94"/>
        <v>industry-ag-main.html#fuel-switching</v>
      </c>
      <c r="R428" s="310" t="str">
        <f t="shared" si="94"/>
        <v>industry-elec-and-hydrogen.html</v>
      </c>
      <c r="S428" s="351"/>
      <c r="T428" s="54"/>
    </row>
    <row r="429" spans="1:20" ht="30">
      <c r="A429" s="75" t="str">
        <f t="shared" si="98"/>
        <v>Industry</v>
      </c>
      <c r="B429" s="75" t="str">
        <f t="shared" si="98"/>
        <v>Electrification + Hydrogen</v>
      </c>
      <c r="C429" s="75" t="str">
        <f t="shared" si="98"/>
        <v>Fraction of Industrial Fuel Use Shifted to Other Fuels</v>
      </c>
      <c r="D429" s="9" t="s">
        <v>147</v>
      </c>
      <c r="E429" s="54" t="s">
        <v>2800</v>
      </c>
      <c r="F429" s="9" t="s">
        <v>2378</v>
      </c>
      <c r="G429" s="54" t="s">
        <v>2803</v>
      </c>
      <c r="H429" s="373">
        <v>417</v>
      </c>
      <c r="I429" s="54" t="s">
        <v>49</v>
      </c>
      <c r="J429" s="75" t="str">
        <f t="shared" si="96"/>
        <v>Electrification + Hydrogen</v>
      </c>
      <c r="K429" s="75" t="str">
        <f t="shared" si="96"/>
        <v>indst fuel type shifting</v>
      </c>
      <c r="L429" s="269">
        <f t="shared" si="97"/>
        <v>0</v>
      </c>
      <c r="M429" s="269">
        <f t="shared" si="97"/>
        <v>1</v>
      </c>
      <c r="N429" s="269">
        <f t="shared" si="97"/>
        <v>0.01</v>
      </c>
      <c r="O429" s="75" t="str">
        <f t="shared" si="97"/>
        <v>% of fuel shifted</v>
      </c>
      <c r="P429" s="351"/>
      <c r="Q429" s="75" t="str">
        <f t="shared" si="94"/>
        <v>industry-ag-main.html#fuel-switching</v>
      </c>
      <c r="R429" s="310" t="str">
        <f t="shared" si="94"/>
        <v>industry-elec-and-hydrogen.html</v>
      </c>
      <c r="S429" s="351"/>
      <c r="T429" s="54"/>
    </row>
    <row r="430" spans="1:20" ht="150">
      <c r="A430" s="75" t="str">
        <f t="shared" si="98"/>
        <v>Industry</v>
      </c>
      <c r="B430" s="75" t="str">
        <f t="shared" si="98"/>
        <v>Electrification + Hydrogen</v>
      </c>
      <c r="C430" s="75" t="str">
        <f t="shared" si="98"/>
        <v>Fraction of Industrial Fuel Use Shifted to Other Fuels</v>
      </c>
      <c r="D430" s="9" t="s">
        <v>147</v>
      </c>
      <c r="E430" s="54" t="s">
        <v>2801</v>
      </c>
      <c r="F430" s="9" t="s">
        <v>2378</v>
      </c>
      <c r="G430" s="54" t="s">
        <v>2805</v>
      </c>
      <c r="H430" s="373">
        <v>418</v>
      </c>
      <c r="I430" s="54" t="s">
        <v>48</v>
      </c>
      <c r="J430" s="75" t="str">
        <f t="shared" si="96"/>
        <v>Electrification + Hydrogen</v>
      </c>
      <c r="K430" s="75" t="str">
        <f t="shared" si="96"/>
        <v>indst fuel type shifting</v>
      </c>
      <c r="L430" s="269">
        <f t="shared" si="97"/>
        <v>0</v>
      </c>
      <c r="M430" s="269">
        <f t="shared" si="97"/>
        <v>1</v>
      </c>
      <c r="N430" s="269">
        <f t="shared" si="97"/>
        <v>0.01</v>
      </c>
      <c r="O430" s="75" t="str">
        <f t="shared" si="97"/>
        <v>% of fuel shifted</v>
      </c>
      <c r="P430" s="351" t="s">
        <v>3158</v>
      </c>
      <c r="Q430" s="75" t="str">
        <f t="shared" si="94"/>
        <v>industry-ag-main.html#fuel-switching</v>
      </c>
      <c r="R430" s="310" t="str">
        <f t="shared" si="94"/>
        <v>industry-elec-and-hydrogen.html</v>
      </c>
      <c r="S430" s="351"/>
      <c r="T430" s="54"/>
    </row>
    <row r="431" spans="1:20" ht="150">
      <c r="A431" s="75" t="str">
        <f t="shared" si="98"/>
        <v>Industry</v>
      </c>
      <c r="B431" s="75" t="str">
        <f t="shared" si="98"/>
        <v>Electrification + Hydrogen</v>
      </c>
      <c r="C431" s="75" t="str">
        <f t="shared" si="98"/>
        <v>Fraction of Industrial Fuel Use Shifted to Other Fuels</v>
      </c>
      <c r="D431" s="9" t="s">
        <v>147</v>
      </c>
      <c r="E431" s="54" t="s">
        <v>2802</v>
      </c>
      <c r="F431" s="9" t="s">
        <v>2378</v>
      </c>
      <c r="G431" s="54" t="s">
        <v>2806</v>
      </c>
      <c r="H431" s="373">
        <v>419</v>
      </c>
      <c r="I431" s="54" t="s">
        <v>48</v>
      </c>
      <c r="J431" s="75" t="str">
        <f t="shared" si="96"/>
        <v>Electrification + Hydrogen</v>
      </c>
      <c r="K431" s="75" t="str">
        <f t="shared" si="96"/>
        <v>indst fuel type shifting</v>
      </c>
      <c r="L431" s="269">
        <f t="shared" si="97"/>
        <v>0</v>
      </c>
      <c r="M431" s="269">
        <f t="shared" si="97"/>
        <v>1</v>
      </c>
      <c r="N431" s="269">
        <f t="shared" si="97"/>
        <v>0.01</v>
      </c>
      <c r="O431" s="75" t="str">
        <f t="shared" si="97"/>
        <v>% of fuel shifted</v>
      </c>
      <c r="P431" s="351" t="s">
        <v>3159</v>
      </c>
      <c r="Q431" s="75" t="str">
        <f t="shared" si="94"/>
        <v>industry-ag-main.html#fuel-switching</v>
      </c>
      <c r="R431" s="310" t="str">
        <f t="shared" si="94"/>
        <v>industry-elec-and-hydrogen.html</v>
      </c>
      <c r="S431" s="351"/>
      <c r="T431" s="54"/>
    </row>
    <row r="432" spans="1:20" ht="30">
      <c r="A432" s="75" t="str">
        <f t="shared" si="98"/>
        <v>Industry</v>
      </c>
      <c r="B432" s="75" t="str">
        <f t="shared" si="98"/>
        <v>Electrification + Hydrogen</v>
      </c>
      <c r="C432" s="75" t="str">
        <f t="shared" si="98"/>
        <v>Fraction of Industrial Fuel Use Shifted to Other Fuels</v>
      </c>
      <c r="D432" s="9" t="s">
        <v>147</v>
      </c>
      <c r="E432" s="54" t="s">
        <v>2799</v>
      </c>
      <c r="F432" s="9" t="s">
        <v>2378</v>
      </c>
      <c r="G432" s="54" t="s">
        <v>2804</v>
      </c>
      <c r="H432" s="373">
        <v>420</v>
      </c>
      <c r="I432" s="54" t="s">
        <v>49</v>
      </c>
      <c r="J432" s="75" t="str">
        <f t="shared" si="96"/>
        <v>Electrification + Hydrogen</v>
      </c>
      <c r="K432" s="75" t="str">
        <f t="shared" si="96"/>
        <v>indst fuel type shifting</v>
      </c>
      <c r="L432" s="269">
        <f t="shared" si="97"/>
        <v>0</v>
      </c>
      <c r="M432" s="269">
        <f t="shared" si="97"/>
        <v>1</v>
      </c>
      <c r="N432" s="269">
        <f t="shared" si="97"/>
        <v>0.01</v>
      </c>
      <c r="O432" s="75" t="str">
        <f t="shared" si="97"/>
        <v>% of fuel shifted</v>
      </c>
      <c r="P432" s="351"/>
      <c r="Q432" s="75" t="str">
        <f t="shared" si="94"/>
        <v>industry-ag-main.html#fuel-switching</v>
      </c>
      <c r="R432" s="310" t="str">
        <f t="shared" si="94"/>
        <v>industry-elec-and-hydrogen.html</v>
      </c>
      <c r="S432" s="351"/>
      <c r="T432" s="54"/>
    </row>
    <row r="433" spans="1:20" ht="30">
      <c r="A433" s="75" t="str">
        <f t="shared" si="98"/>
        <v>Industry</v>
      </c>
      <c r="B433" s="75" t="str">
        <f t="shared" si="98"/>
        <v>Electrification + Hydrogen</v>
      </c>
      <c r="C433" s="75" t="str">
        <f t="shared" si="98"/>
        <v>Fraction of Industrial Fuel Use Shifted to Other Fuels</v>
      </c>
      <c r="D433" s="9" t="s">
        <v>2450</v>
      </c>
      <c r="E433" s="54" t="s">
        <v>2361</v>
      </c>
      <c r="F433" s="54" t="s">
        <v>2880</v>
      </c>
      <c r="G433" s="54" t="s">
        <v>2367</v>
      </c>
      <c r="H433" s="373">
        <v>421</v>
      </c>
      <c r="I433" s="54" t="s">
        <v>49</v>
      </c>
      <c r="J433" s="75" t="str">
        <f t="shared" si="96"/>
        <v>Electrification + Hydrogen</v>
      </c>
      <c r="K433" s="75" t="str">
        <f t="shared" si="96"/>
        <v>indst fuel type shifting</v>
      </c>
      <c r="L433" s="269">
        <f t="shared" si="97"/>
        <v>0</v>
      </c>
      <c r="M433" s="269">
        <f t="shared" si="97"/>
        <v>1</v>
      </c>
      <c r="N433" s="269">
        <f t="shared" si="97"/>
        <v>0.01</v>
      </c>
      <c r="O433" s="75" t="str">
        <f t="shared" si="97"/>
        <v>% of fuel shifted</v>
      </c>
      <c r="P433" s="351"/>
      <c r="Q433" s="75" t="str">
        <f t="shared" si="94"/>
        <v>industry-ag-main.html#fuel-switching</v>
      </c>
      <c r="R433" s="310" t="str">
        <f t="shared" si="94"/>
        <v>industry-elec-and-hydrogen.html</v>
      </c>
      <c r="S433" s="351"/>
      <c r="T433" s="54"/>
    </row>
    <row r="434" spans="1:20" ht="135">
      <c r="A434" s="75" t="str">
        <f t="shared" si="98"/>
        <v>Industry</v>
      </c>
      <c r="B434" s="75" t="str">
        <f t="shared" si="98"/>
        <v>Electrification + Hydrogen</v>
      </c>
      <c r="C434" s="75" t="str">
        <f t="shared" si="98"/>
        <v>Fraction of Industrial Fuel Use Shifted to Other Fuels</v>
      </c>
      <c r="D434" s="9" t="s">
        <v>2450</v>
      </c>
      <c r="E434" s="54" t="s">
        <v>2362</v>
      </c>
      <c r="F434" s="54" t="s">
        <v>2880</v>
      </c>
      <c r="G434" s="54" t="s">
        <v>2370</v>
      </c>
      <c r="H434" s="373">
        <v>422</v>
      </c>
      <c r="I434" s="54" t="s">
        <v>48</v>
      </c>
      <c r="J434" s="75" t="str">
        <f t="shared" si="96"/>
        <v>Electrification + Hydrogen</v>
      </c>
      <c r="K434" s="75" t="str">
        <f t="shared" si="96"/>
        <v>indst fuel type shifting</v>
      </c>
      <c r="L434" s="269">
        <f t="shared" si="97"/>
        <v>0</v>
      </c>
      <c r="M434" s="269">
        <f t="shared" si="97"/>
        <v>1</v>
      </c>
      <c r="N434" s="269">
        <f t="shared" si="97"/>
        <v>0.01</v>
      </c>
      <c r="O434" s="75" t="str">
        <f t="shared" si="97"/>
        <v>% of fuel shifted</v>
      </c>
      <c r="P434" s="351" t="s">
        <v>3160</v>
      </c>
      <c r="Q434" s="75" t="str">
        <f t="shared" si="94"/>
        <v>industry-ag-main.html#fuel-switching</v>
      </c>
      <c r="R434" s="310" t="str">
        <f t="shared" si="94"/>
        <v>industry-elec-and-hydrogen.html</v>
      </c>
      <c r="S434" s="351"/>
      <c r="T434" s="54"/>
    </row>
    <row r="435" spans="1:20" ht="135">
      <c r="A435" s="75" t="str">
        <f t="shared" si="98"/>
        <v>Industry</v>
      </c>
      <c r="B435" s="75" t="str">
        <f t="shared" si="98"/>
        <v>Electrification + Hydrogen</v>
      </c>
      <c r="C435" s="75" t="str">
        <f t="shared" si="98"/>
        <v>Fraction of Industrial Fuel Use Shifted to Other Fuels</v>
      </c>
      <c r="D435" s="9" t="s">
        <v>2450</v>
      </c>
      <c r="E435" s="54" t="s">
        <v>2363</v>
      </c>
      <c r="F435" s="54" t="s">
        <v>2880</v>
      </c>
      <c r="G435" s="54" t="s">
        <v>2371</v>
      </c>
      <c r="H435" s="373">
        <v>423</v>
      </c>
      <c r="I435" s="54" t="s">
        <v>48</v>
      </c>
      <c r="J435" s="75" t="str">
        <f t="shared" si="96"/>
        <v>Electrification + Hydrogen</v>
      </c>
      <c r="K435" s="75" t="str">
        <f t="shared" si="96"/>
        <v>indst fuel type shifting</v>
      </c>
      <c r="L435" s="269">
        <f t="shared" si="97"/>
        <v>0</v>
      </c>
      <c r="M435" s="269">
        <f t="shared" si="97"/>
        <v>1</v>
      </c>
      <c r="N435" s="269">
        <f t="shared" si="97"/>
        <v>0.01</v>
      </c>
      <c r="O435" s="75" t="str">
        <f t="shared" si="97"/>
        <v>% of fuel shifted</v>
      </c>
      <c r="P435" s="351" t="s">
        <v>3161</v>
      </c>
      <c r="Q435" s="75" t="str">
        <f t="shared" si="94"/>
        <v>industry-ag-main.html#fuel-switching</v>
      </c>
      <c r="R435" s="310" t="str">
        <f t="shared" si="94"/>
        <v>industry-elec-and-hydrogen.html</v>
      </c>
      <c r="S435" s="351"/>
      <c r="T435" s="54"/>
    </row>
    <row r="436" spans="1:20" ht="30">
      <c r="A436" s="75" t="str">
        <f t="shared" si="98"/>
        <v>Industry</v>
      </c>
      <c r="B436" s="75" t="str">
        <f t="shared" si="98"/>
        <v>Electrification + Hydrogen</v>
      </c>
      <c r="C436" s="75" t="str">
        <f t="shared" si="98"/>
        <v>Fraction of Industrial Fuel Use Shifted to Other Fuels</v>
      </c>
      <c r="D436" s="9" t="s">
        <v>2450</v>
      </c>
      <c r="E436" s="54" t="s">
        <v>2364</v>
      </c>
      <c r="F436" s="54" t="s">
        <v>2880</v>
      </c>
      <c r="G436" s="54" t="s">
        <v>2368</v>
      </c>
      <c r="H436" s="373">
        <v>424</v>
      </c>
      <c r="I436" s="54" t="s">
        <v>49</v>
      </c>
      <c r="J436" s="75" t="str">
        <f t="shared" si="96"/>
        <v>Electrification + Hydrogen</v>
      </c>
      <c r="K436" s="75" t="str">
        <f t="shared" si="96"/>
        <v>indst fuel type shifting</v>
      </c>
      <c r="L436" s="269">
        <f t="shared" si="97"/>
        <v>0</v>
      </c>
      <c r="M436" s="269">
        <f t="shared" si="97"/>
        <v>1</v>
      </c>
      <c r="N436" s="269">
        <f t="shared" si="97"/>
        <v>0.01</v>
      </c>
      <c r="O436" s="75" t="str">
        <f t="shared" si="97"/>
        <v>% of fuel shifted</v>
      </c>
      <c r="P436" s="351"/>
      <c r="Q436" s="75" t="str">
        <f t="shared" si="94"/>
        <v>industry-ag-main.html#fuel-switching</v>
      </c>
      <c r="R436" s="310" t="str">
        <f t="shared" si="94"/>
        <v>industry-elec-and-hydrogen.html</v>
      </c>
      <c r="S436" s="351"/>
      <c r="T436" s="54"/>
    </row>
    <row r="437" spans="1:20" ht="135">
      <c r="A437" s="75" t="str">
        <f t="shared" si="98"/>
        <v>Industry</v>
      </c>
      <c r="B437" s="75" t="str">
        <f t="shared" si="98"/>
        <v>Electrification + Hydrogen</v>
      </c>
      <c r="C437" s="75" t="str">
        <f t="shared" si="98"/>
        <v>Fraction of Industrial Fuel Use Shifted to Other Fuels</v>
      </c>
      <c r="D437" s="9" t="s">
        <v>2450</v>
      </c>
      <c r="E437" s="54" t="s">
        <v>2365</v>
      </c>
      <c r="F437" s="54" t="s">
        <v>2880</v>
      </c>
      <c r="G437" s="54" t="s">
        <v>2369</v>
      </c>
      <c r="H437" s="373">
        <v>425</v>
      </c>
      <c r="I437" s="54" t="s">
        <v>48</v>
      </c>
      <c r="J437" s="75" t="str">
        <f t="shared" si="96"/>
        <v>Electrification + Hydrogen</v>
      </c>
      <c r="K437" s="75" t="str">
        <f t="shared" si="96"/>
        <v>indst fuel type shifting</v>
      </c>
      <c r="L437" s="269">
        <f t="shared" si="97"/>
        <v>0</v>
      </c>
      <c r="M437" s="269">
        <f t="shared" si="97"/>
        <v>1</v>
      </c>
      <c r="N437" s="269">
        <f t="shared" si="97"/>
        <v>0.01</v>
      </c>
      <c r="O437" s="75" t="str">
        <f t="shared" si="97"/>
        <v>% of fuel shifted</v>
      </c>
      <c r="P437" s="351" t="s">
        <v>3162</v>
      </c>
      <c r="Q437" s="75" t="str">
        <f t="shared" si="94"/>
        <v>industry-ag-main.html#fuel-switching</v>
      </c>
      <c r="R437" s="310" t="str">
        <f t="shared" si="94"/>
        <v>industry-elec-and-hydrogen.html</v>
      </c>
      <c r="S437" s="351"/>
      <c r="T437" s="54"/>
    </row>
    <row r="438" spans="1:20" ht="30">
      <c r="A438" s="75" t="str">
        <f t="shared" si="98"/>
        <v>Industry</v>
      </c>
      <c r="B438" s="75" t="str">
        <f t="shared" si="98"/>
        <v>Electrification + Hydrogen</v>
      </c>
      <c r="C438" s="75" t="str">
        <f t="shared" si="98"/>
        <v>Fraction of Industrial Fuel Use Shifted to Other Fuels</v>
      </c>
      <c r="D438" s="9" t="s">
        <v>2450</v>
      </c>
      <c r="E438" s="54" t="s">
        <v>2366</v>
      </c>
      <c r="F438" s="54" t="s">
        <v>2880</v>
      </c>
      <c r="G438" s="54" t="s">
        <v>2372</v>
      </c>
      <c r="H438" s="373">
        <v>426</v>
      </c>
      <c r="I438" s="54" t="s">
        <v>49</v>
      </c>
      <c r="J438" s="75" t="str">
        <f t="shared" si="96"/>
        <v>Electrification + Hydrogen</v>
      </c>
      <c r="K438" s="75" t="str">
        <f t="shared" si="96"/>
        <v>indst fuel type shifting</v>
      </c>
      <c r="L438" s="269">
        <f t="shared" si="97"/>
        <v>0</v>
      </c>
      <c r="M438" s="269">
        <f t="shared" si="97"/>
        <v>1</v>
      </c>
      <c r="N438" s="269">
        <f t="shared" si="97"/>
        <v>0.01</v>
      </c>
      <c r="O438" s="75" t="str">
        <f t="shared" si="97"/>
        <v>% of fuel shifted</v>
      </c>
      <c r="P438" s="351"/>
      <c r="Q438" s="75" t="str">
        <f t="shared" si="94"/>
        <v>industry-ag-main.html#fuel-switching</v>
      </c>
      <c r="R438" s="310" t="str">
        <f t="shared" si="94"/>
        <v>industry-elec-and-hydrogen.html</v>
      </c>
      <c r="S438" s="351"/>
      <c r="T438" s="54"/>
    </row>
    <row r="439" spans="1:20" ht="30">
      <c r="A439" s="75" t="str">
        <f t="shared" si="98"/>
        <v>Industry</v>
      </c>
      <c r="B439" s="75" t="str">
        <f t="shared" si="98"/>
        <v>Electrification + Hydrogen</v>
      </c>
      <c r="C439" s="75" t="str">
        <f t="shared" si="98"/>
        <v>Fraction of Industrial Fuel Use Shifted to Other Fuels</v>
      </c>
      <c r="D439" s="9" t="s">
        <v>2450</v>
      </c>
      <c r="E439" s="54" t="s">
        <v>2800</v>
      </c>
      <c r="F439" s="54" t="s">
        <v>2880</v>
      </c>
      <c r="G439" s="54" t="s">
        <v>2803</v>
      </c>
      <c r="H439" s="373">
        <v>427</v>
      </c>
      <c r="I439" s="54" t="s">
        <v>49</v>
      </c>
      <c r="J439" s="75" t="str">
        <f t="shared" si="96"/>
        <v>Electrification + Hydrogen</v>
      </c>
      <c r="K439" s="75" t="str">
        <f t="shared" si="96"/>
        <v>indst fuel type shifting</v>
      </c>
      <c r="L439" s="269">
        <f t="shared" si="97"/>
        <v>0</v>
      </c>
      <c r="M439" s="269">
        <f t="shared" si="97"/>
        <v>1</v>
      </c>
      <c r="N439" s="269">
        <f t="shared" si="97"/>
        <v>0.01</v>
      </c>
      <c r="O439" s="75" t="str">
        <f t="shared" si="97"/>
        <v>% of fuel shifted</v>
      </c>
      <c r="P439" s="351"/>
      <c r="Q439" s="75" t="str">
        <f t="shared" si="94"/>
        <v>industry-ag-main.html#fuel-switching</v>
      </c>
      <c r="R439" s="310" t="str">
        <f t="shared" si="94"/>
        <v>industry-elec-and-hydrogen.html</v>
      </c>
      <c r="S439" s="351"/>
      <c r="T439" s="54"/>
    </row>
    <row r="440" spans="1:20" ht="135">
      <c r="A440" s="75" t="str">
        <f t="shared" si="98"/>
        <v>Industry</v>
      </c>
      <c r="B440" s="75" t="str">
        <f t="shared" si="98"/>
        <v>Electrification + Hydrogen</v>
      </c>
      <c r="C440" s="75" t="str">
        <f t="shared" si="98"/>
        <v>Fraction of Industrial Fuel Use Shifted to Other Fuels</v>
      </c>
      <c r="D440" s="9" t="s">
        <v>2450</v>
      </c>
      <c r="E440" s="54" t="s">
        <v>2801</v>
      </c>
      <c r="F440" s="54" t="s">
        <v>2880</v>
      </c>
      <c r="G440" s="54" t="s">
        <v>2805</v>
      </c>
      <c r="H440" s="373">
        <v>428</v>
      </c>
      <c r="I440" s="54" t="s">
        <v>48</v>
      </c>
      <c r="J440" s="75" t="str">
        <f t="shared" si="96"/>
        <v>Electrification + Hydrogen</v>
      </c>
      <c r="K440" s="75" t="str">
        <f t="shared" si="96"/>
        <v>indst fuel type shifting</v>
      </c>
      <c r="L440" s="269">
        <f t="shared" si="97"/>
        <v>0</v>
      </c>
      <c r="M440" s="269">
        <f t="shared" si="97"/>
        <v>1</v>
      </c>
      <c r="N440" s="269">
        <f t="shared" si="97"/>
        <v>0.01</v>
      </c>
      <c r="O440" s="75" t="str">
        <f t="shared" si="97"/>
        <v>% of fuel shifted</v>
      </c>
      <c r="P440" s="351" t="s">
        <v>3163</v>
      </c>
      <c r="Q440" s="75" t="str">
        <f t="shared" si="94"/>
        <v>industry-ag-main.html#fuel-switching</v>
      </c>
      <c r="R440" s="310" t="str">
        <f t="shared" si="94"/>
        <v>industry-elec-and-hydrogen.html</v>
      </c>
      <c r="S440" s="351"/>
      <c r="T440" s="54"/>
    </row>
    <row r="441" spans="1:20" ht="30">
      <c r="A441" s="75" t="str">
        <f t="shared" si="98"/>
        <v>Industry</v>
      </c>
      <c r="B441" s="75" t="str">
        <f t="shared" si="98"/>
        <v>Electrification + Hydrogen</v>
      </c>
      <c r="C441" s="75" t="str">
        <f t="shared" si="98"/>
        <v>Fraction of Industrial Fuel Use Shifted to Other Fuels</v>
      </c>
      <c r="D441" s="9" t="s">
        <v>2450</v>
      </c>
      <c r="E441" s="54" t="s">
        <v>2802</v>
      </c>
      <c r="F441" s="54" t="s">
        <v>2880</v>
      </c>
      <c r="G441" s="54" t="s">
        <v>2806</v>
      </c>
      <c r="H441" s="373">
        <v>464</v>
      </c>
      <c r="I441" s="54" t="s">
        <v>49</v>
      </c>
      <c r="J441" s="75" t="str">
        <f t="shared" si="96"/>
        <v>Electrification + Hydrogen</v>
      </c>
      <c r="K441" s="75" t="str">
        <f t="shared" si="96"/>
        <v>indst fuel type shifting</v>
      </c>
      <c r="L441" s="269">
        <f t="shared" si="97"/>
        <v>0</v>
      </c>
      <c r="M441" s="269">
        <f t="shared" si="97"/>
        <v>1</v>
      </c>
      <c r="N441" s="269">
        <f t="shared" si="97"/>
        <v>0.01</v>
      </c>
      <c r="O441" s="75" t="str">
        <f t="shared" si="97"/>
        <v>% of fuel shifted</v>
      </c>
      <c r="P441" s="351"/>
      <c r="Q441" s="75" t="str">
        <f t="shared" si="94"/>
        <v>industry-ag-main.html#fuel-switching</v>
      </c>
      <c r="R441" s="310" t="str">
        <f t="shared" si="94"/>
        <v>industry-elec-and-hydrogen.html</v>
      </c>
      <c r="S441" s="351"/>
      <c r="T441" s="54"/>
    </row>
    <row r="442" spans="1:20" ht="30">
      <c r="A442" s="75" t="str">
        <f t="shared" si="98"/>
        <v>Industry</v>
      </c>
      <c r="B442" s="75" t="str">
        <f t="shared" si="98"/>
        <v>Electrification + Hydrogen</v>
      </c>
      <c r="C442" s="75" t="str">
        <f t="shared" si="98"/>
        <v>Fraction of Industrial Fuel Use Shifted to Other Fuels</v>
      </c>
      <c r="D442" s="9" t="s">
        <v>2450</v>
      </c>
      <c r="E442" s="54" t="s">
        <v>2799</v>
      </c>
      <c r="F442" s="54" t="s">
        <v>2880</v>
      </c>
      <c r="G442" s="54" t="s">
        <v>2804</v>
      </c>
      <c r="H442" s="373">
        <v>465</v>
      </c>
      <c r="I442" s="54" t="s">
        <v>49</v>
      </c>
      <c r="J442" s="75" t="str">
        <f t="shared" ref="J442:O472" si="99">J$393</f>
        <v>Electrification + Hydrogen</v>
      </c>
      <c r="K442" s="75" t="str">
        <f t="shared" si="99"/>
        <v>indst fuel type shifting</v>
      </c>
      <c r="L442" s="269">
        <f t="shared" si="97"/>
        <v>0</v>
      </c>
      <c r="M442" s="269">
        <f t="shared" si="97"/>
        <v>1</v>
      </c>
      <c r="N442" s="269">
        <f t="shared" si="97"/>
        <v>0.01</v>
      </c>
      <c r="O442" s="75" t="str">
        <f t="shared" si="97"/>
        <v>% of fuel shifted</v>
      </c>
      <c r="P442" s="351"/>
      <c r="Q442" s="75" t="str">
        <f t="shared" si="94"/>
        <v>industry-ag-main.html#fuel-switching</v>
      </c>
      <c r="R442" s="310" t="str">
        <f t="shared" si="94"/>
        <v>industry-elec-and-hydrogen.html</v>
      </c>
      <c r="S442" s="351"/>
      <c r="T442" s="54"/>
    </row>
    <row r="443" spans="1:20" ht="30">
      <c r="A443" s="75" t="str">
        <f t="shared" si="98"/>
        <v>Industry</v>
      </c>
      <c r="B443" s="75" t="str">
        <f t="shared" si="98"/>
        <v>Electrification + Hydrogen</v>
      </c>
      <c r="C443" s="75" t="str">
        <f t="shared" si="98"/>
        <v>Fraction of Industrial Fuel Use Shifted to Other Fuels</v>
      </c>
      <c r="D443" s="9" t="s">
        <v>148</v>
      </c>
      <c r="E443" s="54" t="s">
        <v>2361</v>
      </c>
      <c r="F443" s="9" t="s">
        <v>2449</v>
      </c>
      <c r="G443" s="54" t="s">
        <v>2367</v>
      </c>
      <c r="H443" s="373">
        <v>466</v>
      </c>
      <c r="I443" s="54" t="s">
        <v>49</v>
      </c>
      <c r="J443" s="75" t="str">
        <f t="shared" si="99"/>
        <v>Electrification + Hydrogen</v>
      </c>
      <c r="K443" s="75" t="str">
        <f t="shared" si="99"/>
        <v>indst fuel type shifting</v>
      </c>
      <c r="L443" s="269">
        <f t="shared" si="97"/>
        <v>0</v>
      </c>
      <c r="M443" s="269">
        <f t="shared" si="97"/>
        <v>1</v>
      </c>
      <c r="N443" s="269">
        <f t="shared" si="97"/>
        <v>0.01</v>
      </c>
      <c r="O443" s="75" t="str">
        <f t="shared" si="97"/>
        <v>% of fuel shifted</v>
      </c>
      <c r="P443" s="351"/>
      <c r="Q443" s="75" t="str">
        <f t="shared" si="94"/>
        <v>industry-ag-main.html#fuel-switching</v>
      </c>
      <c r="R443" s="310" t="str">
        <f t="shared" si="94"/>
        <v>industry-elec-and-hydrogen.html</v>
      </c>
      <c r="S443" s="351"/>
      <c r="T443" s="54"/>
    </row>
    <row r="444" spans="1:20" ht="30">
      <c r="A444" s="75" t="str">
        <f t="shared" si="98"/>
        <v>Industry</v>
      </c>
      <c r="B444" s="75" t="str">
        <f t="shared" si="98"/>
        <v>Electrification + Hydrogen</v>
      </c>
      <c r="C444" s="75" t="str">
        <f t="shared" si="98"/>
        <v>Fraction of Industrial Fuel Use Shifted to Other Fuels</v>
      </c>
      <c r="D444" s="9" t="s">
        <v>148</v>
      </c>
      <c r="E444" s="54" t="s">
        <v>2362</v>
      </c>
      <c r="F444" s="9" t="s">
        <v>2449</v>
      </c>
      <c r="G444" s="54" t="s">
        <v>2370</v>
      </c>
      <c r="H444" s="373">
        <v>467</v>
      </c>
      <c r="I444" s="54" t="s">
        <v>49</v>
      </c>
      <c r="J444" s="75" t="str">
        <f t="shared" si="99"/>
        <v>Electrification + Hydrogen</v>
      </c>
      <c r="K444" s="75" t="str">
        <f t="shared" si="99"/>
        <v>indst fuel type shifting</v>
      </c>
      <c r="L444" s="269">
        <f t="shared" si="97"/>
        <v>0</v>
      </c>
      <c r="M444" s="269">
        <f t="shared" si="97"/>
        <v>1</v>
      </c>
      <c r="N444" s="269">
        <f t="shared" si="97"/>
        <v>0.01</v>
      </c>
      <c r="O444" s="75" t="str">
        <f t="shared" si="97"/>
        <v>% of fuel shifted</v>
      </c>
      <c r="P444" s="351"/>
      <c r="Q444" s="75" t="str">
        <f t="shared" si="94"/>
        <v>industry-ag-main.html#fuel-switching</v>
      </c>
      <c r="R444" s="310" t="str">
        <f t="shared" si="94"/>
        <v>industry-elec-and-hydrogen.html</v>
      </c>
      <c r="S444" s="351"/>
      <c r="T444" s="54"/>
    </row>
    <row r="445" spans="1:20" ht="30">
      <c r="A445" s="75" t="str">
        <f t="shared" si="98"/>
        <v>Industry</v>
      </c>
      <c r="B445" s="75" t="str">
        <f t="shared" si="98"/>
        <v>Electrification + Hydrogen</v>
      </c>
      <c r="C445" s="75" t="str">
        <f t="shared" si="98"/>
        <v>Fraction of Industrial Fuel Use Shifted to Other Fuels</v>
      </c>
      <c r="D445" s="9" t="s">
        <v>148</v>
      </c>
      <c r="E445" s="54" t="s">
        <v>2363</v>
      </c>
      <c r="F445" s="9" t="s">
        <v>2449</v>
      </c>
      <c r="G445" s="54" t="s">
        <v>2371</v>
      </c>
      <c r="H445" s="373">
        <v>468</v>
      </c>
      <c r="I445" s="54" t="s">
        <v>49</v>
      </c>
      <c r="J445" s="75" t="str">
        <f t="shared" si="99"/>
        <v>Electrification + Hydrogen</v>
      </c>
      <c r="K445" s="75" t="str">
        <f t="shared" si="99"/>
        <v>indst fuel type shifting</v>
      </c>
      <c r="L445" s="269">
        <f t="shared" si="97"/>
        <v>0</v>
      </c>
      <c r="M445" s="269">
        <f t="shared" si="97"/>
        <v>1</v>
      </c>
      <c r="N445" s="269">
        <f t="shared" si="97"/>
        <v>0.01</v>
      </c>
      <c r="O445" s="75" t="str">
        <f t="shared" si="97"/>
        <v>% of fuel shifted</v>
      </c>
      <c r="P445" s="351"/>
      <c r="Q445" s="75" t="str">
        <f t="shared" si="94"/>
        <v>industry-ag-main.html#fuel-switching</v>
      </c>
      <c r="R445" s="310" t="str">
        <f t="shared" si="94"/>
        <v>industry-elec-and-hydrogen.html</v>
      </c>
      <c r="S445" s="351"/>
      <c r="T445" s="54"/>
    </row>
    <row r="446" spans="1:20" ht="30">
      <c r="A446" s="75" t="str">
        <f t="shared" si="98"/>
        <v>Industry</v>
      </c>
      <c r="B446" s="75" t="str">
        <f t="shared" si="98"/>
        <v>Electrification + Hydrogen</v>
      </c>
      <c r="C446" s="75" t="str">
        <f t="shared" si="98"/>
        <v>Fraction of Industrial Fuel Use Shifted to Other Fuels</v>
      </c>
      <c r="D446" s="9" t="s">
        <v>148</v>
      </c>
      <c r="E446" s="54" t="s">
        <v>2364</v>
      </c>
      <c r="F446" s="9" t="s">
        <v>2449</v>
      </c>
      <c r="G446" s="54" t="s">
        <v>2368</v>
      </c>
      <c r="H446" s="373">
        <v>469</v>
      </c>
      <c r="I446" s="54" t="s">
        <v>49</v>
      </c>
      <c r="J446" s="75" t="str">
        <f t="shared" si="99"/>
        <v>Electrification + Hydrogen</v>
      </c>
      <c r="K446" s="75" t="str">
        <f t="shared" si="99"/>
        <v>indst fuel type shifting</v>
      </c>
      <c r="L446" s="269">
        <f t="shared" si="97"/>
        <v>0</v>
      </c>
      <c r="M446" s="269">
        <f t="shared" si="97"/>
        <v>1</v>
      </c>
      <c r="N446" s="269">
        <f t="shared" si="97"/>
        <v>0.01</v>
      </c>
      <c r="O446" s="75" t="str">
        <f t="shared" si="97"/>
        <v>% of fuel shifted</v>
      </c>
      <c r="P446" s="351"/>
      <c r="Q446" s="75" t="str">
        <f t="shared" si="94"/>
        <v>industry-ag-main.html#fuel-switching</v>
      </c>
      <c r="R446" s="310" t="str">
        <f t="shared" si="94"/>
        <v>industry-elec-and-hydrogen.html</v>
      </c>
      <c r="S446" s="351"/>
      <c r="T446" s="54"/>
    </row>
    <row r="447" spans="1:20" ht="30">
      <c r="A447" s="75" t="str">
        <f t="shared" si="98"/>
        <v>Industry</v>
      </c>
      <c r="B447" s="75" t="str">
        <f t="shared" si="98"/>
        <v>Electrification + Hydrogen</v>
      </c>
      <c r="C447" s="75" t="str">
        <f t="shared" si="98"/>
        <v>Fraction of Industrial Fuel Use Shifted to Other Fuels</v>
      </c>
      <c r="D447" s="9" t="s">
        <v>148</v>
      </c>
      <c r="E447" s="54" t="s">
        <v>2365</v>
      </c>
      <c r="F447" s="9" t="s">
        <v>2449</v>
      </c>
      <c r="G447" s="54" t="s">
        <v>2369</v>
      </c>
      <c r="H447" s="373">
        <v>470</v>
      </c>
      <c r="I447" s="54" t="s">
        <v>49</v>
      </c>
      <c r="J447" s="75" t="str">
        <f t="shared" si="99"/>
        <v>Electrification + Hydrogen</v>
      </c>
      <c r="K447" s="75" t="str">
        <f t="shared" si="99"/>
        <v>indst fuel type shifting</v>
      </c>
      <c r="L447" s="269">
        <f t="shared" si="97"/>
        <v>0</v>
      </c>
      <c r="M447" s="269">
        <f t="shared" si="97"/>
        <v>1</v>
      </c>
      <c r="N447" s="269">
        <f t="shared" si="97"/>
        <v>0.01</v>
      </c>
      <c r="O447" s="75" t="str">
        <f t="shared" si="97"/>
        <v>% of fuel shifted</v>
      </c>
      <c r="P447" s="351"/>
      <c r="Q447" s="75" t="str">
        <f t="shared" si="94"/>
        <v>industry-ag-main.html#fuel-switching</v>
      </c>
      <c r="R447" s="310" t="str">
        <f t="shared" si="94"/>
        <v>industry-elec-and-hydrogen.html</v>
      </c>
      <c r="S447" s="351"/>
      <c r="T447" s="54"/>
    </row>
    <row r="448" spans="1:20" ht="30">
      <c r="A448" s="75" t="str">
        <f t="shared" si="98"/>
        <v>Industry</v>
      </c>
      <c r="B448" s="75" t="str">
        <f t="shared" si="98"/>
        <v>Electrification + Hydrogen</v>
      </c>
      <c r="C448" s="75" t="str">
        <f t="shared" si="98"/>
        <v>Fraction of Industrial Fuel Use Shifted to Other Fuels</v>
      </c>
      <c r="D448" s="9" t="s">
        <v>148</v>
      </c>
      <c r="E448" s="54" t="s">
        <v>2366</v>
      </c>
      <c r="F448" s="9" t="s">
        <v>2449</v>
      </c>
      <c r="G448" s="54" t="s">
        <v>2372</v>
      </c>
      <c r="H448" s="373">
        <v>471</v>
      </c>
      <c r="I448" s="54" t="s">
        <v>49</v>
      </c>
      <c r="J448" s="75" t="str">
        <f t="shared" si="99"/>
        <v>Electrification + Hydrogen</v>
      </c>
      <c r="K448" s="75" t="str">
        <f t="shared" si="99"/>
        <v>indst fuel type shifting</v>
      </c>
      <c r="L448" s="269">
        <f t="shared" si="97"/>
        <v>0</v>
      </c>
      <c r="M448" s="269">
        <f t="shared" si="97"/>
        <v>1</v>
      </c>
      <c r="N448" s="269">
        <f t="shared" si="97"/>
        <v>0.01</v>
      </c>
      <c r="O448" s="75" t="str">
        <f t="shared" si="97"/>
        <v>% of fuel shifted</v>
      </c>
      <c r="P448" s="351"/>
      <c r="Q448" s="75" t="str">
        <f t="shared" si="94"/>
        <v>industry-ag-main.html#fuel-switching</v>
      </c>
      <c r="R448" s="310" t="str">
        <f t="shared" si="94"/>
        <v>industry-elec-and-hydrogen.html</v>
      </c>
      <c r="S448" s="351"/>
      <c r="T448" s="54"/>
    </row>
    <row r="449" spans="1:20" ht="30">
      <c r="A449" s="75" t="str">
        <f t="shared" si="98"/>
        <v>Industry</v>
      </c>
      <c r="B449" s="75" t="str">
        <f t="shared" si="98"/>
        <v>Electrification + Hydrogen</v>
      </c>
      <c r="C449" s="75" t="str">
        <f t="shared" si="98"/>
        <v>Fraction of Industrial Fuel Use Shifted to Other Fuels</v>
      </c>
      <c r="D449" s="9" t="s">
        <v>148</v>
      </c>
      <c r="E449" s="54" t="s">
        <v>2800</v>
      </c>
      <c r="F449" s="9" t="s">
        <v>2449</v>
      </c>
      <c r="G449" s="54" t="s">
        <v>2803</v>
      </c>
      <c r="H449" s="373">
        <v>472</v>
      </c>
      <c r="I449" s="54" t="s">
        <v>49</v>
      </c>
      <c r="J449" s="75" t="str">
        <f t="shared" si="99"/>
        <v>Electrification + Hydrogen</v>
      </c>
      <c r="K449" s="75" t="str">
        <f t="shared" si="99"/>
        <v>indst fuel type shifting</v>
      </c>
      <c r="L449" s="269">
        <f t="shared" si="97"/>
        <v>0</v>
      </c>
      <c r="M449" s="269">
        <f t="shared" si="97"/>
        <v>1</v>
      </c>
      <c r="N449" s="269">
        <f t="shared" si="97"/>
        <v>0.01</v>
      </c>
      <c r="O449" s="75" t="str">
        <f t="shared" si="97"/>
        <v>% of fuel shifted</v>
      </c>
      <c r="P449" s="351"/>
      <c r="Q449" s="75" t="str">
        <f t="shared" si="94"/>
        <v>industry-ag-main.html#fuel-switching</v>
      </c>
      <c r="R449" s="310" t="str">
        <f t="shared" si="94"/>
        <v>industry-elec-and-hydrogen.html</v>
      </c>
      <c r="S449" s="351"/>
      <c r="T449" s="54"/>
    </row>
    <row r="450" spans="1:20" ht="30">
      <c r="A450" s="75" t="str">
        <f t="shared" si="98"/>
        <v>Industry</v>
      </c>
      <c r="B450" s="75" t="str">
        <f t="shared" si="98"/>
        <v>Electrification + Hydrogen</v>
      </c>
      <c r="C450" s="75" t="str">
        <f t="shared" si="98"/>
        <v>Fraction of Industrial Fuel Use Shifted to Other Fuels</v>
      </c>
      <c r="D450" s="9" t="s">
        <v>148</v>
      </c>
      <c r="E450" s="54" t="s">
        <v>2801</v>
      </c>
      <c r="F450" s="9" t="s">
        <v>2449</v>
      </c>
      <c r="G450" s="54" t="s">
        <v>2805</v>
      </c>
      <c r="H450" s="373">
        <v>473</v>
      </c>
      <c r="I450" s="54" t="s">
        <v>49</v>
      </c>
      <c r="J450" s="75" t="str">
        <f t="shared" si="99"/>
        <v>Electrification + Hydrogen</v>
      </c>
      <c r="K450" s="75" t="str">
        <f t="shared" si="99"/>
        <v>indst fuel type shifting</v>
      </c>
      <c r="L450" s="269">
        <f t="shared" si="97"/>
        <v>0</v>
      </c>
      <c r="M450" s="269">
        <f t="shared" si="97"/>
        <v>1</v>
      </c>
      <c r="N450" s="269">
        <f t="shared" si="97"/>
        <v>0.01</v>
      </c>
      <c r="O450" s="75" t="str">
        <f t="shared" si="97"/>
        <v>% of fuel shifted</v>
      </c>
      <c r="P450" s="351"/>
      <c r="Q450" s="75" t="str">
        <f t="shared" si="94"/>
        <v>industry-ag-main.html#fuel-switching</v>
      </c>
      <c r="R450" s="310" t="str">
        <f t="shared" si="94"/>
        <v>industry-elec-and-hydrogen.html</v>
      </c>
      <c r="S450" s="351"/>
      <c r="T450" s="54"/>
    </row>
    <row r="451" spans="1:20" ht="30">
      <c r="A451" s="75" t="str">
        <f t="shared" si="98"/>
        <v>Industry</v>
      </c>
      <c r="B451" s="75" t="str">
        <f t="shared" si="98"/>
        <v>Electrification + Hydrogen</v>
      </c>
      <c r="C451" s="75" t="str">
        <f t="shared" si="98"/>
        <v>Fraction of Industrial Fuel Use Shifted to Other Fuels</v>
      </c>
      <c r="D451" s="9" t="s">
        <v>148</v>
      </c>
      <c r="E451" s="54" t="s">
        <v>2802</v>
      </c>
      <c r="F451" s="9" t="s">
        <v>2449</v>
      </c>
      <c r="G451" s="54" t="s">
        <v>2806</v>
      </c>
      <c r="H451" s="373">
        <v>474</v>
      </c>
      <c r="I451" s="54" t="s">
        <v>49</v>
      </c>
      <c r="J451" s="75" t="str">
        <f t="shared" si="99"/>
        <v>Electrification + Hydrogen</v>
      </c>
      <c r="K451" s="75" t="str">
        <f t="shared" si="99"/>
        <v>indst fuel type shifting</v>
      </c>
      <c r="L451" s="269">
        <f t="shared" si="97"/>
        <v>0</v>
      </c>
      <c r="M451" s="269">
        <f t="shared" si="97"/>
        <v>1</v>
      </c>
      <c r="N451" s="269">
        <f t="shared" si="97"/>
        <v>0.01</v>
      </c>
      <c r="O451" s="75" t="str">
        <f t="shared" si="97"/>
        <v>% of fuel shifted</v>
      </c>
      <c r="P451" s="351"/>
      <c r="Q451" s="75" t="str">
        <f t="shared" si="94"/>
        <v>industry-ag-main.html#fuel-switching</v>
      </c>
      <c r="R451" s="310" t="str">
        <f t="shared" si="94"/>
        <v>industry-elec-and-hydrogen.html</v>
      </c>
      <c r="S451" s="351"/>
      <c r="T451" s="54"/>
    </row>
    <row r="452" spans="1:20" ht="30">
      <c r="A452" s="75" t="str">
        <f t="shared" si="98"/>
        <v>Industry</v>
      </c>
      <c r="B452" s="75" t="str">
        <f t="shared" si="98"/>
        <v>Electrification + Hydrogen</v>
      </c>
      <c r="C452" s="75" t="str">
        <f t="shared" si="98"/>
        <v>Fraction of Industrial Fuel Use Shifted to Other Fuels</v>
      </c>
      <c r="D452" s="9" t="s">
        <v>148</v>
      </c>
      <c r="E452" s="54" t="s">
        <v>2799</v>
      </c>
      <c r="F452" s="9" t="s">
        <v>2449</v>
      </c>
      <c r="G452" s="54" t="s">
        <v>2804</v>
      </c>
      <c r="H452" s="373">
        <v>475</v>
      </c>
      <c r="I452" s="54" t="s">
        <v>49</v>
      </c>
      <c r="J452" s="75" t="str">
        <f t="shared" si="99"/>
        <v>Electrification + Hydrogen</v>
      </c>
      <c r="K452" s="75" t="str">
        <f t="shared" si="99"/>
        <v>indst fuel type shifting</v>
      </c>
      <c r="L452" s="269">
        <f t="shared" si="97"/>
        <v>0</v>
      </c>
      <c r="M452" s="269">
        <f t="shared" si="97"/>
        <v>1</v>
      </c>
      <c r="N452" s="269">
        <f t="shared" si="97"/>
        <v>0.01</v>
      </c>
      <c r="O452" s="75" t="str">
        <f t="shared" si="97"/>
        <v>% of fuel shifted</v>
      </c>
      <c r="P452" s="351"/>
      <c r="Q452" s="75" t="str">
        <f t="shared" si="94"/>
        <v>industry-ag-main.html#fuel-switching</v>
      </c>
      <c r="R452" s="310" t="str">
        <f t="shared" si="94"/>
        <v>industry-elec-and-hydrogen.html</v>
      </c>
      <c r="S452" s="351"/>
      <c r="T452" s="54"/>
    </row>
    <row r="453" spans="1:20" ht="30">
      <c r="A453" s="75" t="str">
        <f t="shared" si="98"/>
        <v>Industry</v>
      </c>
      <c r="B453" s="75" t="str">
        <f t="shared" si="98"/>
        <v>Electrification + Hydrogen</v>
      </c>
      <c r="C453" s="75" t="str">
        <f t="shared" si="98"/>
        <v>Fraction of Industrial Fuel Use Shifted to Other Fuels</v>
      </c>
      <c r="D453" s="9" t="s">
        <v>149</v>
      </c>
      <c r="E453" s="54" t="s">
        <v>2361</v>
      </c>
      <c r="F453" s="9" t="s">
        <v>151</v>
      </c>
      <c r="G453" s="54" t="s">
        <v>2367</v>
      </c>
      <c r="H453" s="373">
        <v>476</v>
      </c>
      <c r="I453" s="54" t="s">
        <v>49</v>
      </c>
      <c r="J453" s="75" t="str">
        <f t="shared" si="99"/>
        <v>Electrification + Hydrogen</v>
      </c>
      <c r="K453" s="75" t="str">
        <f t="shared" si="99"/>
        <v>indst fuel type shifting</v>
      </c>
      <c r="L453" s="269">
        <f t="shared" si="99"/>
        <v>0</v>
      </c>
      <c r="M453" s="269">
        <f t="shared" si="99"/>
        <v>1</v>
      </c>
      <c r="N453" s="269">
        <f t="shared" si="99"/>
        <v>0.01</v>
      </c>
      <c r="O453" s="75" t="str">
        <f t="shared" si="99"/>
        <v>% of fuel shifted</v>
      </c>
      <c r="P453" s="351"/>
      <c r="Q453" s="75" t="str">
        <f t="shared" si="94"/>
        <v>industry-ag-main.html#fuel-switching</v>
      </c>
      <c r="R453" s="310" t="str">
        <f t="shared" si="94"/>
        <v>industry-elec-and-hydrogen.html</v>
      </c>
      <c r="S453" s="351"/>
      <c r="T453" s="54"/>
    </row>
    <row r="454" spans="1:20" ht="30">
      <c r="A454" s="75" t="str">
        <f t="shared" si="98"/>
        <v>Industry</v>
      </c>
      <c r="B454" s="75" t="str">
        <f t="shared" si="98"/>
        <v>Electrification + Hydrogen</v>
      </c>
      <c r="C454" s="75" t="str">
        <f t="shared" si="98"/>
        <v>Fraction of Industrial Fuel Use Shifted to Other Fuels</v>
      </c>
      <c r="D454" s="9" t="s">
        <v>149</v>
      </c>
      <c r="E454" s="54" t="s">
        <v>2362</v>
      </c>
      <c r="F454" s="9" t="s">
        <v>151</v>
      </c>
      <c r="G454" s="54" t="s">
        <v>2370</v>
      </c>
      <c r="H454" s="373">
        <v>477</v>
      </c>
      <c r="I454" s="54" t="s">
        <v>49</v>
      </c>
      <c r="J454" s="75" t="str">
        <f t="shared" si="99"/>
        <v>Electrification + Hydrogen</v>
      </c>
      <c r="K454" s="75" t="str">
        <f t="shared" si="99"/>
        <v>indst fuel type shifting</v>
      </c>
      <c r="L454" s="269">
        <f t="shared" si="99"/>
        <v>0</v>
      </c>
      <c r="M454" s="269">
        <f t="shared" si="99"/>
        <v>1</v>
      </c>
      <c r="N454" s="269">
        <f t="shared" si="99"/>
        <v>0.01</v>
      </c>
      <c r="O454" s="75" t="str">
        <f t="shared" si="99"/>
        <v>% of fuel shifted</v>
      </c>
      <c r="P454" s="351"/>
      <c r="Q454" s="75" t="str">
        <f t="shared" si="94"/>
        <v>industry-ag-main.html#fuel-switching</v>
      </c>
      <c r="R454" s="310" t="str">
        <f t="shared" si="94"/>
        <v>industry-elec-and-hydrogen.html</v>
      </c>
      <c r="S454" s="351"/>
      <c r="T454" s="54"/>
    </row>
    <row r="455" spans="1:20" ht="135">
      <c r="A455" s="75" t="str">
        <f t="shared" si="98"/>
        <v>Industry</v>
      </c>
      <c r="B455" s="75" t="str">
        <f t="shared" si="98"/>
        <v>Electrification + Hydrogen</v>
      </c>
      <c r="C455" s="75" t="str">
        <f t="shared" si="98"/>
        <v>Fraction of Industrial Fuel Use Shifted to Other Fuels</v>
      </c>
      <c r="D455" s="9" t="s">
        <v>149</v>
      </c>
      <c r="E455" s="54" t="s">
        <v>2363</v>
      </c>
      <c r="F455" s="9" t="s">
        <v>151</v>
      </c>
      <c r="G455" s="54" t="s">
        <v>2371</v>
      </c>
      <c r="H455" s="373">
        <v>478</v>
      </c>
      <c r="I455" s="54" t="s">
        <v>48</v>
      </c>
      <c r="J455" s="75" t="str">
        <f t="shared" si="99"/>
        <v>Electrification + Hydrogen</v>
      </c>
      <c r="K455" s="75" t="str">
        <f t="shared" si="99"/>
        <v>indst fuel type shifting</v>
      </c>
      <c r="L455" s="269">
        <f t="shared" si="99"/>
        <v>0</v>
      </c>
      <c r="M455" s="269">
        <f t="shared" si="99"/>
        <v>1</v>
      </c>
      <c r="N455" s="269">
        <f t="shared" si="99"/>
        <v>0.01</v>
      </c>
      <c r="O455" s="75" t="str">
        <f t="shared" si="99"/>
        <v>% of fuel shifted</v>
      </c>
      <c r="P455" s="351" t="s">
        <v>3164</v>
      </c>
      <c r="Q455" s="75" t="str">
        <f t="shared" si="94"/>
        <v>industry-ag-main.html#fuel-switching</v>
      </c>
      <c r="R455" s="310" t="str">
        <f t="shared" si="94"/>
        <v>industry-elec-and-hydrogen.html</v>
      </c>
      <c r="S455" s="351"/>
      <c r="T455" s="54"/>
    </row>
    <row r="456" spans="1:20" ht="30">
      <c r="A456" s="75" t="str">
        <f t="shared" si="98"/>
        <v>Industry</v>
      </c>
      <c r="B456" s="75" t="str">
        <f t="shared" si="98"/>
        <v>Electrification + Hydrogen</v>
      </c>
      <c r="C456" s="75" t="str">
        <f t="shared" si="98"/>
        <v>Fraction of Industrial Fuel Use Shifted to Other Fuels</v>
      </c>
      <c r="D456" s="9" t="s">
        <v>149</v>
      </c>
      <c r="E456" s="54" t="s">
        <v>2364</v>
      </c>
      <c r="F456" s="9" t="s">
        <v>151</v>
      </c>
      <c r="G456" s="54" t="s">
        <v>2368</v>
      </c>
      <c r="H456" s="373">
        <v>479</v>
      </c>
      <c r="I456" s="54" t="s">
        <v>49</v>
      </c>
      <c r="J456" s="75" t="str">
        <f t="shared" si="99"/>
        <v>Electrification + Hydrogen</v>
      </c>
      <c r="K456" s="75" t="str">
        <f t="shared" si="99"/>
        <v>indst fuel type shifting</v>
      </c>
      <c r="L456" s="269">
        <f t="shared" si="99"/>
        <v>0</v>
      </c>
      <c r="M456" s="269">
        <f t="shared" si="99"/>
        <v>1</v>
      </c>
      <c r="N456" s="269">
        <f t="shared" si="99"/>
        <v>0.01</v>
      </c>
      <c r="O456" s="75" t="str">
        <f t="shared" si="99"/>
        <v>% of fuel shifted</v>
      </c>
      <c r="P456" s="351"/>
      <c r="Q456" s="75" t="str">
        <f t="shared" si="94"/>
        <v>industry-ag-main.html#fuel-switching</v>
      </c>
      <c r="R456" s="310" t="str">
        <f t="shared" si="94"/>
        <v>industry-elec-and-hydrogen.html</v>
      </c>
      <c r="S456" s="351"/>
      <c r="T456" s="54"/>
    </row>
    <row r="457" spans="1:20" ht="135">
      <c r="A457" s="75" t="str">
        <f t="shared" si="98"/>
        <v>Industry</v>
      </c>
      <c r="B457" s="75" t="str">
        <f t="shared" si="98"/>
        <v>Electrification + Hydrogen</v>
      </c>
      <c r="C457" s="75" t="str">
        <f t="shared" si="98"/>
        <v>Fraction of Industrial Fuel Use Shifted to Other Fuels</v>
      </c>
      <c r="D457" s="9" t="s">
        <v>149</v>
      </c>
      <c r="E457" s="54" t="s">
        <v>2365</v>
      </c>
      <c r="F457" s="9" t="s">
        <v>151</v>
      </c>
      <c r="G457" s="54" t="s">
        <v>2369</v>
      </c>
      <c r="H457" s="373">
        <v>480</v>
      </c>
      <c r="I457" s="54" t="s">
        <v>48</v>
      </c>
      <c r="J457" s="75" t="str">
        <f t="shared" si="99"/>
        <v>Electrification + Hydrogen</v>
      </c>
      <c r="K457" s="75" t="str">
        <f t="shared" si="99"/>
        <v>indst fuel type shifting</v>
      </c>
      <c r="L457" s="269">
        <f t="shared" si="99"/>
        <v>0</v>
      </c>
      <c r="M457" s="269">
        <f t="shared" si="99"/>
        <v>1</v>
      </c>
      <c r="N457" s="269">
        <f t="shared" si="99"/>
        <v>0.01</v>
      </c>
      <c r="O457" s="75" t="str">
        <f t="shared" si="99"/>
        <v>% of fuel shifted</v>
      </c>
      <c r="P457" s="351" t="s">
        <v>3165</v>
      </c>
      <c r="Q457" s="75" t="str">
        <f t="shared" si="94"/>
        <v>industry-ag-main.html#fuel-switching</v>
      </c>
      <c r="R457" s="310" t="str">
        <f t="shared" si="94"/>
        <v>industry-elec-and-hydrogen.html</v>
      </c>
      <c r="S457" s="351"/>
      <c r="T457" s="54"/>
    </row>
    <row r="458" spans="1:20" ht="30">
      <c r="A458" s="75" t="str">
        <f t="shared" si="98"/>
        <v>Industry</v>
      </c>
      <c r="B458" s="75" t="str">
        <f t="shared" si="98"/>
        <v>Electrification + Hydrogen</v>
      </c>
      <c r="C458" s="75" t="str">
        <f t="shared" si="98"/>
        <v>Fraction of Industrial Fuel Use Shifted to Other Fuels</v>
      </c>
      <c r="D458" s="9" t="s">
        <v>149</v>
      </c>
      <c r="E458" s="54" t="s">
        <v>2366</v>
      </c>
      <c r="F458" s="9" t="s">
        <v>151</v>
      </c>
      <c r="G458" s="54" t="s">
        <v>2372</v>
      </c>
      <c r="H458" s="373">
        <v>481</v>
      </c>
      <c r="I458" s="54" t="s">
        <v>49</v>
      </c>
      <c r="J458" s="75" t="str">
        <f t="shared" si="99"/>
        <v>Electrification + Hydrogen</v>
      </c>
      <c r="K458" s="75" t="str">
        <f t="shared" si="99"/>
        <v>indst fuel type shifting</v>
      </c>
      <c r="L458" s="269">
        <f t="shared" si="99"/>
        <v>0</v>
      </c>
      <c r="M458" s="269">
        <f t="shared" si="99"/>
        <v>1</v>
      </c>
      <c r="N458" s="269">
        <f t="shared" si="99"/>
        <v>0.01</v>
      </c>
      <c r="O458" s="75" t="str">
        <f t="shared" si="99"/>
        <v>% of fuel shifted</v>
      </c>
      <c r="P458" s="351"/>
      <c r="Q458" s="75" t="str">
        <f t="shared" si="94"/>
        <v>industry-ag-main.html#fuel-switching</v>
      </c>
      <c r="R458" s="310" t="str">
        <f t="shared" si="94"/>
        <v>industry-elec-and-hydrogen.html</v>
      </c>
      <c r="S458" s="351"/>
      <c r="T458" s="54"/>
    </row>
    <row r="459" spans="1:20" ht="30">
      <c r="A459" s="75" t="str">
        <f t="shared" si="98"/>
        <v>Industry</v>
      </c>
      <c r="B459" s="75" t="str">
        <f t="shared" si="98"/>
        <v>Electrification + Hydrogen</v>
      </c>
      <c r="C459" s="75" t="str">
        <f t="shared" si="98"/>
        <v>Fraction of Industrial Fuel Use Shifted to Other Fuels</v>
      </c>
      <c r="D459" s="9" t="s">
        <v>149</v>
      </c>
      <c r="E459" s="54" t="s">
        <v>2800</v>
      </c>
      <c r="F459" s="9" t="s">
        <v>151</v>
      </c>
      <c r="G459" s="54" t="s">
        <v>2803</v>
      </c>
      <c r="H459" s="373">
        <v>482</v>
      </c>
      <c r="I459" s="54" t="s">
        <v>49</v>
      </c>
      <c r="J459" s="75" t="str">
        <f t="shared" si="99"/>
        <v>Electrification + Hydrogen</v>
      </c>
      <c r="K459" s="75" t="str">
        <f t="shared" si="99"/>
        <v>indst fuel type shifting</v>
      </c>
      <c r="L459" s="269">
        <f t="shared" si="99"/>
        <v>0</v>
      </c>
      <c r="M459" s="269">
        <f t="shared" si="99"/>
        <v>1</v>
      </c>
      <c r="N459" s="269">
        <f t="shared" si="99"/>
        <v>0.01</v>
      </c>
      <c r="O459" s="75" t="str">
        <f t="shared" ref="O459:O472" si="100">O$393</f>
        <v>% of fuel shifted</v>
      </c>
      <c r="P459" s="351"/>
      <c r="Q459" s="75" t="str">
        <f t="shared" si="94"/>
        <v>industry-ag-main.html#fuel-switching</v>
      </c>
      <c r="R459" s="310" t="str">
        <f t="shared" si="94"/>
        <v>industry-elec-and-hydrogen.html</v>
      </c>
      <c r="S459" s="351"/>
      <c r="T459" s="54"/>
    </row>
    <row r="460" spans="1:20" ht="135">
      <c r="A460" s="75" t="str">
        <f t="shared" si="98"/>
        <v>Industry</v>
      </c>
      <c r="B460" s="75" t="str">
        <f t="shared" si="98"/>
        <v>Electrification + Hydrogen</v>
      </c>
      <c r="C460" s="75" t="str">
        <f t="shared" si="98"/>
        <v>Fraction of Industrial Fuel Use Shifted to Other Fuels</v>
      </c>
      <c r="D460" s="9" t="s">
        <v>149</v>
      </c>
      <c r="E460" s="54" t="s">
        <v>2801</v>
      </c>
      <c r="F460" s="9" t="s">
        <v>151</v>
      </c>
      <c r="G460" s="54" t="s">
        <v>2805</v>
      </c>
      <c r="H460" s="373">
        <v>483</v>
      </c>
      <c r="I460" s="54" t="s">
        <v>48</v>
      </c>
      <c r="J460" s="75" t="str">
        <f t="shared" si="99"/>
        <v>Electrification + Hydrogen</v>
      </c>
      <c r="K460" s="75" t="str">
        <f t="shared" si="99"/>
        <v>indst fuel type shifting</v>
      </c>
      <c r="L460" s="269">
        <f t="shared" si="99"/>
        <v>0</v>
      </c>
      <c r="M460" s="269">
        <f t="shared" si="99"/>
        <v>1</v>
      </c>
      <c r="N460" s="269">
        <f t="shared" si="99"/>
        <v>0.01</v>
      </c>
      <c r="O460" s="75" t="str">
        <f t="shared" si="100"/>
        <v>% of fuel shifted</v>
      </c>
      <c r="P460" s="351" t="s">
        <v>3166</v>
      </c>
      <c r="Q460" s="75" t="str">
        <f t="shared" si="94"/>
        <v>industry-ag-main.html#fuel-switching</v>
      </c>
      <c r="R460" s="310" t="str">
        <f t="shared" si="94"/>
        <v>industry-elec-and-hydrogen.html</v>
      </c>
      <c r="S460" s="351"/>
      <c r="T460" s="54"/>
    </row>
    <row r="461" spans="1:20" ht="135">
      <c r="A461" s="75" t="str">
        <f t="shared" si="98"/>
        <v>Industry</v>
      </c>
      <c r="B461" s="75" t="str">
        <f t="shared" si="98"/>
        <v>Electrification + Hydrogen</v>
      </c>
      <c r="C461" s="75" t="str">
        <f t="shared" si="98"/>
        <v>Fraction of Industrial Fuel Use Shifted to Other Fuels</v>
      </c>
      <c r="D461" s="9" t="s">
        <v>149</v>
      </c>
      <c r="E461" s="54" t="s">
        <v>2802</v>
      </c>
      <c r="F461" s="9" t="s">
        <v>151</v>
      </c>
      <c r="G461" s="54" t="s">
        <v>2806</v>
      </c>
      <c r="H461" s="373">
        <v>484</v>
      </c>
      <c r="I461" s="54" t="s">
        <v>48</v>
      </c>
      <c r="J461" s="75" t="str">
        <f t="shared" si="99"/>
        <v>Electrification + Hydrogen</v>
      </c>
      <c r="K461" s="75" t="str">
        <f t="shared" si="99"/>
        <v>indst fuel type shifting</v>
      </c>
      <c r="L461" s="269">
        <f t="shared" si="99"/>
        <v>0</v>
      </c>
      <c r="M461" s="269">
        <f t="shared" si="99"/>
        <v>1</v>
      </c>
      <c r="N461" s="269">
        <f t="shared" si="99"/>
        <v>0.01</v>
      </c>
      <c r="O461" s="75" t="str">
        <f t="shared" si="100"/>
        <v>% of fuel shifted</v>
      </c>
      <c r="P461" s="351" t="s">
        <v>3167</v>
      </c>
      <c r="Q461" s="75" t="str">
        <f t="shared" si="94"/>
        <v>industry-ag-main.html#fuel-switching</v>
      </c>
      <c r="R461" s="310" t="str">
        <f t="shared" si="94"/>
        <v>industry-elec-and-hydrogen.html</v>
      </c>
      <c r="S461" s="351"/>
      <c r="T461" s="54"/>
    </row>
    <row r="462" spans="1:20" ht="30">
      <c r="A462" s="75" t="str">
        <f t="shared" si="98"/>
        <v>Industry</v>
      </c>
      <c r="B462" s="75" t="str">
        <f t="shared" si="98"/>
        <v>Electrification + Hydrogen</v>
      </c>
      <c r="C462" s="75" t="str">
        <f t="shared" si="98"/>
        <v>Fraction of Industrial Fuel Use Shifted to Other Fuels</v>
      </c>
      <c r="D462" s="9" t="s">
        <v>149</v>
      </c>
      <c r="E462" s="54" t="s">
        <v>2799</v>
      </c>
      <c r="F462" s="9" t="s">
        <v>151</v>
      </c>
      <c r="G462" s="54" t="s">
        <v>2804</v>
      </c>
      <c r="H462" s="373">
        <v>485</v>
      </c>
      <c r="I462" s="54" t="s">
        <v>49</v>
      </c>
      <c r="J462" s="75" t="str">
        <f t="shared" si="99"/>
        <v>Electrification + Hydrogen</v>
      </c>
      <c r="K462" s="75" t="str">
        <f t="shared" si="99"/>
        <v>indst fuel type shifting</v>
      </c>
      <c r="L462" s="269">
        <f t="shared" si="99"/>
        <v>0</v>
      </c>
      <c r="M462" s="269">
        <f t="shared" si="99"/>
        <v>1</v>
      </c>
      <c r="N462" s="269">
        <f t="shared" si="99"/>
        <v>0.01</v>
      </c>
      <c r="O462" s="75" t="str">
        <f t="shared" si="100"/>
        <v>% of fuel shifted</v>
      </c>
      <c r="P462" s="351"/>
      <c r="Q462" s="75" t="str">
        <f t="shared" si="94"/>
        <v>industry-ag-main.html#fuel-switching</v>
      </c>
      <c r="R462" s="310" t="str">
        <f t="shared" si="94"/>
        <v>industry-elec-and-hydrogen.html</v>
      </c>
      <c r="S462" s="351"/>
      <c r="T462" s="54"/>
    </row>
    <row r="463" spans="1:20" ht="30">
      <c r="A463" s="75" t="str">
        <f t="shared" si="98"/>
        <v>Industry</v>
      </c>
      <c r="B463" s="75" t="str">
        <f t="shared" si="98"/>
        <v>Electrification + Hydrogen</v>
      </c>
      <c r="C463" s="75" t="str">
        <f t="shared" si="98"/>
        <v>Fraction of Industrial Fuel Use Shifted to Other Fuels</v>
      </c>
      <c r="D463" s="9" t="s">
        <v>150</v>
      </c>
      <c r="E463" s="54" t="s">
        <v>2361</v>
      </c>
      <c r="F463" s="9" t="s">
        <v>152</v>
      </c>
      <c r="G463" s="54" t="s">
        <v>2367</v>
      </c>
      <c r="H463" s="373">
        <v>486</v>
      </c>
      <c r="I463" s="54" t="s">
        <v>49</v>
      </c>
      <c r="J463" s="75" t="str">
        <f t="shared" si="99"/>
        <v>Electrification + Hydrogen</v>
      </c>
      <c r="K463" s="75" t="str">
        <f t="shared" si="99"/>
        <v>indst fuel type shifting</v>
      </c>
      <c r="L463" s="269">
        <f t="shared" si="99"/>
        <v>0</v>
      </c>
      <c r="M463" s="269">
        <f t="shared" si="99"/>
        <v>1</v>
      </c>
      <c r="N463" s="269">
        <f t="shared" si="99"/>
        <v>0.01</v>
      </c>
      <c r="O463" s="75" t="str">
        <f t="shared" si="100"/>
        <v>% of fuel shifted</v>
      </c>
      <c r="P463" s="351"/>
      <c r="Q463" s="75" t="str">
        <f t="shared" si="94"/>
        <v>industry-ag-main.html#fuel-switching</v>
      </c>
      <c r="R463" s="310" t="str">
        <f t="shared" si="94"/>
        <v>industry-elec-and-hydrogen.html</v>
      </c>
      <c r="S463" s="351"/>
      <c r="T463" s="54"/>
    </row>
    <row r="464" spans="1:20" ht="135">
      <c r="A464" s="75" t="str">
        <f t="shared" si="98"/>
        <v>Industry</v>
      </c>
      <c r="B464" s="75" t="str">
        <f t="shared" si="98"/>
        <v>Electrification + Hydrogen</v>
      </c>
      <c r="C464" s="75" t="str">
        <f t="shared" si="98"/>
        <v>Fraction of Industrial Fuel Use Shifted to Other Fuels</v>
      </c>
      <c r="D464" s="9" t="s">
        <v>150</v>
      </c>
      <c r="E464" s="54" t="s">
        <v>2362</v>
      </c>
      <c r="F464" s="9" t="s">
        <v>152</v>
      </c>
      <c r="G464" s="54" t="s">
        <v>2370</v>
      </c>
      <c r="H464" s="373">
        <v>487</v>
      </c>
      <c r="I464" s="54" t="s">
        <v>48</v>
      </c>
      <c r="J464" s="75" t="str">
        <f t="shared" si="99"/>
        <v>Electrification + Hydrogen</v>
      </c>
      <c r="K464" s="75" t="str">
        <f t="shared" si="99"/>
        <v>indst fuel type shifting</v>
      </c>
      <c r="L464" s="269">
        <f t="shared" si="99"/>
        <v>0</v>
      </c>
      <c r="M464" s="269">
        <f t="shared" si="99"/>
        <v>1</v>
      </c>
      <c r="N464" s="269">
        <f t="shared" si="99"/>
        <v>0.01</v>
      </c>
      <c r="O464" s="75" t="str">
        <f t="shared" si="100"/>
        <v>% of fuel shifted</v>
      </c>
      <c r="P464" s="351" t="s">
        <v>3168</v>
      </c>
      <c r="Q464" s="75" t="str">
        <f t="shared" si="94"/>
        <v>industry-ag-main.html#fuel-switching</v>
      </c>
      <c r="R464" s="310" t="str">
        <f t="shared" si="94"/>
        <v>industry-elec-and-hydrogen.html</v>
      </c>
      <c r="S464" s="351"/>
      <c r="T464" s="54"/>
    </row>
    <row r="465" spans="1:20" ht="135">
      <c r="A465" s="75" t="str">
        <f t="shared" si="98"/>
        <v>Industry</v>
      </c>
      <c r="B465" s="75" t="str">
        <f t="shared" si="98"/>
        <v>Electrification + Hydrogen</v>
      </c>
      <c r="C465" s="75" t="str">
        <f t="shared" si="98"/>
        <v>Fraction of Industrial Fuel Use Shifted to Other Fuels</v>
      </c>
      <c r="D465" s="9" t="s">
        <v>150</v>
      </c>
      <c r="E465" s="54" t="s">
        <v>2363</v>
      </c>
      <c r="F465" s="9" t="s">
        <v>152</v>
      </c>
      <c r="G465" s="54" t="s">
        <v>2371</v>
      </c>
      <c r="H465" s="373">
        <v>488</v>
      </c>
      <c r="I465" s="54" t="s">
        <v>48</v>
      </c>
      <c r="J465" s="75" t="str">
        <f t="shared" si="99"/>
        <v>Electrification + Hydrogen</v>
      </c>
      <c r="K465" s="75" t="str">
        <f t="shared" si="99"/>
        <v>indst fuel type shifting</v>
      </c>
      <c r="L465" s="269">
        <f t="shared" si="99"/>
        <v>0</v>
      </c>
      <c r="M465" s="269">
        <f t="shared" si="99"/>
        <v>1</v>
      </c>
      <c r="N465" s="269">
        <f t="shared" si="99"/>
        <v>0.01</v>
      </c>
      <c r="O465" s="75" t="str">
        <f t="shared" si="100"/>
        <v>% of fuel shifted</v>
      </c>
      <c r="P465" s="351" t="s">
        <v>3169</v>
      </c>
      <c r="Q465" s="75" t="str">
        <f t="shared" si="94"/>
        <v>industry-ag-main.html#fuel-switching</v>
      </c>
      <c r="R465" s="310" t="str">
        <f t="shared" si="94"/>
        <v>industry-elec-and-hydrogen.html</v>
      </c>
      <c r="S465" s="351"/>
      <c r="T465" s="54"/>
    </row>
    <row r="466" spans="1:20" ht="30">
      <c r="A466" s="75" t="str">
        <f t="shared" si="98"/>
        <v>Industry</v>
      </c>
      <c r="B466" s="75" t="str">
        <f t="shared" si="98"/>
        <v>Electrification + Hydrogen</v>
      </c>
      <c r="C466" s="75" t="str">
        <f t="shared" si="98"/>
        <v>Fraction of Industrial Fuel Use Shifted to Other Fuels</v>
      </c>
      <c r="D466" s="9" t="s">
        <v>150</v>
      </c>
      <c r="E466" s="54" t="s">
        <v>2364</v>
      </c>
      <c r="F466" s="9" t="s">
        <v>152</v>
      </c>
      <c r="G466" s="54" t="s">
        <v>2368</v>
      </c>
      <c r="H466" s="373">
        <v>489</v>
      </c>
      <c r="I466" s="54" t="s">
        <v>49</v>
      </c>
      <c r="J466" s="75" t="str">
        <f t="shared" si="99"/>
        <v>Electrification + Hydrogen</v>
      </c>
      <c r="K466" s="75" t="str">
        <f t="shared" si="99"/>
        <v>indst fuel type shifting</v>
      </c>
      <c r="L466" s="269">
        <f t="shared" si="99"/>
        <v>0</v>
      </c>
      <c r="M466" s="269">
        <f t="shared" si="99"/>
        <v>1</v>
      </c>
      <c r="N466" s="269">
        <f t="shared" si="99"/>
        <v>0.01</v>
      </c>
      <c r="O466" s="75" t="str">
        <f t="shared" si="100"/>
        <v>% of fuel shifted</v>
      </c>
      <c r="P466" s="351"/>
      <c r="Q466" s="75" t="str">
        <f t="shared" si="94"/>
        <v>industry-ag-main.html#fuel-switching</v>
      </c>
      <c r="R466" s="310" t="str">
        <f t="shared" si="94"/>
        <v>industry-elec-and-hydrogen.html</v>
      </c>
      <c r="S466" s="351"/>
      <c r="T466" s="54"/>
    </row>
    <row r="467" spans="1:20" ht="135">
      <c r="A467" s="75" t="str">
        <f t="shared" si="98"/>
        <v>Industry</v>
      </c>
      <c r="B467" s="75" t="str">
        <f t="shared" si="98"/>
        <v>Electrification + Hydrogen</v>
      </c>
      <c r="C467" s="75" t="str">
        <f t="shared" si="98"/>
        <v>Fraction of Industrial Fuel Use Shifted to Other Fuels</v>
      </c>
      <c r="D467" s="9" t="s">
        <v>150</v>
      </c>
      <c r="E467" s="54" t="s">
        <v>2365</v>
      </c>
      <c r="F467" s="9" t="s">
        <v>152</v>
      </c>
      <c r="G467" s="54" t="s">
        <v>2369</v>
      </c>
      <c r="H467" s="373">
        <v>490</v>
      </c>
      <c r="I467" s="54" t="s">
        <v>48</v>
      </c>
      <c r="J467" s="75" t="str">
        <f t="shared" si="99"/>
        <v>Electrification + Hydrogen</v>
      </c>
      <c r="K467" s="75" t="str">
        <f t="shared" si="99"/>
        <v>indst fuel type shifting</v>
      </c>
      <c r="L467" s="269">
        <f t="shared" si="99"/>
        <v>0</v>
      </c>
      <c r="M467" s="269">
        <f t="shared" si="99"/>
        <v>1</v>
      </c>
      <c r="N467" s="269">
        <f t="shared" si="99"/>
        <v>0.01</v>
      </c>
      <c r="O467" s="75" t="str">
        <f t="shared" si="100"/>
        <v>% of fuel shifted</v>
      </c>
      <c r="P467" s="351" t="s">
        <v>3170</v>
      </c>
      <c r="Q467" s="75" t="str">
        <f t="shared" si="94"/>
        <v>industry-ag-main.html#fuel-switching</v>
      </c>
      <c r="R467" s="310" t="str">
        <f t="shared" si="94"/>
        <v>industry-elec-and-hydrogen.html</v>
      </c>
      <c r="S467" s="351"/>
      <c r="T467" s="54"/>
    </row>
    <row r="468" spans="1:20" ht="30">
      <c r="A468" s="75" t="str">
        <f t="shared" si="98"/>
        <v>Industry</v>
      </c>
      <c r="B468" s="75" t="str">
        <f t="shared" si="98"/>
        <v>Electrification + Hydrogen</v>
      </c>
      <c r="C468" s="75" t="str">
        <f t="shared" si="98"/>
        <v>Fraction of Industrial Fuel Use Shifted to Other Fuels</v>
      </c>
      <c r="D468" s="9" t="s">
        <v>150</v>
      </c>
      <c r="E468" s="54" t="s">
        <v>2366</v>
      </c>
      <c r="F468" s="9" t="s">
        <v>152</v>
      </c>
      <c r="G468" s="54" t="s">
        <v>2372</v>
      </c>
      <c r="H468" s="373">
        <v>491</v>
      </c>
      <c r="I468" s="54" t="s">
        <v>49</v>
      </c>
      <c r="J468" s="75" t="str">
        <f t="shared" si="99"/>
        <v>Electrification + Hydrogen</v>
      </c>
      <c r="K468" s="75" t="str">
        <f t="shared" si="99"/>
        <v>indst fuel type shifting</v>
      </c>
      <c r="L468" s="269">
        <f t="shared" si="99"/>
        <v>0</v>
      </c>
      <c r="M468" s="269">
        <f t="shared" si="99"/>
        <v>1</v>
      </c>
      <c r="N468" s="269">
        <f t="shared" si="99"/>
        <v>0.01</v>
      </c>
      <c r="O468" s="75" t="str">
        <f t="shared" si="100"/>
        <v>% of fuel shifted</v>
      </c>
      <c r="P468" s="351"/>
      <c r="Q468" s="75" t="str">
        <f t="shared" si="94"/>
        <v>industry-ag-main.html#fuel-switching</v>
      </c>
      <c r="R468" s="310" t="str">
        <f t="shared" si="94"/>
        <v>industry-elec-and-hydrogen.html</v>
      </c>
      <c r="S468" s="351"/>
      <c r="T468" s="54"/>
    </row>
    <row r="469" spans="1:20" ht="30">
      <c r="A469" s="75" t="str">
        <f t="shared" si="98"/>
        <v>Industry</v>
      </c>
      <c r="B469" s="75" t="str">
        <f t="shared" si="98"/>
        <v>Electrification + Hydrogen</v>
      </c>
      <c r="C469" s="75" t="str">
        <f t="shared" si="98"/>
        <v>Fraction of Industrial Fuel Use Shifted to Other Fuels</v>
      </c>
      <c r="D469" s="9" t="s">
        <v>150</v>
      </c>
      <c r="E469" s="54" t="s">
        <v>2800</v>
      </c>
      <c r="F469" s="9" t="s">
        <v>152</v>
      </c>
      <c r="G469" s="54" t="s">
        <v>2803</v>
      </c>
      <c r="H469" s="373">
        <v>492</v>
      </c>
      <c r="I469" s="54" t="s">
        <v>49</v>
      </c>
      <c r="J469" s="75" t="str">
        <f t="shared" si="99"/>
        <v>Electrification + Hydrogen</v>
      </c>
      <c r="K469" s="75" t="str">
        <f t="shared" si="99"/>
        <v>indst fuel type shifting</v>
      </c>
      <c r="L469" s="269">
        <f t="shared" si="99"/>
        <v>0</v>
      </c>
      <c r="M469" s="269">
        <f t="shared" si="99"/>
        <v>1</v>
      </c>
      <c r="N469" s="269">
        <f t="shared" si="99"/>
        <v>0.01</v>
      </c>
      <c r="O469" s="75" t="str">
        <f t="shared" si="100"/>
        <v>% of fuel shifted</v>
      </c>
      <c r="P469" s="351"/>
      <c r="Q469" s="75" t="str">
        <f t="shared" ref="Q469:R472" si="101">Q$393</f>
        <v>industry-ag-main.html#fuel-switching</v>
      </c>
      <c r="R469" s="310" t="str">
        <f t="shared" si="101"/>
        <v>industry-elec-and-hydrogen.html</v>
      </c>
      <c r="S469" s="351"/>
      <c r="T469" s="54"/>
    </row>
    <row r="470" spans="1:20" ht="150">
      <c r="A470" s="75" t="str">
        <f t="shared" si="98"/>
        <v>Industry</v>
      </c>
      <c r="B470" s="75" t="str">
        <f t="shared" si="98"/>
        <v>Electrification + Hydrogen</v>
      </c>
      <c r="C470" s="75" t="str">
        <f t="shared" si="98"/>
        <v>Fraction of Industrial Fuel Use Shifted to Other Fuels</v>
      </c>
      <c r="D470" s="9" t="s">
        <v>150</v>
      </c>
      <c r="E470" s="54" t="s">
        <v>2801</v>
      </c>
      <c r="F470" s="9" t="s">
        <v>152</v>
      </c>
      <c r="G470" s="54" t="s">
        <v>2805</v>
      </c>
      <c r="H470" s="373">
        <v>493</v>
      </c>
      <c r="I470" s="54" t="s">
        <v>48</v>
      </c>
      <c r="J470" s="75" t="str">
        <f t="shared" si="99"/>
        <v>Electrification + Hydrogen</v>
      </c>
      <c r="K470" s="75" t="str">
        <f t="shared" si="99"/>
        <v>indst fuel type shifting</v>
      </c>
      <c r="L470" s="269">
        <f t="shared" si="99"/>
        <v>0</v>
      </c>
      <c r="M470" s="269">
        <f t="shared" si="99"/>
        <v>1</v>
      </c>
      <c r="N470" s="269">
        <f t="shared" si="99"/>
        <v>0.01</v>
      </c>
      <c r="O470" s="75" t="str">
        <f t="shared" si="100"/>
        <v>% of fuel shifted</v>
      </c>
      <c r="P470" s="351" t="s">
        <v>3171</v>
      </c>
      <c r="Q470" s="75" t="str">
        <f t="shared" si="101"/>
        <v>industry-ag-main.html#fuel-switching</v>
      </c>
      <c r="R470" s="310" t="str">
        <f t="shared" si="101"/>
        <v>industry-elec-and-hydrogen.html</v>
      </c>
      <c r="S470" s="351"/>
      <c r="T470" s="54"/>
    </row>
    <row r="471" spans="1:20" ht="150">
      <c r="A471" s="75" t="str">
        <f t="shared" si="98"/>
        <v>Industry</v>
      </c>
      <c r="B471" s="75" t="str">
        <f t="shared" si="98"/>
        <v>Electrification + Hydrogen</v>
      </c>
      <c r="C471" s="75" t="str">
        <f t="shared" si="98"/>
        <v>Fraction of Industrial Fuel Use Shifted to Other Fuels</v>
      </c>
      <c r="D471" s="9" t="s">
        <v>150</v>
      </c>
      <c r="E471" s="54" t="s">
        <v>2802</v>
      </c>
      <c r="F471" s="9" t="s">
        <v>152</v>
      </c>
      <c r="G471" s="54" t="s">
        <v>2806</v>
      </c>
      <c r="H471" s="373">
        <v>494</v>
      </c>
      <c r="I471" s="54" t="s">
        <v>48</v>
      </c>
      <c r="J471" s="75" t="str">
        <f t="shared" si="99"/>
        <v>Electrification + Hydrogen</v>
      </c>
      <c r="K471" s="75" t="str">
        <f t="shared" si="99"/>
        <v>indst fuel type shifting</v>
      </c>
      <c r="L471" s="269">
        <f t="shared" si="99"/>
        <v>0</v>
      </c>
      <c r="M471" s="269">
        <f t="shared" si="99"/>
        <v>1</v>
      </c>
      <c r="N471" s="269">
        <f t="shared" si="99"/>
        <v>0.01</v>
      </c>
      <c r="O471" s="75" t="str">
        <f t="shared" si="100"/>
        <v>% of fuel shifted</v>
      </c>
      <c r="P471" s="351" t="s">
        <v>3172</v>
      </c>
      <c r="Q471" s="75" t="str">
        <f t="shared" si="101"/>
        <v>industry-ag-main.html#fuel-switching</v>
      </c>
      <c r="R471" s="310" t="str">
        <f t="shared" si="101"/>
        <v>industry-elec-and-hydrogen.html</v>
      </c>
      <c r="S471" s="351"/>
      <c r="T471" s="54"/>
    </row>
    <row r="472" spans="1:20" ht="30">
      <c r="A472" s="75" t="str">
        <f t="shared" si="98"/>
        <v>Industry</v>
      </c>
      <c r="B472" s="75" t="str">
        <f t="shared" si="98"/>
        <v>Electrification + Hydrogen</v>
      </c>
      <c r="C472" s="75" t="str">
        <f t="shared" si="98"/>
        <v>Fraction of Industrial Fuel Use Shifted to Other Fuels</v>
      </c>
      <c r="D472" s="9" t="s">
        <v>150</v>
      </c>
      <c r="E472" s="54" t="s">
        <v>2799</v>
      </c>
      <c r="F472" s="9" t="s">
        <v>152</v>
      </c>
      <c r="G472" s="54" t="s">
        <v>2804</v>
      </c>
      <c r="H472" s="373">
        <v>495</v>
      </c>
      <c r="I472" s="54" t="s">
        <v>49</v>
      </c>
      <c r="J472" s="75" t="str">
        <f t="shared" si="99"/>
        <v>Electrification + Hydrogen</v>
      </c>
      <c r="K472" s="75" t="str">
        <f t="shared" si="99"/>
        <v>indst fuel type shifting</v>
      </c>
      <c r="L472" s="269">
        <f t="shared" si="99"/>
        <v>0</v>
      </c>
      <c r="M472" s="269">
        <f t="shared" si="99"/>
        <v>1</v>
      </c>
      <c r="N472" s="269">
        <f t="shared" si="99"/>
        <v>0.01</v>
      </c>
      <c r="O472" s="75" t="str">
        <f t="shared" si="100"/>
        <v>% of fuel shifted</v>
      </c>
      <c r="P472" s="351"/>
      <c r="Q472" s="75" t="str">
        <f t="shared" si="101"/>
        <v>industry-ag-main.html#fuel-switching</v>
      </c>
      <c r="R472" s="310" t="str">
        <f t="shared" si="101"/>
        <v>industry-elec-and-hydrogen.html</v>
      </c>
      <c r="S472" s="351"/>
      <c r="T472" s="54"/>
    </row>
    <row r="473" spans="1:20" s="2" customFormat="1" ht="45">
      <c r="A473" s="260" t="s">
        <v>9</v>
      </c>
      <c r="B473" s="260" t="s">
        <v>2892</v>
      </c>
      <c r="C473" s="260" t="s">
        <v>2895</v>
      </c>
      <c r="D473" s="9"/>
      <c r="E473" s="9"/>
      <c r="F473" s="9"/>
      <c r="G473" s="9"/>
      <c r="H473" s="263">
        <v>58</v>
      </c>
      <c r="I473" s="9" t="s">
        <v>48</v>
      </c>
      <c r="J473" s="260" t="s">
        <v>2899</v>
      </c>
      <c r="K473" s="260" t="s">
        <v>2900</v>
      </c>
      <c r="L473" s="63">
        <v>0</v>
      </c>
      <c r="M473" s="64">
        <v>1</v>
      </c>
      <c r="N473" s="64">
        <v>0.01</v>
      </c>
      <c r="O473" s="9" t="s">
        <v>37</v>
      </c>
      <c r="P473" s="362" t="s">
        <v>3173</v>
      </c>
      <c r="Q473" s="9" t="s">
        <v>2111</v>
      </c>
      <c r="R473" s="318" t="s">
        <v>2112</v>
      </c>
      <c r="S473" s="362" t="s">
        <v>173</v>
      </c>
      <c r="T473" s="9"/>
    </row>
    <row r="474" spans="1:20" s="2" customFormat="1" ht="45">
      <c r="A474" s="260" t="s">
        <v>9</v>
      </c>
      <c r="B474" s="260" t="s">
        <v>2893</v>
      </c>
      <c r="C474" s="260" t="s">
        <v>2896</v>
      </c>
      <c r="D474" s="9"/>
      <c r="E474" s="9"/>
      <c r="F474" s="9"/>
      <c r="G474" s="9"/>
      <c r="H474" s="263">
        <v>510</v>
      </c>
      <c r="I474" s="9" t="s">
        <v>48</v>
      </c>
      <c r="J474" s="260" t="s">
        <v>2899</v>
      </c>
      <c r="K474" s="260" t="s">
        <v>2901</v>
      </c>
      <c r="L474" s="63">
        <v>0</v>
      </c>
      <c r="M474" s="64">
        <v>1</v>
      </c>
      <c r="N474" s="64">
        <v>0.01</v>
      </c>
      <c r="O474" s="9" t="s">
        <v>37</v>
      </c>
      <c r="P474" s="362" t="s">
        <v>2935</v>
      </c>
      <c r="Q474" s="9" t="s">
        <v>2111</v>
      </c>
      <c r="R474" s="318" t="s">
        <v>2112</v>
      </c>
      <c r="S474" s="362"/>
      <c r="T474" s="9"/>
    </row>
    <row r="475" spans="1:20" s="2" customFormat="1" ht="45">
      <c r="A475" s="260" t="s">
        <v>9</v>
      </c>
      <c r="B475" s="260" t="s">
        <v>2894</v>
      </c>
      <c r="C475" s="260" t="s">
        <v>2897</v>
      </c>
      <c r="D475" s="9"/>
      <c r="E475" s="9"/>
      <c r="F475" s="9"/>
      <c r="G475" s="9"/>
      <c r="H475" s="263">
        <v>511</v>
      </c>
      <c r="I475" s="9" t="s">
        <v>48</v>
      </c>
      <c r="J475" s="260" t="s">
        <v>2899</v>
      </c>
      <c r="K475" s="260" t="s">
        <v>2902</v>
      </c>
      <c r="L475" s="63">
        <v>0</v>
      </c>
      <c r="M475" s="64">
        <v>1</v>
      </c>
      <c r="N475" s="64">
        <v>0.01</v>
      </c>
      <c r="O475" s="9" t="s">
        <v>37</v>
      </c>
      <c r="P475" s="362" t="s">
        <v>2936</v>
      </c>
      <c r="Q475" s="9" t="s">
        <v>2111</v>
      </c>
      <c r="R475" s="318" t="s">
        <v>2112</v>
      </c>
      <c r="S475" s="362"/>
      <c r="T475" s="9"/>
    </row>
    <row r="476" spans="1:20" s="2" customFormat="1" ht="45">
      <c r="A476" s="260" t="s">
        <v>9</v>
      </c>
      <c r="B476" s="260" t="s">
        <v>2904</v>
      </c>
      <c r="C476" s="260" t="s">
        <v>2898</v>
      </c>
      <c r="D476" s="9"/>
      <c r="E476" s="9"/>
      <c r="F476" s="9"/>
      <c r="G476" s="9"/>
      <c r="H476" s="263">
        <v>512</v>
      </c>
      <c r="I476" s="9" t="s">
        <v>48</v>
      </c>
      <c r="J476" s="260" t="s">
        <v>2899</v>
      </c>
      <c r="K476" s="260" t="s">
        <v>2903</v>
      </c>
      <c r="L476" s="63">
        <v>0</v>
      </c>
      <c r="M476" s="64">
        <v>1</v>
      </c>
      <c r="N476" s="64">
        <v>0.01</v>
      </c>
      <c r="O476" s="9" t="s">
        <v>37</v>
      </c>
      <c r="P476" s="362" t="s">
        <v>2937</v>
      </c>
      <c r="Q476" s="9" t="s">
        <v>2111</v>
      </c>
      <c r="R476" s="318" t="s">
        <v>2112</v>
      </c>
      <c r="S476" s="362"/>
      <c r="T476" s="9"/>
    </row>
    <row r="477" spans="1:20" s="5" customFormat="1" ht="105">
      <c r="A477" s="259" t="s">
        <v>9</v>
      </c>
      <c r="B477" s="259" t="s">
        <v>2448</v>
      </c>
      <c r="C477" s="259" t="s">
        <v>2447</v>
      </c>
      <c r="D477" s="54" t="s">
        <v>144</v>
      </c>
      <c r="E477" s="54"/>
      <c r="F477" s="9" t="s">
        <v>2375</v>
      </c>
      <c r="G477" s="54"/>
      <c r="H477" s="373">
        <v>429</v>
      </c>
      <c r="I477" s="54" t="s">
        <v>48</v>
      </c>
      <c r="J477" s="259" t="s">
        <v>2448</v>
      </c>
      <c r="K477" s="259" t="s">
        <v>2451</v>
      </c>
      <c r="L477" s="60">
        <v>0</v>
      </c>
      <c r="M477" s="61">
        <v>1</v>
      </c>
      <c r="N477" s="61">
        <v>0.01</v>
      </c>
      <c r="O477" s="54" t="s">
        <v>2452</v>
      </c>
      <c r="P477" s="351" t="s">
        <v>2456</v>
      </c>
      <c r="Q477" s="54"/>
      <c r="R477" s="318" t="s">
        <v>2789</v>
      </c>
      <c r="S477" s="351" t="s">
        <v>2453</v>
      </c>
      <c r="T477" s="56"/>
    </row>
    <row r="478" spans="1:20" s="5" customFormat="1" ht="75">
      <c r="A478" s="75" t="str">
        <f t="shared" ref="A478:C478" si="102">A$477</f>
        <v>Industry</v>
      </c>
      <c r="B478" s="75" t="str">
        <f t="shared" si="102"/>
        <v>Material Efficiency, Longevity, &amp; Re-Use</v>
      </c>
      <c r="C478" s="75" t="str">
        <f t="shared" si="102"/>
        <v>Percent Reduction in Nonenergy Nonagriculture Industry Product Demand</v>
      </c>
      <c r="D478" s="9" t="s">
        <v>146</v>
      </c>
      <c r="E478" s="54"/>
      <c r="F478" s="9" t="s">
        <v>2377</v>
      </c>
      <c r="G478" s="54"/>
      <c r="H478" s="373">
        <v>430</v>
      </c>
      <c r="I478" s="54" t="s">
        <v>48</v>
      </c>
      <c r="J478" s="75" t="str">
        <f t="shared" ref="J478:O479" si="103">J$477</f>
        <v>Material Efficiency, Longevity, &amp; Re-Use</v>
      </c>
      <c r="K478" s="75" t="str">
        <f t="shared" si="103"/>
        <v>indst reduce nonenergy product demand</v>
      </c>
      <c r="L478" s="269">
        <f t="shared" si="103"/>
        <v>0</v>
      </c>
      <c r="M478" s="269">
        <f t="shared" si="103"/>
        <v>1</v>
      </c>
      <c r="N478" s="269">
        <f t="shared" si="103"/>
        <v>0.01</v>
      </c>
      <c r="O478" s="269" t="str">
        <f t="shared" si="103"/>
        <v>% demand reduction</v>
      </c>
      <c r="P478" s="351" t="s">
        <v>2455</v>
      </c>
      <c r="Q478" s="54"/>
      <c r="R478" s="310" t="str">
        <f t="shared" ref="R478" si="104">R$477</f>
        <v>material-efficiency-longevity-reuse.html</v>
      </c>
      <c r="S478" s="351" t="s">
        <v>2454</v>
      </c>
      <c r="T478" s="56"/>
    </row>
    <row r="479" spans="1:20" s="5" customFormat="1" ht="120">
      <c r="A479" s="75" t="str">
        <f t="shared" ref="A479:C479" si="105">A$477</f>
        <v>Industry</v>
      </c>
      <c r="B479" s="75" t="str">
        <f t="shared" si="105"/>
        <v>Material Efficiency, Longevity, &amp; Re-Use</v>
      </c>
      <c r="C479" s="75" t="str">
        <f t="shared" si="105"/>
        <v>Percent Reduction in Nonenergy Nonagriculture Industry Product Demand</v>
      </c>
      <c r="D479" s="9" t="s">
        <v>148</v>
      </c>
      <c r="E479" s="54"/>
      <c r="F479" s="9" t="s">
        <v>2449</v>
      </c>
      <c r="G479" s="54"/>
      <c r="H479" s="373">
        <v>432</v>
      </c>
      <c r="I479" s="54" t="s">
        <v>48</v>
      </c>
      <c r="J479" s="75" t="str">
        <f t="shared" si="103"/>
        <v>Material Efficiency, Longevity, &amp; Re-Use</v>
      </c>
      <c r="K479" s="75" t="str">
        <f t="shared" si="103"/>
        <v>indst reduce nonenergy product demand</v>
      </c>
      <c r="L479" s="269">
        <f t="shared" si="103"/>
        <v>0</v>
      </c>
      <c r="M479" s="269">
        <f t="shared" si="103"/>
        <v>1</v>
      </c>
      <c r="N479" s="269">
        <f t="shared" si="103"/>
        <v>0.01</v>
      </c>
      <c r="O479" s="269" t="str">
        <f t="shared" si="103"/>
        <v>% demand reduction</v>
      </c>
      <c r="P479" s="351" t="s">
        <v>2458</v>
      </c>
      <c r="Q479" s="54"/>
      <c r="R479" s="318" t="s">
        <v>2790</v>
      </c>
      <c r="S479" s="351" t="s">
        <v>2459</v>
      </c>
      <c r="T479" s="56"/>
    </row>
    <row r="480" spans="1:20" ht="60">
      <c r="A480" s="259" t="s">
        <v>9</v>
      </c>
      <c r="B480" s="259" t="s">
        <v>23</v>
      </c>
      <c r="C480" s="259" t="s">
        <v>318</v>
      </c>
      <c r="D480" s="54" t="s">
        <v>145</v>
      </c>
      <c r="E480" s="54"/>
      <c r="F480" s="9" t="s">
        <v>2376</v>
      </c>
      <c r="G480" s="54"/>
      <c r="H480" s="373">
        <v>56</v>
      </c>
      <c r="I480" s="54" t="s">
        <v>48</v>
      </c>
      <c r="J480" s="55" t="s">
        <v>395</v>
      </c>
      <c r="K480" s="77" t="s">
        <v>2141</v>
      </c>
      <c r="L480" s="60">
        <v>0</v>
      </c>
      <c r="M480" s="61">
        <v>1</v>
      </c>
      <c r="N480" s="61">
        <v>0.01</v>
      </c>
      <c r="O480" s="54" t="s">
        <v>37</v>
      </c>
      <c r="P480" s="369" t="s">
        <v>3326</v>
      </c>
      <c r="Q480" s="54" t="s">
        <v>253</v>
      </c>
      <c r="R480" s="318" t="s">
        <v>254</v>
      </c>
      <c r="S480" s="351" t="s">
        <v>173</v>
      </c>
      <c r="T480" s="54"/>
    </row>
    <row r="481" spans="1:20" ht="45">
      <c r="A481" s="75" t="str">
        <f>A$480</f>
        <v>Industry</v>
      </c>
      <c r="B481" s="75" t="str">
        <f t="shared" ref="B481:C482" si="106">B$480</f>
        <v>Methane Capture</v>
      </c>
      <c r="C481" s="75" t="str">
        <f t="shared" si="106"/>
        <v>Fraction of Methane Capture Opportunities Achieved</v>
      </c>
      <c r="D481" s="54" t="s">
        <v>2450</v>
      </c>
      <c r="E481" s="54"/>
      <c r="F481" s="54" t="s">
        <v>2880</v>
      </c>
      <c r="G481" s="54"/>
      <c r="H481" s="373">
        <v>513</v>
      </c>
      <c r="I481" s="54" t="s">
        <v>48</v>
      </c>
      <c r="J481" s="75" t="str">
        <f t="shared" ref="J481:O482" si="107">J$480</f>
        <v>Methane Capture and Destruction</v>
      </c>
      <c r="K481" s="75" t="str">
        <f t="shared" si="107"/>
        <v>indst methane capture</v>
      </c>
      <c r="L481" s="269">
        <f t="shared" si="107"/>
        <v>0</v>
      </c>
      <c r="M481" s="269">
        <f t="shared" si="107"/>
        <v>1</v>
      </c>
      <c r="N481" s="269">
        <f t="shared" si="107"/>
        <v>0.01</v>
      </c>
      <c r="O481" s="75" t="str">
        <f t="shared" si="107"/>
        <v>% of potential achieved</v>
      </c>
      <c r="P481" s="351" t="s">
        <v>2913</v>
      </c>
      <c r="Q481" s="75" t="str">
        <f t="shared" ref="Q481:S482" si="108">Q$480</f>
        <v>industry-ag-main.html#methane-capture</v>
      </c>
      <c r="R481" s="310" t="str">
        <f t="shared" si="108"/>
        <v>methane-capture.html</v>
      </c>
      <c r="S481" s="368" t="str">
        <f t="shared" si="108"/>
        <v>Calculated from model data; see the relevant variable(s) in the InputData folder for source information.</v>
      </c>
      <c r="T481" s="54"/>
    </row>
    <row r="482" spans="1:20" ht="60">
      <c r="A482" s="75" t="str">
        <f>A$480</f>
        <v>Industry</v>
      </c>
      <c r="B482" s="75" t="str">
        <f t="shared" si="106"/>
        <v>Methane Capture</v>
      </c>
      <c r="C482" s="75" t="str">
        <f t="shared" si="106"/>
        <v>Fraction of Methane Capture Opportunities Achieved</v>
      </c>
      <c r="D482" s="54" t="s">
        <v>148</v>
      </c>
      <c r="E482" s="54"/>
      <c r="F482" s="9" t="s">
        <v>2449</v>
      </c>
      <c r="G482" s="54"/>
      <c r="H482" s="373">
        <v>514</v>
      </c>
      <c r="I482" s="54" t="s">
        <v>48</v>
      </c>
      <c r="J482" s="75" t="str">
        <f t="shared" si="107"/>
        <v>Methane Capture and Destruction</v>
      </c>
      <c r="K482" s="75" t="str">
        <f t="shared" si="107"/>
        <v>indst methane capture</v>
      </c>
      <c r="L482" s="269">
        <f t="shared" si="107"/>
        <v>0</v>
      </c>
      <c r="M482" s="269">
        <f t="shared" si="107"/>
        <v>1</v>
      </c>
      <c r="N482" s="269">
        <f t="shared" si="107"/>
        <v>0.01</v>
      </c>
      <c r="O482" s="75" t="str">
        <f t="shared" si="107"/>
        <v>% of potential achieved</v>
      </c>
      <c r="P482" s="351" t="s">
        <v>2914</v>
      </c>
      <c r="Q482" s="75" t="str">
        <f t="shared" si="108"/>
        <v>industry-ag-main.html#methane-capture</v>
      </c>
      <c r="R482" s="310" t="str">
        <f t="shared" si="108"/>
        <v>methane-capture.html</v>
      </c>
      <c r="S482" s="368" t="str">
        <f t="shared" si="108"/>
        <v>Calculated from model data; see the relevant variable(s) in the InputData folder for source information.</v>
      </c>
      <c r="T482" s="54"/>
    </row>
    <row r="483" spans="1:20" ht="60">
      <c r="A483" s="259" t="s">
        <v>9</v>
      </c>
      <c r="B483" s="259" t="s">
        <v>21</v>
      </c>
      <c r="C483" s="259" t="s">
        <v>319</v>
      </c>
      <c r="D483" s="54" t="s">
        <v>145</v>
      </c>
      <c r="E483" s="54"/>
      <c r="F483" s="9" t="s">
        <v>2376</v>
      </c>
      <c r="G483" s="54"/>
      <c r="H483" s="373">
        <v>57</v>
      </c>
      <c r="I483" s="54" t="s">
        <v>48</v>
      </c>
      <c r="J483" s="55" t="s">
        <v>395</v>
      </c>
      <c r="K483" s="77" t="s">
        <v>2140</v>
      </c>
      <c r="L483" s="60">
        <v>0</v>
      </c>
      <c r="M483" s="61">
        <v>1</v>
      </c>
      <c r="N483" s="61">
        <v>0.01</v>
      </c>
      <c r="O483" s="54" t="s">
        <v>37</v>
      </c>
      <c r="P483" s="369" t="s">
        <v>3325</v>
      </c>
      <c r="Q483" s="54" t="s">
        <v>255</v>
      </c>
      <c r="R483" s="318" t="s">
        <v>256</v>
      </c>
      <c r="S483" s="351" t="s">
        <v>173</v>
      </c>
      <c r="T483" s="54"/>
    </row>
    <row r="484" spans="1:20" ht="45">
      <c r="A484" s="75" t="str">
        <f>A$483</f>
        <v>Industry</v>
      </c>
      <c r="B484" s="75" t="str">
        <f t="shared" ref="B484:C485" si="109">B$483</f>
        <v>Methane Destruction</v>
      </c>
      <c r="C484" s="75" t="str">
        <f t="shared" si="109"/>
        <v>Fraction of Methane Destruction Opportunities Achieved</v>
      </c>
      <c r="D484" s="54" t="s">
        <v>2450</v>
      </c>
      <c r="E484" s="54"/>
      <c r="F484" s="54" t="s">
        <v>2880</v>
      </c>
      <c r="G484" s="54"/>
      <c r="H484" s="373">
        <v>515</v>
      </c>
      <c r="I484" s="54" t="s">
        <v>48</v>
      </c>
      <c r="J484" s="75" t="str">
        <f t="shared" ref="J484:O485" si="110">J$483</f>
        <v>Methane Capture and Destruction</v>
      </c>
      <c r="K484" s="75" t="str">
        <f t="shared" si="110"/>
        <v>indst methane destruction</v>
      </c>
      <c r="L484" s="269">
        <f t="shared" si="110"/>
        <v>0</v>
      </c>
      <c r="M484" s="269">
        <f t="shared" si="110"/>
        <v>1</v>
      </c>
      <c r="N484" s="269">
        <f t="shared" si="110"/>
        <v>0.01</v>
      </c>
      <c r="O484" s="75" t="str">
        <f t="shared" si="110"/>
        <v>% of potential achieved</v>
      </c>
      <c r="P484" s="351" t="s">
        <v>2915</v>
      </c>
      <c r="Q484" s="75" t="str">
        <f t="shared" ref="Q484:S485" si="111">Q$483</f>
        <v>industry-ag-main.html#methane-destr</v>
      </c>
      <c r="R484" s="310" t="str">
        <f t="shared" si="111"/>
        <v>methane-destruction.html</v>
      </c>
      <c r="S484" s="368" t="str">
        <f t="shared" si="111"/>
        <v>Calculated from model data; see the relevant variable(s) in the InputData folder for source information.</v>
      </c>
      <c r="T484" s="54"/>
    </row>
    <row r="485" spans="1:20" ht="60">
      <c r="A485" s="75" t="str">
        <f t="shared" ref="A485" si="112">A$483</f>
        <v>Industry</v>
      </c>
      <c r="B485" s="75" t="str">
        <f t="shared" si="109"/>
        <v>Methane Destruction</v>
      </c>
      <c r="C485" s="75" t="str">
        <f t="shared" si="109"/>
        <v>Fraction of Methane Destruction Opportunities Achieved</v>
      </c>
      <c r="D485" s="54" t="s">
        <v>148</v>
      </c>
      <c r="E485" s="54"/>
      <c r="F485" s="9" t="s">
        <v>2449</v>
      </c>
      <c r="G485" s="54"/>
      <c r="H485" s="373">
        <v>516</v>
      </c>
      <c r="I485" s="54" t="s">
        <v>48</v>
      </c>
      <c r="J485" s="75" t="str">
        <f t="shared" si="110"/>
        <v>Methane Capture and Destruction</v>
      </c>
      <c r="K485" s="75" t="str">
        <f t="shared" si="110"/>
        <v>indst methane destruction</v>
      </c>
      <c r="L485" s="269">
        <f t="shared" si="110"/>
        <v>0</v>
      </c>
      <c r="M485" s="269">
        <f t="shared" si="110"/>
        <v>1</v>
      </c>
      <c r="N485" s="269">
        <f t="shared" si="110"/>
        <v>0.01</v>
      </c>
      <c r="O485" s="75" t="str">
        <f t="shared" si="110"/>
        <v>% of potential achieved</v>
      </c>
      <c r="P485" s="351" t="s">
        <v>2916</v>
      </c>
      <c r="Q485" s="75" t="str">
        <f t="shared" si="111"/>
        <v>industry-ag-main.html#methane-destr</v>
      </c>
      <c r="R485" s="310" t="str">
        <f t="shared" si="111"/>
        <v>methane-destruction.html</v>
      </c>
      <c r="S485" s="368" t="str">
        <f t="shared" si="111"/>
        <v>Calculated from model data; see the relevant variable(s) in the InputData folder for source information.</v>
      </c>
      <c r="T485" s="54"/>
    </row>
    <row r="486" spans="1:20" ht="60">
      <c r="A486" s="259" t="s">
        <v>9</v>
      </c>
      <c r="B486" s="259" t="s">
        <v>2531</v>
      </c>
      <c r="C486" s="259" t="s">
        <v>2532</v>
      </c>
      <c r="D486" s="9" t="s">
        <v>504</v>
      </c>
      <c r="E486" s="54"/>
      <c r="F486" s="9" t="s">
        <v>501</v>
      </c>
      <c r="G486" s="54"/>
      <c r="H486" s="373">
        <v>451</v>
      </c>
      <c r="I486" s="54" t="s">
        <v>48</v>
      </c>
      <c r="J486" s="259" t="s">
        <v>2532</v>
      </c>
      <c r="K486" s="259" t="s">
        <v>2533</v>
      </c>
      <c r="L486" s="60">
        <v>0</v>
      </c>
      <c r="M486" s="61">
        <v>1</v>
      </c>
      <c r="N486" s="61">
        <v>0.01</v>
      </c>
      <c r="O486" s="54" t="s">
        <v>2534</v>
      </c>
      <c r="P486" s="355" t="s">
        <v>3285</v>
      </c>
      <c r="Q486" s="54"/>
      <c r="R486" s="318" t="s">
        <v>2791</v>
      </c>
      <c r="S486" s="351" t="s">
        <v>173</v>
      </c>
      <c r="T486" s="54"/>
    </row>
    <row r="487" spans="1:20" ht="60">
      <c r="A487" s="75" t="str">
        <f>A$486</f>
        <v>Industry</v>
      </c>
      <c r="B487" s="75" t="str">
        <f t="shared" ref="B487:C494" si="113">B$486</f>
        <v>Reduce Fossil Fuel Exports</v>
      </c>
      <c r="C487" s="75" t="str">
        <f t="shared" si="113"/>
        <v>Percent Reduction in Fossil Fuel Exports</v>
      </c>
      <c r="D487" s="9" t="s">
        <v>51</v>
      </c>
      <c r="E487" s="54"/>
      <c r="F487" s="9" t="s">
        <v>96</v>
      </c>
      <c r="G487" s="54"/>
      <c r="H487" s="373">
        <v>452</v>
      </c>
      <c r="I487" s="54" t="s">
        <v>49</v>
      </c>
      <c r="J487" s="75" t="str">
        <f t="shared" ref="J487:O494" si="114">J$486</f>
        <v>Percent Reduction in Fossil Fuel Exports</v>
      </c>
      <c r="K487" s="75" t="str">
        <f t="shared" si="114"/>
        <v>indst reduce fossil fuel exports</v>
      </c>
      <c r="L487" s="269">
        <f t="shared" si="114"/>
        <v>0</v>
      </c>
      <c r="M487" s="269">
        <f t="shared" si="114"/>
        <v>1</v>
      </c>
      <c r="N487" s="269">
        <f t="shared" si="114"/>
        <v>0.01</v>
      </c>
      <c r="O487" s="75" t="str">
        <f t="shared" si="114"/>
        <v>% reduction in exports</v>
      </c>
      <c r="P487" s="355" t="s">
        <v>3286</v>
      </c>
      <c r="Q487" s="54"/>
      <c r="R487" s="310" t="str">
        <f t="shared" ref="R487:S494" si="115">R$486</f>
        <v>reduce-fuel-exports.html</v>
      </c>
      <c r="S487" s="368" t="str">
        <f t="shared" si="115"/>
        <v>Calculated from model data; see the relevant variable(s) in the InputData folder for source information.</v>
      </c>
      <c r="T487" s="54"/>
    </row>
    <row r="488" spans="1:20" ht="60">
      <c r="A488" s="75" t="str">
        <f t="shared" ref="A488:A494" si="116">A$486</f>
        <v>Industry</v>
      </c>
      <c r="B488" s="75" t="str">
        <f t="shared" si="113"/>
        <v>Reduce Fossil Fuel Exports</v>
      </c>
      <c r="C488" s="75" t="str">
        <f t="shared" si="113"/>
        <v>Percent Reduction in Fossil Fuel Exports</v>
      </c>
      <c r="D488" s="9" t="s">
        <v>58</v>
      </c>
      <c r="E488" s="54"/>
      <c r="F488" s="9" t="s">
        <v>104</v>
      </c>
      <c r="G488" s="54"/>
      <c r="H488" s="373">
        <v>453</v>
      </c>
      <c r="I488" s="54" t="s">
        <v>49</v>
      </c>
      <c r="J488" s="75" t="str">
        <f t="shared" si="114"/>
        <v>Percent Reduction in Fossil Fuel Exports</v>
      </c>
      <c r="K488" s="75" t="str">
        <f t="shared" si="114"/>
        <v>indst reduce fossil fuel exports</v>
      </c>
      <c r="L488" s="269">
        <f t="shared" si="114"/>
        <v>0</v>
      </c>
      <c r="M488" s="269">
        <f t="shared" si="114"/>
        <v>1</v>
      </c>
      <c r="N488" s="269">
        <f t="shared" si="114"/>
        <v>0.01</v>
      </c>
      <c r="O488" s="75" t="str">
        <f t="shared" si="114"/>
        <v>% reduction in exports</v>
      </c>
      <c r="P488" s="355" t="s">
        <v>3287</v>
      </c>
      <c r="Q488" s="54"/>
      <c r="R488" s="310" t="str">
        <f t="shared" si="115"/>
        <v>reduce-fuel-exports.html</v>
      </c>
      <c r="S488" s="368" t="str">
        <f t="shared" si="115"/>
        <v>Calculated from model data; see the relevant variable(s) in the InputData folder for source information.</v>
      </c>
      <c r="T488" s="54"/>
    </row>
    <row r="489" spans="1:20" ht="60">
      <c r="A489" s="75" t="str">
        <f t="shared" si="116"/>
        <v>Industry</v>
      </c>
      <c r="B489" s="75" t="str">
        <f t="shared" si="113"/>
        <v>Reduce Fossil Fuel Exports</v>
      </c>
      <c r="C489" s="75" t="str">
        <f t="shared" si="113"/>
        <v>Percent Reduction in Fossil Fuel Exports</v>
      </c>
      <c r="D489" s="9" t="s">
        <v>59</v>
      </c>
      <c r="E489" s="54"/>
      <c r="F489" s="9" t="s">
        <v>105</v>
      </c>
      <c r="G489" s="54"/>
      <c r="H489" s="373">
        <v>454</v>
      </c>
      <c r="I489" s="54" t="s">
        <v>49</v>
      </c>
      <c r="J489" s="75" t="str">
        <f t="shared" si="114"/>
        <v>Percent Reduction in Fossil Fuel Exports</v>
      </c>
      <c r="K489" s="75" t="str">
        <f t="shared" si="114"/>
        <v>indst reduce fossil fuel exports</v>
      </c>
      <c r="L489" s="269">
        <f t="shared" si="114"/>
        <v>0</v>
      </c>
      <c r="M489" s="269">
        <f t="shared" si="114"/>
        <v>1</v>
      </c>
      <c r="N489" s="269">
        <f t="shared" si="114"/>
        <v>0.01</v>
      </c>
      <c r="O489" s="75" t="str">
        <f t="shared" si="114"/>
        <v>% reduction in exports</v>
      </c>
      <c r="P489" s="355" t="s">
        <v>3288</v>
      </c>
      <c r="Q489" s="54"/>
      <c r="R489" s="310" t="str">
        <f t="shared" si="115"/>
        <v>reduce-fuel-exports.html</v>
      </c>
      <c r="S489" s="368" t="str">
        <f t="shared" si="115"/>
        <v>Calculated from model data; see the relevant variable(s) in the InputData folder for source information.</v>
      </c>
      <c r="T489" s="54"/>
    </row>
    <row r="490" spans="1:20" ht="60">
      <c r="A490" s="75" t="str">
        <f t="shared" si="116"/>
        <v>Industry</v>
      </c>
      <c r="B490" s="75" t="str">
        <f t="shared" si="113"/>
        <v>Reduce Fossil Fuel Exports</v>
      </c>
      <c r="C490" s="75" t="str">
        <f t="shared" si="113"/>
        <v>Percent Reduction in Fossil Fuel Exports</v>
      </c>
      <c r="D490" s="9" t="s">
        <v>2513</v>
      </c>
      <c r="E490" s="54"/>
      <c r="F490" s="9" t="s">
        <v>2514</v>
      </c>
      <c r="G490" s="54"/>
      <c r="H490" s="373">
        <v>455</v>
      </c>
      <c r="I490" s="54" t="s">
        <v>49</v>
      </c>
      <c r="J490" s="75" t="str">
        <f t="shared" si="114"/>
        <v>Percent Reduction in Fossil Fuel Exports</v>
      </c>
      <c r="K490" s="75" t="str">
        <f t="shared" si="114"/>
        <v>indst reduce fossil fuel exports</v>
      </c>
      <c r="L490" s="269">
        <f t="shared" si="114"/>
        <v>0</v>
      </c>
      <c r="M490" s="269">
        <f t="shared" si="114"/>
        <v>1</v>
      </c>
      <c r="N490" s="269">
        <f t="shared" si="114"/>
        <v>0.01</v>
      </c>
      <c r="O490" s="75" t="str">
        <f t="shared" si="114"/>
        <v>% reduction in exports</v>
      </c>
      <c r="P490" s="355" t="s">
        <v>3289</v>
      </c>
      <c r="Q490" s="54"/>
      <c r="R490" s="310" t="str">
        <f t="shared" si="115"/>
        <v>reduce-fuel-exports.html</v>
      </c>
      <c r="S490" s="368" t="str">
        <f t="shared" si="115"/>
        <v>Calculated from model data; see the relevant variable(s) in the InputData folder for source information.</v>
      </c>
      <c r="T490" s="54"/>
    </row>
    <row r="491" spans="1:20" ht="45">
      <c r="A491" s="75" t="str">
        <f t="shared" si="116"/>
        <v>Industry</v>
      </c>
      <c r="B491" s="75" t="str">
        <f t="shared" si="113"/>
        <v>Reduce Fossil Fuel Exports</v>
      </c>
      <c r="C491" s="75" t="str">
        <f t="shared" si="113"/>
        <v>Percent Reduction in Fossil Fuel Exports</v>
      </c>
      <c r="D491" s="9" t="s">
        <v>497</v>
      </c>
      <c r="E491" s="54"/>
      <c r="F491" s="9" t="s">
        <v>498</v>
      </c>
      <c r="G491" s="54"/>
      <c r="H491" s="373">
        <v>456</v>
      </c>
      <c r="I491" s="9" t="s">
        <v>49</v>
      </c>
      <c r="J491" s="75"/>
      <c r="K491" s="75"/>
      <c r="L491" s="269"/>
      <c r="M491" s="269"/>
      <c r="N491" s="269"/>
      <c r="O491" s="75"/>
      <c r="P491" s="351"/>
      <c r="Q491" s="54"/>
      <c r="R491" s="318"/>
      <c r="S491" s="368" t="str">
        <f t="shared" si="115"/>
        <v>Calculated from model data; see the relevant variable(s) in the InputData folder for source information.</v>
      </c>
      <c r="T491" s="54"/>
    </row>
    <row r="492" spans="1:20" ht="60">
      <c r="A492" s="75" t="str">
        <f t="shared" si="116"/>
        <v>Industry</v>
      </c>
      <c r="B492" s="75" t="str">
        <f t="shared" si="113"/>
        <v>Reduce Fossil Fuel Exports</v>
      </c>
      <c r="C492" s="75" t="str">
        <f t="shared" si="113"/>
        <v>Percent Reduction in Fossil Fuel Exports</v>
      </c>
      <c r="D492" s="9" t="s">
        <v>2505</v>
      </c>
      <c r="E492" s="54"/>
      <c r="F492" s="9" t="s">
        <v>2509</v>
      </c>
      <c r="G492" s="54"/>
      <c r="H492" s="373">
        <v>457</v>
      </c>
      <c r="I492" s="54" t="s">
        <v>49</v>
      </c>
      <c r="J492" s="75" t="str">
        <f t="shared" si="114"/>
        <v>Percent Reduction in Fossil Fuel Exports</v>
      </c>
      <c r="K492" s="75" t="str">
        <f t="shared" si="114"/>
        <v>indst reduce fossil fuel exports</v>
      </c>
      <c r="L492" s="269">
        <f t="shared" si="114"/>
        <v>0</v>
      </c>
      <c r="M492" s="269">
        <f t="shared" si="114"/>
        <v>1</v>
      </c>
      <c r="N492" s="269">
        <f t="shared" si="114"/>
        <v>0.01</v>
      </c>
      <c r="O492" s="75" t="str">
        <f t="shared" si="114"/>
        <v>% reduction in exports</v>
      </c>
      <c r="P492" s="355" t="s">
        <v>3290</v>
      </c>
      <c r="Q492" s="54"/>
      <c r="R492" s="310" t="str">
        <f t="shared" ref="R492:R494" si="117">R$486</f>
        <v>reduce-fuel-exports.html</v>
      </c>
      <c r="S492" s="368" t="str">
        <f t="shared" si="115"/>
        <v>Calculated from model data; see the relevant variable(s) in the InputData folder for source information.</v>
      </c>
      <c r="T492" s="54"/>
    </row>
    <row r="493" spans="1:20" ht="60">
      <c r="A493" s="75" t="str">
        <f t="shared" si="116"/>
        <v>Industry</v>
      </c>
      <c r="B493" s="75" t="str">
        <f t="shared" si="113"/>
        <v>Reduce Fossil Fuel Exports</v>
      </c>
      <c r="C493" s="75" t="str">
        <f t="shared" si="113"/>
        <v>Percent Reduction in Fossil Fuel Exports</v>
      </c>
      <c r="D493" s="9" t="s">
        <v>2515</v>
      </c>
      <c r="E493" s="54"/>
      <c r="F493" s="9" t="s">
        <v>2516</v>
      </c>
      <c r="G493" s="54"/>
      <c r="H493" s="373">
        <v>458</v>
      </c>
      <c r="I493" s="54" t="s">
        <v>49</v>
      </c>
      <c r="J493" s="75" t="str">
        <f t="shared" si="114"/>
        <v>Percent Reduction in Fossil Fuel Exports</v>
      </c>
      <c r="K493" s="75" t="str">
        <f t="shared" si="114"/>
        <v>indst reduce fossil fuel exports</v>
      </c>
      <c r="L493" s="269">
        <f t="shared" si="114"/>
        <v>0</v>
      </c>
      <c r="M493" s="269">
        <f t="shared" si="114"/>
        <v>1</v>
      </c>
      <c r="N493" s="269">
        <f t="shared" si="114"/>
        <v>0.01</v>
      </c>
      <c r="O493" s="75" t="str">
        <f t="shared" si="114"/>
        <v>% reduction in exports</v>
      </c>
      <c r="P493" s="355" t="s">
        <v>3291</v>
      </c>
      <c r="Q493" s="54"/>
      <c r="R493" s="310" t="str">
        <f t="shared" si="117"/>
        <v>reduce-fuel-exports.html</v>
      </c>
      <c r="S493" s="368" t="str">
        <f t="shared" si="115"/>
        <v>Calculated from model data; see the relevant variable(s) in the InputData folder for source information.</v>
      </c>
      <c r="T493" s="54"/>
    </row>
    <row r="494" spans="1:20" ht="60">
      <c r="A494" s="75" t="str">
        <f t="shared" si="116"/>
        <v>Industry</v>
      </c>
      <c r="B494" s="75" t="str">
        <f t="shared" si="113"/>
        <v>Reduce Fossil Fuel Exports</v>
      </c>
      <c r="C494" s="75" t="str">
        <f t="shared" si="113"/>
        <v>Percent Reduction in Fossil Fuel Exports</v>
      </c>
      <c r="D494" s="9" t="s">
        <v>2506</v>
      </c>
      <c r="E494" s="54"/>
      <c r="F494" s="9" t="s">
        <v>2510</v>
      </c>
      <c r="G494" s="54"/>
      <c r="H494" s="373">
        <v>459</v>
      </c>
      <c r="I494" s="54" t="s">
        <v>49</v>
      </c>
      <c r="J494" s="75" t="str">
        <f t="shared" si="114"/>
        <v>Percent Reduction in Fossil Fuel Exports</v>
      </c>
      <c r="K494" s="75" t="str">
        <f t="shared" si="114"/>
        <v>indst reduce fossil fuel exports</v>
      </c>
      <c r="L494" s="269">
        <f t="shared" si="114"/>
        <v>0</v>
      </c>
      <c r="M494" s="269">
        <f t="shared" si="114"/>
        <v>1</v>
      </c>
      <c r="N494" s="269">
        <f t="shared" si="114"/>
        <v>0.01</v>
      </c>
      <c r="O494" s="75" t="str">
        <f t="shared" si="114"/>
        <v>% reduction in exports</v>
      </c>
      <c r="P494" s="355" t="s">
        <v>3292</v>
      </c>
      <c r="Q494" s="54"/>
      <c r="R494" s="310" t="str">
        <f t="shared" si="117"/>
        <v>reduce-fuel-exports.html</v>
      </c>
      <c r="S494" s="368" t="str">
        <f t="shared" si="115"/>
        <v>Calculated from model data; see the relevant variable(s) in the InputData folder for source information.</v>
      </c>
      <c r="T494" s="54"/>
    </row>
    <row r="495" spans="1:20" ht="75">
      <c r="A495" s="259" t="s">
        <v>153</v>
      </c>
      <c r="B495" s="259" t="s">
        <v>155</v>
      </c>
      <c r="C495" s="259" t="s">
        <v>481</v>
      </c>
      <c r="D495" s="54"/>
      <c r="E495" s="54"/>
      <c r="F495" s="54"/>
      <c r="G495" s="54"/>
      <c r="H495" s="373">
        <v>60</v>
      </c>
      <c r="I495" s="54" t="s">
        <v>48</v>
      </c>
      <c r="J495" s="77" t="s">
        <v>155</v>
      </c>
      <c r="K495" s="77" t="s">
        <v>2139</v>
      </c>
      <c r="L495" s="60">
        <v>0</v>
      </c>
      <c r="M495" s="61">
        <v>1</v>
      </c>
      <c r="N495" s="61">
        <v>0.01</v>
      </c>
      <c r="O495" s="54" t="s">
        <v>37</v>
      </c>
      <c r="P495" s="355" t="s">
        <v>3293</v>
      </c>
      <c r="Q495" s="54" t="s">
        <v>257</v>
      </c>
      <c r="R495" s="318" t="s">
        <v>258</v>
      </c>
      <c r="S495" s="351" t="s">
        <v>3294</v>
      </c>
      <c r="T495" s="54" t="s">
        <v>207</v>
      </c>
    </row>
    <row r="496" spans="1:20" ht="30">
      <c r="A496" s="259" t="s">
        <v>153</v>
      </c>
      <c r="B496" s="259" t="s">
        <v>289</v>
      </c>
      <c r="C496" s="259" t="s">
        <v>490</v>
      </c>
      <c r="D496" s="54"/>
      <c r="E496" s="54"/>
      <c r="F496" s="54"/>
      <c r="G496" s="54"/>
      <c r="H496" s="373">
        <v>705</v>
      </c>
      <c r="I496" s="9" t="s">
        <v>49</v>
      </c>
      <c r="J496" s="77" t="s">
        <v>289</v>
      </c>
      <c r="K496" s="77" t="s">
        <v>2138</v>
      </c>
      <c r="L496" s="60"/>
      <c r="M496" s="61"/>
      <c r="N496" s="61"/>
      <c r="O496" s="54"/>
      <c r="P496" s="351"/>
      <c r="Q496" s="54" t="s">
        <v>353</v>
      </c>
      <c r="R496" s="318" t="s">
        <v>354</v>
      </c>
      <c r="S496" s="351"/>
      <c r="T496" s="54"/>
    </row>
    <row r="497" spans="1:20" ht="30">
      <c r="A497" s="259" t="s">
        <v>153</v>
      </c>
      <c r="B497" s="259" t="s">
        <v>486</v>
      </c>
      <c r="C497" s="259" t="s">
        <v>487</v>
      </c>
      <c r="D497" s="54"/>
      <c r="E497" s="54"/>
      <c r="F497" s="54"/>
      <c r="G497" s="54"/>
      <c r="H497" s="373">
        <v>177</v>
      </c>
      <c r="I497" s="9" t="s">
        <v>49</v>
      </c>
      <c r="J497" s="77" t="s">
        <v>486</v>
      </c>
      <c r="K497" s="77" t="s">
        <v>2137</v>
      </c>
      <c r="L497" s="60"/>
      <c r="M497" s="61"/>
      <c r="N497" s="61"/>
      <c r="O497" s="54"/>
      <c r="P497" s="351"/>
      <c r="Q497" s="54"/>
      <c r="R497" s="318" t="s">
        <v>2797</v>
      </c>
      <c r="S497" s="351"/>
      <c r="T497" s="54"/>
    </row>
    <row r="498" spans="1:20" ht="45">
      <c r="A498" s="259" t="s">
        <v>153</v>
      </c>
      <c r="B498" s="259" t="s">
        <v>208</v>
      </c>
      <c r="C498" s="259" t="s">
        <v>482</v>
      </c>
      <c r="D498" s="54"/>
      <c r="E498" s="54"/>
      <c r="F498" s="54"/>
      <c r="G498" s="54"/>
      <c r="H498" s="373">
        <v>61</v>
      </c>
      <c r="I498" s="54" t="s">
        <v>48</v>
      </c>
      <c r="J498" s="77" t="s">
        <v>208</v>
      </c>
      <c r="K498" s="77" t="s">
        <v>2136</v>
      </c>
      <c r="L498" s="60">
        <v>0</v>
      </c>
      <c r="M498" s="61">
        <v>1</v>
      </c>
      <c r="N498" s="61">
        <v>0.01</v>
      </c>
      <c r="O498" s="54" t="s">
        <v>37</v>
      </c>
      <c r="P498" s="351" t="s">
        <v>2180</v>
      </c>
      <c r="Q498" s="54" t="s">
        <v>259</v>
      </c>
      <c r="R498" s="318" t="s">
        <v>260</v>
      </c>
      <c r="S498" s="351" t="s">
        <v>173</v>
      </c>
      <c r="T498" s="54"/>
    </row>
    <row r="499" spans="1:20" ht="60">
      <c r="A499" s="259" t="s">
        <v>153</v>
      </c>
      <c r="B499" s="259" t="s">
        <v>2889</v>
      </c>
      <c r="C499" s="259" t="s">
        <v>2890</v>
      </c>
      <c r="D499" s="54"/>
      <c r="E499" s="54"/>
      <c r="F499" s="54"/>
      <c r="G499" s="54"/>
      <c r="H499" s="373">
        <v>62</v>
      </c>
      <c r="I499" s="54" t="s">
        <v>48</v>
      </c>
      <c r="J499" s="259" t="s">
        <v>2889</v>
      </c>
      <c r="K499" s="77" t="s">
        <v>2891</v>
      </c>
      <c r="L499" s="60">
        <v>0</v>
      </c>
      <c r="M499" s="61">
        <v>1</v>
      </c>
      <c r="N499" s="61">
        <v>0.01</v>
      </c>
      <c r="O499" s="54" t="s">
        <v>37</v>
      </c>
      <c r="P499" s="351" t="s">
        <v>2917</v>
      </c>
      <c r="Q499" s="54" t="s">
        <v>261</v>
      </c>
      <c r="R499" s="318" t="s">
        <v>262</v>
      </c>
      <c r="S499" s="351" t="s">
        <v>173</v>
      </c>
      <c r="T499" s="54"/>
    </row>
    <row r="500" spans="1:20" ht="45">
      <c r="A500" s="259" t="s">
        <v>153</v>
      </c>
      <c r="B500" s="259" t="s">
        <v>156</v>
      </c>
      <c r="C500" s="259" t="s">
        <v>483</v>
      </c>
      <c r="D500" s="54"/>
      <c r="E500" s="54"/>
      <c r="F500" s="54"/>
      <c r="G500" s="54"/>
      <c r="H500" s="373">
        <v>63</v>
      </c>
      <c r="I500" s="54" t="s">
        <v>48</v>
      </c>
      <c r="J500" s="77" t="s">
        <v>156</v>
      </c>
      <c r="K500" s="77" t="s">
        <v>2135</v>
      </c>
      <c r="L500" s="60">
        <v>0</v>
      </c>
      <c r="M500" s="61">
        <v>1</v>
      </c>
      <c r="N500" s="61">
        <v>0.01</v>
      </c>
      <c r="O500" s="54" t="s">
        <v>37</v>
      </c>
      <c r="P500" s="351" t="s">
        <v>2181</v>
      </c>
      <c r="Q500" s="54" t="s">
        <v>263</v>
      </c>
      <c r="R500" s="318" t="s">
        <v>264</v>
      </c>
      <c r="S500" s="351" t="s">
        <v>173</v>
      </c>
      <c r="T500" s="54"/>
    </row>
    <row r="501" spans="1:20" ht="45">
      <c r="A501" s="259" t="s">
        <v>153</v>
      </c>
      <c r="B501" s="259" t="s">
        <v>154</v>
      </c>
      <c r="C501" s="259" t="s">
        <v>2938</v>
      </c>
      <c r="D501" s="54"/>
      <c r="E501" s="54"/>
      <c r="F501" s="54"/>
      <c r="G501" s="54"/>
      <c r="H501" s="373">
        <v>64</v>
      </c>
      <c r="I501" s="54" t="s">
        <v>48</v>
      </c>
      <c r="J501" s="77" t="s">
        <v>154</v>
      </c>
      <c r="K501" s="77" t="s">
        <v>2134</v>
      </c>
      <c r="L501" s="60">
        <v>0</v>
      </c>
      <c r="M501" s="61">
        <v>1</v>
      </c>
      <c r="N501" s="61">
        <v>0.01</v>
      </c>
      <c r="O501" s="54" t="s">
        <v>37</v>
      </c>
      <c r="P501" s="351" t="s">
        <v>2918</v>
      </c>
      <c r="Q501" s="54" t="s">
        <v>265</v>
      </c>
      <c r="R501" s="318" t="s">
        <v>266</v>
      </c>
      <c r="S501" s="351" t="s">
        <v>173</v>
      </c>
      <c r="T501" s="54"/>
    </row>
    <row r="502" spans="1:20" ht="30">
      <c r="A502" s="259" t="s">
        <v>153</v>
      </c>
      <c r="B502" s="259" t="s">
        <v>484</v>
      </c>
      <c r="C502" s="259" t="s">
        <v>485</v>
      </c>
      <c r="D502" s="54"/>
      <c r="E502" s="54"/>
      <c r="F502" s="54"/>
      <c r="G502" s="54"/>
      <c r="H502" s="373">
        <v>178</v>
      </c>
      <c r="I502" s="54" t="s">
        <v>49</v>
      </c>
      <c r="J502" s="77" t="s">
        <v>484</v>
      </c>
      <c r="K502" s="77" t="s">
        <v>2133</v>
      </c>
      <c r="L502" s="60"/>
      <c r="M502" s="61"/>
      <c r="N502" s="61"/>
      <c r="O502" s="54"/>
      <c r="P502" s="351"/>
      <c r="Q502" s="54"/>
      <c r="R502" s="318" t="s">
        <v>2798</v>
      </c>
      <c r="S502" s="351"/>
      <c r="T502" s="54"/>
    </row>
    <row r="503" spans="1:20" ht="120">
      <c r="A503" s="259" t="s">
        <v>153</v>
      </c>
      <c r="B503" s="259" t="s">
        <v>2460</v>
      </c>
      <c r="C503" s="259" t="s">
        <v>2461</v>
      </c>
      <c r="D503" s="54"/>
      <c r="E503" s="54"/>
      <c r="F503" s="54"/>
      <c r="G503" s="54"/>
      <c r="H503" s="373">
        <v>434</v>
      </c>
      <c r="I503" s="54" t="s">
        <v>48</v>
      </c>
      <c r="J503" s="259" t="s">
        <v>2460</v>
      </c>
      <c r="K503" s="259" t="s">
        <v>2462</v>
      </c>
      <c r="L503" s="60">
        <v>0</v>
      </c>
      <c r="M503" s="61">
        <v>1</v>
      </c>
      <c r="N503" s="61">
        <v>0.01</v>
      </c>
      <c r="O503" s="54" t="s">
        <v>2463</v>
      </c>
      <c r="P503" s="351" t="s">
        <v>2793</v>
      </c>
      <c r="Q503" s="54"/>
      <c r="R503" s="318" t="s">
        <v>2792</v>
      </c>
      <c r="S503" s="356" t="s">
        <v>2464</v>
      </c>
      <c r="T503" s="54"/>
    </row>
    <row r="504" spans="1:20" s="2" customFormat="1" ht="75">
      <c r="A504" s="260" t="s">
        <v>2517</v>
      </c>
      <c r="B504" s="260" t="s">
        <v>2521</v>
      </c>
      <c r="C504" s="260" t="s">
        <v>320</v>
      </c>
      <c r="D504" s="9"/>
      <c r="E504" s="9"/>
      <c r="F504" s="9"/>
      <c r="G504" s="9"/>
      <c r="H504" s="373">
        <v>68</v>
      </c>
      <c r="I504" s="9" t="s">
        <v>49</v>
      </c>
      <c r="J504" s="76" t="s">
        <v>2520</v>
      </c>
      <c r="K504" s="77" t="s">
        <v>2132</v>
      </c>
      <c r="L504" s="64">
        <v>0</v>
      </c>
      <c r="M504" s="64">
        <v>1</v>
      </c>
      <c r="N504" s="64">
        <v>0.01</v>
      </c>
      <c r="O504" s="9" t="s">
        <v>63</v>
      </c>
      <c r="P504" s="362" t="s">
        <v>2182</v>
      </c>
      <c r="Q504" s="9" t="s">
        <v>271</v>
      </c>
      <c r="R504" s="318" t="s">
        <v>272</v>
      </c>
      <c r="S504" s="351" t="s">
        <v>173</v>
      </c>
      <c r="T504" s="9"/>
    </row>
    <row r="505" spans="1:20" s="2" customFormat="1" ht="75">
      <c r="A505" s="260" t="s">
        <v>2517</v>
      </c>
      <c r="B505" s="260" t="s">
        <v>2842</v>
      </c>
      <c r="C505" s="260" t="s">
        <v>2841</v>
      </c>
      <c r="D505" s="9"/>
      <c r="E505" s="9"/>
      <c r="F505" s="9"/>
      <c r="G505" s="9"/>
      <c r="H505" s="373">
        <v>176</v>
      </c>
      <c r="I505" s="9" t="s">
        <v>48</v>
      </c>
      <c r="J505" s="76" t="s">
        <v>396</v>
      </c>
      <c r="K505" s="77" t="s">
        <v>2839</v>
      </c>
      <c r="L505" s="64">
        <v>0</v>
      </c>
      <c r="M505" s="64">
        <v>1</v>
      </c>
      <c r="N505" s="64">
        <v>0.01</v>
      </c>
      <c r="O505" s="54" t="s">
        <v>2840</v>
      </c>
      <c r="P505" s="353" t="s">
        <v>3295</v>
      </c>
      <c r="Q505" s="9" t="s">
        <v>389</v>
      </c>
      <c r="R505" s="318" t="s">
        <v>2794</v>
      </c>
      <c r="S505" s="351" t="s">
        <v>173</v>
      </c>
      <c r="T505" s="9"/>
    </row>
    <row r="506" spans="1:20" s="2" customFormat="1" ht="60">
      <c r="A506" s="260" t="s">
        <v>2517</v>
      </c>
      <c r="B506" s="260" t="s">
        <v>2518</v>
      </c>
      <c r="C506" s="260" t="s">
        <v>2519</v>
      </c>
      <c r="D506" s="9"/>
      <c r="E506" s="9"/>
      <c r="F506" s="9"/>
      <c r="G506" s="9"/>
      <c r="H506" s="373">
        <v>450</v>
      </c>
      <c r="I506" s="9" t="s">
        <v>48</v>
      </c>
      <c r="J506" s="260" t="s">
        <v>2522</v>
      </c>
      <c r="K506" s="259" t="s">
        <v>2523</v>
      </c>
      <c r="L506" s="64">
        <v>0</v>
      </c>
      <c r="M506" s="64">
        <v>1</v>
      </c>
      <c r="N506" s="64">
        <v>0.01</v>
      </c>
      <c r="O506" s="54" t="s">
        <v>2524</v>
      </c>
      <c r="P506" s="362" t="s">
        <v>2525</v>
      </c>
      <c r="Q506" s="9"/>
      <c r="R506" s="318" t="s">
        <v>2795</v>
      </c>
      <c r="S506" s="351"/>
      <c r="T506" s="9"/>
    </row>
    <row r="507" spans="1:20" ht="105">
      <c r="A507" s="259" t="s">
        <v>10</v>
      </c>
      <c r="B507" s="259" t="s">
        <v>30</v>
      </c>
      <c r="C507" s="259" t="s">
        <v>62</v>
      </c>
      <c r="D507" s="54" t="s">
        <v>387</v>
      </c>
      <c r="E507" s="54"/>
      <c r="F507" s="54" t="s">
        <v>388</v>
      </c>
      <c r="G507" s="54"/>
      <c r="H507" s="373">
        <v>541</v>
      </c>
      <c r="I507" s="54" t="s">
        <v>48</v>
      </c>
      <c r="J507" s="77" t="s">
        <v>30</v>
      </c>
      <c r="K507" s="77" t="s">
        <v>2131</v>
      </c>
      <c r="L507" s="60">
        <v>0</v>
      </c>
      <c r="M507" s="60">
        <v>0.3</v>
      </c>
      <c r="N507" s="60">
        <v>0.01</v>
      </c>
      <c r="O507" s="54" t="s">
        <v>2951</v>
      </c>
      <c r="P507" s="351" t="s">
        <v>2952</v>
      </c>
      <c r="Q507" s="54" t="s">
        <v>267</v>
      </c>
      <c r="R507" s="318" t="s">
        <v>268</v>
      </c>
      <c r="S507" s="351"/>
      <c r="T507" s="54"/>
    </row>
    <row r="508" spans="1:20" ht="105">
      <c r="A508" s="75" t="str">
        <f>A$507</f>
        <v>Cross-Sector</v>
      </c>
      <c r="B508" s="75" t="str">
        <f>B$507</f>
        <v>Carbon Capture and Sequestration</v>
      </c>
      <c r="C508" s="75" t="str">
        <f>C$507</f>
        <v>Fraction of Potential Additional CCS Achieved</v>
      </c>
      <c r="D508" s="54" t="s">
        <v>380</v>
      </c>
      <c r="E508" s="54"/>
      <c r="F508" s="54" t="s">
        <v>384</v>
      </c>
      <c r="G508" s="54"/>
      <c r="H508" s="373">
        <v>542</v>
      </c>
      <c r="I508" s="54" t="s">
        <v>48</v>
      </c>
      <c r="J508" s="75" t="str">
        <f>J$507</f>
        <v>Carbon Capture and Sequestration</v>
      </c>
      <c r="K508" s="75" t="str">
        <f>K$507</f>
        <v>cross CCS</v>
      </c>
      <c r="L508" s="269">
        <f t="shared" ref="L508:N508" si="118">L$507</f>
        <v>0</v>
      </c>
      <c r="M508" s="269">
        <f t="shared" si="118"/>
        <v>0.3</v>
      </c>
      <c r="N508" s="269">
        <f t="shared" si="118"/>
        <v>0.01</v>
      </c>
      <c r="O508" s="56" t="str">
        <f>O$507</f>
        <v>% of CO2 captured</v>
      </c>
      <c r="P508" s="351" t="s">
        <v>2953</v>
      </c>
      <c r="Q508" s="56" t="str">
        <f>Q$507</f>
        <v>ccs.html#ccs</v>
      </c>
      <c r="R508" s="319" t="str">
        <f>R$507</f>
        <v>carbon-capture-and-sequestration.html</v>
      </c>
      <c r="S508" s="351"/>
      <c r="T508" s="54"/>
    </row>
    <row r="509" spans="1:20" s="5" customFormat="1" ht="75">
      <c r="A509" s="259" t="s">
        <v>10</v>
      </c>
      <c r="B509" s="259" t="s">
        <v>28</v>
      </c>
      <c r="C509" s="259" t="s">
        <v>2382</v>
      </c>
      <c r="D509" s="54" t="s">
        <v>379</v>
      </c>
      <c r="E509" s="54"/>
      <c r="F509" s="54" t="s">
        <v>383</v>
      </c>
      <c r="G509" s="54"/>
      <c r="H509" s="373">
        <v>171</v>
      </c>
      <c r="I509" s="54" t="s">
        <v>48</v>
      </c>
      <c r="J509" s="77" t="s">
        <v>28</v>
      </c>
      <c r="K509" s="77" t="s">
        <v>2130</v>
      </c>
      <c r="L509" s="66">
        <v>0</v>
      </c>
      <c r="M509" s="66">
        <v>300</v>
      </c>
      <c r="N509" s="66">
        <v>5</v>
      </c>
      <c r="O509" s="251" t="str">
        <f>UnitControlCenter!B44</f>
        <v>$/metric ton CO2e</v>
      </c>
      <c r="P509" s="355" t="s">
        <v>3296</v>
      </c>
      <c r="Q509" s="54" t="s">
        <v>269</v>
      </c>
      <c r="R509" s="318" t="s">
        <v>270</v>
      </c>
      <c r="S509" s="362" t="s">
        <v>2347</v>
      </c>
      <c r="T509" s="9" t="s">
        <v>447</v>
      </c>
    </row>
    <row r="510" spans="1:20" s="5" customFormat="1" ht="90">
      <c r="A510" s="75" t="str">
        <f>A$509</f>
        <v>Cross-Sector</v>
      </c>
      <c r="B510" s="75" t="str">
        <f t="shared" ref="B510:C510" si="119">B$509</f>
        <v>Carbon Tax</v>
      </c>
      <c r="C510" s="75" t="str">
        <f t="shared" si="119"/>
        <v>Additional Carbon Tax Rate</v>
      </c>
      <c r="D510" s="54" t="s">
        <v>387</v>
      </c>
      <c r="E510" s="54"/>
      <c r="F510" s="54" t="s">
        <v>388</v>
      </c>
      <c r="G510" s="54"/>
      <c r="H510" s="373">
        <v>172</v>
      </c>
      <c r="I510" s="54" t="s">
        <v>48</v>
      </c>
      <c r="J510" s="75" t="str">
        <f t="shared" ref="J510:J514" si="120">J$509</f>
        <v>Carbon Tax</v>
      </c>
      <c r="K510" s="67" t="str">
        <f t="shared" ref="K510:O514" si="121">K$509</f>
        <v>cross carbon tax</v>
      </c>
      <c r="L510" s="67">
        <f t="shared" si="121"/>
        <v>0</v>
      </c>
      <c r="M510" s="67">
        <f t="shared" si="121"/>
        <v>300</v>
      </c>
      <c r="N510" s="67">
        <f t="shared" si="121"/>
        <v>5</v>
      </c>
      <c r="O510" s="56" t="str">
        <f t="shared" si="121"/>
        <v>$/metric ton CO2e</v>
      </c>
      <c r="P510" s="355" t="s">
        <v>3297</v>
      </c>
      <c r="Q510" s="56" t="str">
        <f t="shared" ref="Q510:R514" si="122">Q$509</f>
        <v>fuels.html#carbon-tax</v>
      </c>
      <c r="R510" s="319" t="str">
        <f t="shared" si="122"/>
        <v>carbon-tax.html</v>
      </c>
      <c r="S510" s="361" t="s">
        <v>3298</v>
      </c>
      <c r="T510" s="56"/>
    </row>
    <row r="511" spans="1:20" s="5" customFormat="1" ht="75">
      <c r="A511" s="75" t="str">
        <f t="shared" ref="A511:C514" si="123">A$509</f>
        <v>Cross-Sector</v>
      </c>
      <c r="B511" s="75" t="str">
        <f t="shared" si="123"/>
        <v>Carbon Tax</v>
      </c>
      <c r="C511" s="75" t="str">
        <f t="shared" si="123"/>
        <v>Additional Carbon Tax Rate</v>
      </c>
      <c r="D511" s="54" t="s">
        <v>381</v>
      </c>
      <c r="E511" s="54"/>
      <c r="F511" s="54" t="s">
        <v>385</v>
      </c>
      <c r="G511" s="54"/>
      <c r="H511" s="373">
        <v>173</v>
      </c>
      <c r="I511" s="54" t="s">
        <v>48</v>
      </c>
      <c r="J511" s="75" t="str">
        <f t="shared" si="120"/>
        <v>Carbon Tax</v>
      </c>
      <c r="K511" s="67" t="str">
        <f t="shared" si="121"/>
        <v>cross carbon tax</v>
      </c>
      <c r="L511" s="67">
        <f t="shared" si="121"/>
        <v>0</v>
      </c>
      <c r="M511" s="67">
        <f t="shared" si="121"/>
        <v>300</v>
      </c>
      <c r="N511" s="67">
        <f t="shared" si="121"/>
        <v>5</v>
      </c>
      <c r="O511" s="56" t="str">
        <f t="shared" si="121"/>
        <v>$/metric ton CO2e</v>
      </c>
      <c r="P511" s="355" t="s">
        <v>3299</v>
      </c>
      <c r="Q511" s="56" t="str">
        <f t="shared" si="122"/>
        <v>fuels.html#carbon-tax</v>
      </c>
      <c r="R511" s="319" t="str">
        <f t="shared" si="122"/>
        <v>carbon-tax.html</v>
      </c>
      <c r="S511" s="362"/>
      <c r="T511" s="56"/>
    </row>
    <row r="512" spans="1:20" s="5" customFormat="1" ht="75">
      <c r="A512" s="75" t="str">
        <f t="shared" si="123"/>
        <v>Cross-Sector</v>
      </c>
      <c r="B512" s="75" t="str">
        <f t="shared" si="123"/>
        <v>Carbon Tax</v>
      </c>
      <c r="C512" s="75" t="str">
        <f t="shared" si="123"/>
        <v>Additional Carbon Tax Rate</v>
      </c>
      <c r="D512" s="54" t="s">
        <v>382</v>
      </c>
      <c r="E512" s="54"/>
      <c r="F512" s="54" t="s">
        <v>386</v>
      </c>
      <c r="G512" s="54"/>
      <c r="H512" s="373">
        <v>174</v>
      </c>
      <c r="I512" s="54" t="s">
        <v>48</v>
      </c>
      <c r="J512" s="75" t="str">
        <f t="shared" si="120"/>
        <v>Carbon Tax</v>
      </c>
      <c r="K512" s="67" t="str">
        <f t="shared" si="121"/>
        <v>cross carbon tax</v>
      </c>
      <c r="L512" s="67">
        <f t="shared" si="121"/>
        <v>0</v>
      </c>
      <c r="M512" s="67">
        <f t="shared" si="121"/>
        <v>300</v>
      </c>
      <c r="N512" s="67">
        <f t="shared" si="121"/>
        <v>5</v>
      </c>
      <c r="O512" s="56" t="str">
        <f t="shared" si="121"/>
        <v>$/metric ton CO2e</v>
      </c>
      <c r="P512" s="355" t="s">
        <v>3300</v>
      </c>
      <c r="Q512" s="56" t="str">
        <f t="shared" si="122"/>
        <v>fuels.html#carbon-tax</v>
      </c>
      <c r="R512" s="319" t="str">
        <f t="shared" si="122"/>
        <v>carbon-tax.html</v>
      </c>
      <c r="S512" s="362"/>
      <c r="T512" s="56"/>
    </row>
    <row r="513" spans="1:20" s="5" customFormat="1" ht="105">
      <c r="A513" s="75" t="str">
        <f t="shared" si="123"/>
        <v>Cross-Sector</v>
      </c>
      <c r="B513" s="75" t="str">
        <f t="shared" si="123"/>
        <v>Carbon Tax</v>
      </c>
      <c r="C513" s="75" t="str">
        <f t="shared" si="123"/>
        <v>Additional Carbon Tax Rate</v>
      </c>
      <c r="D513" s="54" t="s">
        <v>380</v>
      </c>
      <c r="E513" s="54"/>
      <c r="F513" s="54" t="s">
        <v>384</v>
      </c>
      <c r="G513" s="54"/>
      <c r="H513" s="373">
        <v>175</v>
      </c>
      <c r="I513" s="54" t="s">
        <v>48</v>
      </c>
      <c r="J513" s="75" t="str">
        <f t="shared" si="120"/>
        <v>Carbon Tax</v>
      </c>
      <c r="K513" s="67" t="str">
        <f t="shared" si="121"/>
        <v>cross carbon tax</v>
      </c>
      <c r="L513" s="67">
        <f t="shared" si="121"/>
        <v>0</v>
      </c>
      <c r="M513" s="67">
        <f t="shared" si="121"/>
        <v>300</v>
      </c>
      <c r="N513" s="67">
        <f t="shared" si="121"/>
        <v>5</v>
      </c>
      <c r="O513" s="56" t="str">
        <f t="shared" si="121"/>
        <v>$/metric ton CO2e</v>
      </c>
      <c r="P513" s="355" t="s">
        <v>3301</v>
      </c>
      <c r="Q513" s="56" t="str">
        <f t="shared" si="122"/>
        <v>fuels.html#carbon-tax</v>
      </c>
      <c r="R513" s="319" t="str">
        <f t="shared" si="122"/>
        <v>carbon-tax.html</v>
      </c>
      <c r="S513" s="362"/>
      <c r="T513" s="56"/>
    </row>
    <row r="514" spans="1:20" s="5" customFormat="1" ht="60">
      <c r="A514" s="75" t="str">
        <f t="shared" si="123"/>
        <v>Cross-Sector</v>
      </c>
      <c r="B514" s="75" t="str">
        <f t="shared" si="123"/>
        <v>Carbon Tax</v>
      </c>
      <c r="C514" s="75" t="str">
        <f t="shared" si="123"/>
        <v>Additional Carbon Tax Rate</v>
      </c>
      <c r="D514" s="54" t="s">
        <v>2540</v>
      </c>
      <c r="E514" s="54"/>
      <c r="F514" s="54" t="s">
        <v>3029</v>
      </c>
      <c r="G514" s="54"/>
      <c r="H514" s="373">
        <v>544</v>
      </c>
      <c r="I514" s="54" t="s">
        <v>48</v>
      </c>
      <c r="J514" s="75" t="str">
        <f t="shared" si="120"/>
        <v>Carbon Tax</v>
      </c>
      <c r="K514" s="67" t="str">
        <f t="shared" si="121"/>
        <v>cross carbon tax</v>
      </c>
      <c r="L514" s="67">
        <f t="shared" si="121"/>
        <v>0</v>
      </c>
      <c r="M514" s="67">
        <f t="shared" si="121"/>
        <v>300</v>
      </c>
      <c r="N514" s="67">
        <f t="shared" si="121"/>
        <v>5</v>
      </c>
      <c r="O514" s="56" t="str">
        <f t="shared" si="121"/>
        <v>$/metric ton CO2e</v>
      </c>
      <c r="P514" s="355" t="s">
        <v>3302</v>
      </c>
      <c r="Q514" s="56" t="str">
        <f t="shared" si="122"/>
        <v>fuels.html#carbon-tax</v>
      </c>
      <c r="R514" s="319" t="str">
        <f t="shared" si="122"/>
        <v>carbon-tax.html</v>
      </c>
      <c r="S514" s="362"/>
      <c r="T514" s="56"/>
    </row>
    <row r="515" spans="1:20" s="5" customFormat="1" ht="30">
      <c r="A515" s="259" t="s">
        <v>10</v>
      </c>
      <c r="B515" s="259" t="s">
        <v>29</v>
      </c>
      <c r="C515" s="259" t="s">
        <v>160</v>
      </c>
      <c r="D515" s="54" t="s">
        <v>57</v>
      </c>
      <c r="E515" s="54"/>
      <c r="F515" s="54" t="s">
        <v>102</v>
      </c>
      <c r="G515" s="54"/>
      <c r="H515" s="373">
        <v>706</v>
      </c>
      <c r="I515" s="9" t="s">
        <v>49</v>
      </c>
      <c r="J515" s="77" t="s">
        <v>29</v>
      </c>
      <c r="K515" s="77" t="s">
        <v>2129</v>
      </c>
      <c r="L515" s="66"/>
      <c r="M515" s="66"/>
      <c r="N515" s="66"/>
      <c r="O515" s="54"/>
      <c r="P515" s="362"/>
      <c r="Q515" s="56"/>
      <c r="R515" s="318"/>
      <c r="S515" s="367"/>
      <c r="T515" s="56"/>
    </row>
    <row r="516" spans="1:20" s="5" customFormat="1" ht="45">
      <c r="A516" s="75" t="str">
        <f>A$515</f>
        <v>Cross-Sector</v>
      </c>
      <c r="B516" s="75" t="str">
        <f>B$515</f>
        <v>End Existing Subsidies</v>
      </c>
      <c r="C516" s="75" t="str">
        <f t="shared" ref="B516:C531" si="124">C$515</f>
        <v>Percent Reduction in BAU Subsidies</v>
      </c>
      <c r="D516" s="9" t="s">
        <v>504</v>
      </c>
      <c r="E516" s="54"/>
      <c r="F516" s="9" t="s">
        <v>501</v>
      </c>
      <c r="G516" s="54"/>
      <c r="H516" s="373">
        <v>69</v>
      </c>
      <c r="I516" s="9" t="s">
        <v>48</v>
      </c>
      <c r="J516" s="75" t="str">
        <f t="shared" ref="J516:K531" si="125">J$515</f>
        <v>End Existing Subsidies</v>
      </c>
      <c r="K516" s="75" t="str">
        <f t="shared" si="125"/>
        <v>cross reduce BAU subsidies</v>
      </c>
      <c r="L516" s="64">
        <v>0</v>
      </c>
      <c r="M516" s="64">
        <v>1</v>
      </c>
      <c r="N516" s="64">
        <v>0.01</v>
      </c>
      <c r="O516" s="54" t="s">
        <v>162</v>
      </c>
      <c r="P516" s="362" t="s">
        <v>2478</v>
      </c>
      <c r="Q516" s="9" t="s">
        <v>273</v>
      </c>
      <c r="R516" s="318" t="s">
        <v>274</v>
      </c>
      <c r="S516" s="351" t="s">
        <v>173</v>
      </c>
      <c r="T516" s="56"/>
    </row>
    <row r="517" spans="1:20" s="5" customFormat="1" ht="45">
      <c r="A517" s="75" t="str">
        <f t="shared" ref="A517:C532" si="126">A$515</f>
        <v>Cross-Sector</v>
      </c>
      <c r="B517" s="75" t="str">
        <f t="shared" si="124"/>
        <v>End Existing Subsidies</v>
      </c>
      <c r="C517" s="75" t="str">
        <f t="shared" si="124"/>
        <v>Percent Reduction in BAU Subsidies</v>
      </c>
      <c r="D517" s="9" t="s">
        <v>51</v>
      </c>
      <c r="E517" s="54"/>
      <c r="F517" s="9" t="s">
        <v>96</v>
      </c>
      <c r="G517" s="54"/>
      <c r="H517" s="373">
        <v>70</v>
      </c>
      <c r="I517" s="9" t="s">
        <v>48</v>
      </c>
      <c r="J517" s="75" t="str">
        <f t="shared" si="125"/>
        <v>End Existing Subsidies</v>
      </c>
      <c r="K517" s="75" t="str">
        <f t="shared" si="125"/>
        <v>cross reduce BAU subsidies</v>
      </c>
      <c r="L517" s="62">
        <f>L$516</f>
        <v>0</v>
      </c>
      <c r="M517" s="62">
        <f>M$516</f>
        <v>1</v>
      </c>
      <c r="N517" s="62">
        <f>N$516</f>
        <v>0.01</v>
      </c>
      <c r="O517" s="56" t="str">
        <f>O$516</f>
        <v>% reduction in BAU subsidies</v>
      </c>
      <c r="P517" s="362" t="s">
        <v>2479</v>
      </c>
      <c r="Q517" s="9" t="s">
        <v>273</v>
      </c>
      <c r="R517" s="318" t="s">
        <v>274</v>
      </c>
      <c r="S517" s="351" t="s">
        <v>173</v>
      </c>
      <c r="T517" s="56"/>
    </row>
    <row r="518" spans="1:20" s="5" customFormat="1" ht="45">
      <c r="A518" s="75" t="str">
        <f t="shared" si="126"/>
        <v>Cross-Sector</v>
      </c>
      <c r="B518" s="75" t="str">
        <f t="shared" si="124"/>
        <v>End Existing Subsidies</v>
      </c>
      <c r="C518" s="75" t="str">
        <f t="shared" si="124"/>
        <v>Percent Reduction in BAU Subsidies</v>
      </c>
      <c r="D518" s="9" t="s">
        <v>52</v>
      </c>
      <c r="E518" s="54"/>
      <c r="F518" s="9" t="s">
        <v>97</v>
      </c>
      <c r="G518" s="54"/>
      <c r="H518" s="373">
        <v>71</v>
      </c>
      <c r="I518" s="9" t="s">
        <v>48</v>
      </c>
      <c r="J518" s="75" t="str">
        <f t="shared" si="125"/>
        <v>End Existing Subsidies</v>
      </c>
      <c r="K518" s="75" t="str">
        <f t="shared" si="125"/>
        <v>cross reduce BAU subsidies</v>
      </c>
      <c r="L518" s="62">
        <f t="shared" ref="L518:O521" si="127">L$516</f>
        <v>0</v>
      </c>
      <c r="M518" s="62">
        <f t="shared" si="127"/>
        <v>1</v>
      </c>
      <c r="N518" s="62">
        <f t="shared" si="127"/>
        <v>0.01</v>
      </c>
      <c r="O518" s="56" t="str">
        <f t="shared" si="127"/>
        <v>% reduction in BAU subsidies</v>
      </c>
      <c r="P518" s="362" t="s">
        <v>2480</v>
      </c>
      <c r="Q518" s="9" t="s">
        <v>273</v>
      </c>
      <c r="R518" s="318" t="s">
        <v>274</v>
      </c>
      <c r="S518" s="351" t="s">
        <v>173</v>
      </c>
      <c r="T518" s="56"/>
    </row>
    <row r="519" spans="1:20" s="5" customFormat="1" ht="30">
      <c r="A519" s="75" t="str">
        <f t="shared" si="126"/>
        <v>Cross-Sector</v>
      </c>
      <c r="B519" s="75" t="str">
        <f t="shared" si="124"/>
        <v>End Existing Subsidies</v>
      </c>
      <c r="C519" s="75" t="str">
        <f t="shared" si="124"/>
        <v>Percent Reduction in BAU Subsidies</v>
      </c>
      <c r="D519" s="9" t="s">
        <v>53</v>
      </c>
      <c r="E519" s="54"/>
      <c r="F519" s="9" t="s">
        <v>98</v>
      </c>
      <c r="G519" s="54"/>
      <c r="H519" s="373">
        <v>72</v>
      </c>
      <c r="I519" s="9" t="s">
        <v>49</v>
      </c>
      <c r="J519" s="75" t="str">
        <f t="shared" si="125"/>
        <v>End Existing Subsidies</v>
      </c>
      <c r="K519" s="75" t="str">
        <f t="shared" si="125"/>
        <v>cross reduce BAU subsidies</v>
      </c>
      <c r="L519" s="62"/>
      <c r="M519" s="62"/>
      <c r="N519" s="62"/>
      <c r="O519" s="56"/>
      <c r="P519" s="362"/>
      <c r="Q519" s="9"/>
      <c r="R519" s="318"/>
      <c r="S519" s="351"/>
      <c r="T519" s="56"/>
    </row>
    <row r="520" spans="1:20" s="5" customFormat="1" ht="30">
      <c r="A520" s="75" t="str">
        <f t="shared" si="126"/>
        <v>Cross-Sector</v>
      </c>
      <c r="B520" s="75" t="str">
        <f t="shared" si="124"/>
        <v>End Existing Subsidies</v>
      </c>
      <c r="C520" s="75" t="str">
        <f t="shared" si="124"/>
        <v>Percent Reduction in BAU Subsidies</v>
      </c>
      <c r="D520" s="9" t="s">
        <v>54</v>
      </c>
      <c r="E520" s="54"/>
      <c r="F520" s="9" t="s">
        <v>506</v>
      </c>
      <c r="G520" s="54"/>
      <c r="H520" s="373">
        <v>73</v>
      </c>
      <c r="I520" s="9" t="s">
        <v>49</v>
      </c>
      <c r="J520" s="75" t="str">
        <f t="shared" si="125"/>
        <v>End Existing Subsidies</v>
      </c>
      <c r="K520" s="75" t="str">
        <f t="shared" si="125"/>
        <v>cross reduce BAU subsidies</v>
      </c>
      <c r="L520" s="62"/>
      <c r="M520" s="62"/>
      <c r="N520" s="62"/>
      <c r="O520" s="56"/>
      <c r="P520" s="362"/>
      <c r="Q520" s="9"/>
      <c r="R520" s="318"/>
      <c r="S520" s="351"/>
      <c r="T520" s="56"/>
    </row>
    <row r="521" spans="1:20" s="5" customFormat="1" ht="45">
      <c r="A521" s="75" t="str">
        <f t="shared" si="126"/>
        <v>Cross-Sector</v>
      </c>
      <c r="B521" s="75" t="str">
        <f t="shared" si="124"/>
        <v>End Existing Subsidies</v>
      </c>
      <c r="C521" s="75" t="str">
        <f t="shared" si="124"/>
        <v>Percent Reduction in BAU Subsidies</v>
      </c>
      <c r="D521" s="9" t="s">
        <v>55</v>
      </c>
      <c r="E521" s="54"/>
      <c r="F521" s="9" t="s">
        <v>103</v>
      </c>
      <c r="G521" s="54"/>
      <c r="H521" s="373">
        <v>74</v>
      </c>
      <c r="I521" s="9" t="s">
        <v>48</v>
      </c>
      <c r="J521" s="75" t="str">
        <f t="shared" si="125"/>
        <v>End Existing Subsidies</v>
      </c>
      <c r="K521" s="75" t="str">
        <f t="shared" si="125"/>
        <v>cross reduce BAU subsidies</v>
      </c>
      <c r="L521" s="62">
        <f t="shared" si="127"/>
        <v>0</v>
      </c>
      <c r="M521" s="62">
        <f t="shared" si="127"/>
        <v>1</v>
      </c>
      <c r="N521" s="62">
        <f t="shared" si="127"/>
        <v>0.01</v>
      </c>
      <c r="O521" s="56" t="str">
        <f t="shared" si="127"/>
        <v>% reduction in BAU subsidies</v>
      </c>
      <c r="P521" s="362" t="s">
        <v>2358</v>
      </c>
      <c r="Q521" s="9" t="s">
        <v>273</v>
      </c>
      <c r="R521" s="318" t="s">
        <v>274</v>
      </c>
      <c r="S521" s="351" t="s">
        <v>173</v>
      </c>
      <c r="T521" s="56"/>
    </row>
    <row r="522" spans="1:20" s="5" customFormat="1" ht="30">
      <c r="A522" s="75" t="str">
        <f t="shared" si="126"/>
        <v>Cross-Sector</v>
      </c>
      <c r="B522" s="75" t="str">
        <f t="shared" si="124"/>
        <v>End Existing Subsidies</v>
      </c>
      <c r="C522" s="75" t="str">
        <f t="shared" si="124"/>
        <v>Percent Reduction in BAU Subsidies</v>
      </c>
      <c r="D522" s="9" t="s">
        <v>56</v>
      </c>
      <c r="E522" s="54"/>
      <c r="F522" s="9" t="s">
        <v>101</v>
      </c>
      <c r="G522" s="54"/>
      <c r="H522" s="373">
        <v>707</v>
      </c>
      <c r="I522" s="9" t="s">
        <v>49</v>
      </c>
      <c r="J522" s="75" t="str">
        <f t="shared" si="125"/>
        <v>End Existing Subsidies</v>
      </c>
      <c r="K522" s="75" t="str">
        <f t="shared" si="125"/>
        <v>cross reduce BAU subsidies</v>
      </c>
      <c r="L522" s="66"/>
      <c r="M522" s="66"/>
      <c r="N522" s="66"/>
      <c r="O522" s="54"/>
      <c r="P522" s="351"/>
      <c r="Q522" s="56"/>
      <c r="R522" s="318"/>
      <c r="S522" s="367"/>
      <c r="T522" s="56"/>
    </row>
    <row r="523" spans="1:20" s="5" customFormat="1" ht="45">
      <c r="A523" s="75" t="str">
        <f t="shared" si="126"/>
        <v>Cross-Sector</v>
      </c>
      <c r="B523" s="75" t="str">
        <f t="shared" si="124"/>
        <v>End Existing Subsidies</v>
      </c>
      <c r="C523" s="75" t="str">
        <f t="shared" si="124"/>
        <v>Percent Reduction in BAU Subsidies</v>
      </c>
      <c r="D523" s="9" t="s">
        <v>58</v>
      </c>
      <c r="E523" s="54"/>
      <c r="F523" s="9" t="s">
        <v>104</v>
      </c>
      <c r="G523" s="54"/>
      <c r="H523" s="373">
        <v>75</v>
      </c>
      <c r="I523" s="9" t="s">
        <v>48</v>
      </c>
      <c r="J523" s="75" t="str">
        <f t="shared" si="125"/>
        <v>End Existing Subsidies</v>
      </c>
      <c r="K523" s="75" t="str">
        <f t="shared" si="125"/>
        <v>cross reduce BAU subsidies</v>
      </c>
      <c r="L523" s="62">
        <f t="shared" ref="L523:O524" si="128">L$516</f>
        <v>0</v>
      </c>
      <c r="M523" s="62">
        <f t="shared" si="128"/>
        <v>1</v>
      </c>
      <c r="N523" s="62">
        <f t="shared" si="128"/>
        <v>0.01</v>
      </c>
      <c r="O523" s="56" t="str">
        <f t="shared" si="128"/>
        <v>% reduction in BAU subsidies</v>
      </c>
      <c r="P523" s="362" t="s">
        <v>2359</v>
      </c>
      <c r="Q523" s="9" t="s">
        <v>273</v>
      </c>
      <c r="R523" s="318" t="s">
        <v>274</v>
      </c>
      <c r="S523" s="351" t="s">
        <v>173</v>
      </c>
      <c r="T523" s="56"/>
    </row>
    <row r="524" spans="1:20" s="5" customFormat="1" ht="45">
      <c r="A524" s="75" t="str">
        <f t="shared" si="126"/>
        <v>Cross-Sector</v>
      </c>
      <c r="B524" s="75" t="str">
        <f t="shared" si="124"/>
        <v>End Existing Subsidies</v>
      </c>
      <c r="C524" s="75" t="str">
        <f t="shared" si="124"/>
        <v>Percent Reduction in BAU Subsidies</v>
      </c>
      <c r="D524" s="9" t="s">
        <v>59</v>
      </c>
      <c r="E524" s="54"/>
      <c r="F524" s="9" t="s">
        <v>105</v>
      </c>
      <c r="G524" s="54"/>
      <c r="H524" s="373">
        <v>76</v>
      </c>
      <c r="I524" s="9" t="s">
        <v>48</v>
      </c>
      <c r="J524" s="75" t="str">
        <f t="shared" si="125"/>
        <v>End Existing Subsidies</v>
      </c>
      <c r="K524" s="75" t="str">
        <f t="shared" si="125"/>
        <v>cross reduce BAU subsidies</v>
      </c>
      <c r="L524" s="62">
        <f t="shared" si="128"/>
        <v>0</v>
      </c>
      <c r="M524" s="62">
        <f t="shared" si="128"/>
        <v>1</v>
      </c>
      <c r="N524" s="62">
        <f t="shared" si="128"/>
        <v>0.01</v>
      </c>
      <c r="O524" s="56" t="str">
        <f t="shared" si="128"/>
        <v>% reduction in BAU subsidies</v>
      </c>
      <c r="P524" s="362" t="s">
        <v>2481</v>
      </c>
      <c r="Q524" s="9" t="s">
        <v>273</v>
      </c>
      <c r="R524" s="318" t="s">
        <v>274</v>
      </c>
      <c r="S524" s="351" t="s">
        <v>173</v>
      </c>
      <c r="T524" s="56"/>
    </row>
    <row r="525" spans="1:20" s="5" customFormat="1" ht="30">
      <c r="A525" s="75" t="str">
        <f t="shared" si="126"/>
        <v>Cross-Sector</v>
      </c>
      <c r="B525" s="75" t="str">
        <f t="shared" si="124"/>
        <v>End Existing Subsidies</v>
      </c>
      <c r="C525" s="75" t="str">
        <f t="shared" si="124"/>
        <v>Percent Reduction in BAU Subsidies</v>
      </c>
      <c r="D525" s="9" t="s">
        <v>60</v>
      </c>
      <c r="E525" s="54"/>
      <c r="F525" s="9" t="s">
        <v>106</v>
      </c>
      <c r="G525" s="54"/>
      <c r="H525" s="373">
        <v>708</v>
      </c>
      <c r="I525" s="9" t="s">
        <v>49</v>
      </c>
      <c r="J525" s="75" t="str">
        <f t="shared" si="125"/>
        <v>End Existing Subsidies</v>
      </c>
      <c r="K525" s="75" t="str">
        <f t="shared" si="125"/>
        <v>cross reduce BAU subsidies</v>
      </c>
      <c r="L525" s="66"/>
      <c r="M525" s="66"/>
      <c r="N525" s="66"/>
      <c r="O525" s="54"/>
      <c r="P525" s="351"/>
      <c r="Q525" s="56"/>
      <c r="R525" s="318"/>
      <c r="S525" s="367"/>
      <c r="T525" s="56"/>
    </row>
    <row r="526" spans="1:20" s="5" customFormat="1" ht="60">
      <c r="A526" s="75" t="str">
        <f t="shared" si="126"/>
        <v>Cross-Sector</v>
      </c>
      <c r="B526" s="75" t="str">
        <f t="shared" si="124"/>
        <v>End Existing Subsidies</v>
      </c>
      <c r="C526" s="75" t="str">
        <f t="shared" si="124"/>
        <v>Percent Reduction in BAU Subsidies</v>
      </c>
      <c r="D526" s="9" t="s">
        <v>61</v>
      </c>
      <c r="E526" s="54"/>
      <c r="F526" s="9" t="s">
        <v>107</v>
      </c>
      <c r="G526" s="54"/>
      <c r="H526" s="373">
        <v>709</v>
      </c>
      <c r="I526" s="9" t="s">
        <v>49</v>
      </c>
      <c r="J526" s="75" t="str">
        <f t="shared" si="125"/>
        <v>End Existing Subsidies</v>
      </c>
      <c r="K526" s="75" t="str">
        <f t="shared" si="125"/>
        <v>cross reduce BAU subsidies</v>
      </c>
      <c r="L526" s="66"/>
      <c r="M526" s="66"/>
      <c r="N526" s="66"/>
      <c r="O526" s="54"/>
      <c r="P526" s="355" t="s">
        <v>3303</v>
      </c>
      <c r="Q526" s="56"/>
      <c r="R526" s="318"/>
      <c r="S526" s="361" t="s">
        <v>3304</v>
      </c>
      <c r="T526" s="56"/>
    </row>
    <row r="527" spans="1:20" s="5" customFormat="1" ht="30">
      <c r="A527" s="75" t="str">
        <f t="shared" si="126"/>
        <v>Cross-Sector</v>
      </c>
      <c r="B527" s="75" t="str">
        <f t="shared" si="124"/>
        <v>End Existing Subsidies</v>
      </c>
      <c r="C527" s="75" t="str">
        <f t="shared" si="124"/>
        <v>Percent Reduction in BAU Subsidies</v>
      </c>
      <c r="D527" s="9" t="s">
        <v>2513</v>
      </c>
      <c r="E527" s="54"/>
      <c r="F527" s="9" t="s">
        <v>2514</v>
      </c>
      <c r="G527" s="54"/>
      <c r="H527" s="373">
        <v>710</v>
      </c>
      <c r="I527" s="9" t="s">
        <v>49</v>
      </c>
      <c r="J527" s="75" t="str">
        <f t="shared" si="125"/>
        <v>End Existing Subsidies</v>
      </c>
      <c r="K527" s="75" t="str">
        <f t="shared" si="125"/>
        <v>cross reduce BAU subsidies</v>
      </c>
      <c r="L527" s="62"/>
      <c r="M527" s="62"/>
      <c r="N527" s="62"/>
      <c r="O527" s="56"/>
      <c r="P527" s="362"/>
      <c r="Q527" s="9"/>
      <c r="R527" s="318"/>
      <c r="S527" s="351"/>
      <c r="T527" s="56"/>
    </row>
    <row r="528" spans="1:20" s="5" customFormat="1" ht="30">
      <c r="A528" s="75" t="str">
        <f t="shared" si="126"/>
        <v>Cross-Sector</v>
      </c>
      <c r="B528" s="75" t="str">
        <f t="shared" si="124"/>
        <v>End Existing Subsidies</v>
      </c>
      <c r="C528" s="75" t="str">
        <f t="shared" si="124"/>
        <v>Percent Reduction in BAU Subsidies</v>
      </c>
      <c r="D528" s="9" t="s">
        <v>81</v>
      </c>
      <c r="E528" s="54"/>
      <c r="F528" s="9" t="s">
        <v>108</v>
      </c>
      <c r="G528" s="54"/>
      <c r="H528" s="373">
        <v>711</v>
      </c>
      <c r="I528" s="9" t="s">
        <v>49</v>
      </c>
      <c r="J528" s="75" t="str">
        <f t="shared" si="125"/>
        <v>End Existing Subsidies</v>
      </c>
      <c r="K528" s="75" t="str">
        <f t="shared" si="125"/>
        <v>cross reduce BAU subsidies</v>
      </c>
      <c r="L528" s="66"/>
      <c r="M528" s="66"/>
      <c r="N528" s="66"/>
      <c r="O528" s="54"/>
      <c r="P528" s="351"/>
      <c r="Q528" s="56"/>
      <c r="R528" s="318"/>
      <c r="S528" s="367"/>
      <c r="T528" s="56"/>
    </row>
    <row r="529" spans="1:20" s="5" customFormat="1" ht="30">
      <c r="A529" s="75" t="str">
        <f t="shared" si="126"/>
        <v>Cross-Sector</v>
      </c>
      <c r="B529" s="75" t="str">
        <f t="shared" si="124"/>
        <v>End Existing Subsidies</v>
      </c>
      <c r="C529" s="75" t="str">
        <f t="shared" si="124"/>
        <v>Percent Reduction in BAU Subsidies</v>
      </c>
      <c r="D529" s="9" t="s">
        <v>488</v>
      </c>
      <c r="E529" s="54"/>
      <c r="F529" s="9" t="s">
        <v>489</v>
      </c>
      <c r="G529" s="54"/>
      <c r="H529" s="373">
        <v>712</v>
      </c>
      <c r="I529" s="9" t="s">
        <v>49</v>
      </c>
      <c r="J529" s="75" t="str">
        <f t="shared" si="125"/>
        <v>End Existing Subsidies</v>
      </c>
      <c r="K529" s="75" t="str">
        <f t="shared" si="125"/>
        <v>cross reduce BAU subsidies</v>
      </c>
      <c r="L529" s="66"/>
      <c r="M529" s="66"/>
      <c r="N529" s="66"/>
      <c r="O529" s="54"/>
      <c r="P529" s="351"/>
      <c r="Q529" s="56"/>
      <c r="R529" s="318"/>
      <c r="S529" s="367"/>
      <c r="T529" s="56"/>
    </row>
    <row r="530" spans="1:20" s="5" customFormat="1" ht="30">
      <c r="A530" s="75" t="str">
        <f t="shared" si="126"/>
        <v>Cross-Sector</v>
      </c>
      <c r="B530" s="75" t="str">
        <f t="shared" si="124"/>
        <v>End Existing Subsidies</v>
      </c>
      <c r="C530" s="75" t="str">
        <f t="shared" si="124"/>
        <v>Percent Reduction in BAU Subsidies</v>
      </c>
      <c r="D530" s="9" t="s">
        <v>497</v>
      </c>
      <c r="E530" s="54"/>
      <c r="F530" s="9" t="s">
        <v>498</v>
      </c>
      <c r="G530" s="54"/>
      <c r="H530" s="373">
        <v>713</v>
      </c>
      <c r="I530" s="9" t="s">
        <v>49</v>
      </c>
      <c r="J530" s="75" t="str">
        <f t="shared" si="125"/>
        <v>End Existing Subsidies</v>
      </c>
      <c r="K530" s="75" t="str">
        <f t="shared" si="125"/>
        <v>cross reduce BAU subsidies</v>
      </c>
      <c r="L530" s="65"/>
      <c r="M530" s="65"/>
      <c r="N530" s="65"/>
      <c r="O530" s="56"/>
      <c r="P530" s="351"/>
      <c r="Q530" s="56"/>
      <c r="R530" s="318"/>
      <c r="S530" s="367"/>
      <c r="T530" s="56"/>
    </row>
    <row r="531" spans="1:20" s="5" customFormat="1" ht="30">
      <c r="A531" s="75" t="str">
        <f t="shared" si="126"/>
        <v>Cross-Sector</v>
      </c>
      <c r="B531" s="75" t="str">
        <f t="shared" si="124"/>
        <v>End Existing Subsidies</v>
      </c>
      <c r="C531" s="75" t="str">
        <f t="shared" si="124"/>
        <v>Percent Reduction in BAU Subsidies</v>
      </c>
      <c r="D531" s="9" t="s">
        <v>2505</v>
      </c>
      <c r="E531" s="54"/>
      <c r="F531" s="9" t="s">
        <v>2509</v>
      </c>
      <c r="G531" s="54"/>
      <c r="H531" s="373">
        <v>714</v>
      </c>
      <c r="I531" s="9" t="s">
        <v>49</v>
      </c>
      <c r="J531" s="75" t="str">
        <f t="shared" si="125"/>
        <v>End Existing Subsidies</v>
      </c>
      <c r="K531" s="75" t="str">
        <f t="shared" si="125"/>
        <v>cross reduce BAU subsidies</v>
      </c>
      <c r="L531" s="65"/>
      <c r="M531" s="65"/>
      <c r="N531" s="65"/>
      <c r="O531" s="56"/>
      <c r="P531" s="351"/>
      <c r="Q531" s="56"/>
      <c r="R531" s="318"/>
      <c r="S531" s="367"/>
      <c r="T531" s="56"/>
    </row>
    <row r="532" spans="1:20" s="5" customFormat="1" ht="30">
      <c r="A532" s="75" t="str">
        <f t="shared" si="126"/>
        <v>Cross-Sector</v>
      </c>
      <c r="B532" s="75" t="str">
        <f t="shared" si="126"/>
        <v>End Existing Subsidies</v>
      </c>
      <c r="C532" s="75" t="str">
        <f t="shared" si="126"/>
        <v>Percent Reduction in BAU Subsidies</v>
      </c>
      <c r="D532" s="9" t="s">
        <v>2515</v>
      </c>
      <c r="E532" s="54"/>
      <c r="F532" s="9" t="s">
        <v>2516</v>
      </c>
      <c r="G532" s="54"/>
      <c r="H532" s="373">
        <v>715</v>
      </c>
      <c r="I532" s="9" t="s">
        <v>49</v>
      </c>
      <c r="J532" s="75" t="str">
        <f t="shared" ref="J532:K535" si="129">J$515</f>
        <v>End Existing Subsidies</v>
      </c>
      <c r="K532" s="75" t="str">
        <f t="shared" si="129"/>
        <v>cross reduce BAU subsidies</v>
      </c>
      <c r="L532" s="65"/>
      <c r="M532" s="65"/>
      <c r="N532" s="65"/>
      <c r="O532" s="56"/>
      <c r="P532" s="351"/>
      <c r="Q532" s="56"/>
      <c r="R532" s="318"/>
      <c r="S532" s="367"/>
      <c r="T532" s="56"/>
    </row>
    <row r="533" spans="1:20" s="5" customFormat="1" ht="30">
      <c r="A533" s="75" t="str">
        <f t="shared" ref="A533:C535" si="130">A$515</f>
        <v>Cross-Sector</v>
      </c>
      <c r="B533" s="75" t="str">
        <f t="shared" si="130"/>
        <v>End Existing Subsidies</v>
      </c>
      <c r="C533" s="75" t="str">
        <f t="shared" si="130"/>
        <v>Percent Reduction in BAU Subsidies</v>
      </c>
      <c r="D533" s="9" t="s">
        <v>2506</v>
      </c>
      <c r="E533" s="54"/>
      <c r="F533" s="9" t="s">
        <v>2510</v>
      </c>
      <c r="G533" s="54"/>
      <c r="H533" s="373">
        <v>716</v>
      </c>
      <c r="I533" s="9" t="s">
        <v>49</v>
      </c>
      <c r="J533" s="75" t="str">
        <f t="shared" si="129"/>
        <v>End Existing Subsidies</v>
      </c>
      <c r="K533" s="75" t="str">
        <f t="shared" si="129"/>
        <v>cross reduce BAU subsidies</v>
      </c>
      <c r="L533" s="65"/>
      <c r="M533" s="65"/>
      <c r="N533" s="65"/>
      <c r="O533" s="56"/>
      <c r="P533" s="351"/>
      <c r="Q533" s="56"/>
      <c r="R533" s="318"/>
      <c r="S533" s="367"/>
      <c r="T533" s="56"/>
    </row>
    <row r="534" spans="1:20" s="5" customFormat="1" ht="30">
      <c r="A534" s="75" t="str">
        <f t="shared" si="130"/>
        <v>Cross-Sector</v>
      </c>
      <c r="B534" s="75" t="str">
        <f t="shared" si="130"/>
        <v>End Existing Subsidies</v>
      </c>
      <c r="C534" s="75" t="str">
        <f t="shared" si="130"/>
        <v>Percent Reduction in BAU Subsidies</v>
      </c>
      <c r="D534" s="9" t="s">
        <v>2507</v>
      </c>
      <c r="E534" s="54"/>
      <c r="F534" s="9" t="s">
        <v>2511</v>
      </c>
      <c r="G534" s="54"/>
      <c r="H534" s="373">
        <v>717</v>
      </c>
      <c r="I534" s="9" t="s">
        <v>49</v>
      </c>
      <c r="J534" s="75" t="str">
        <f t="shared" si="129"/>
        <v>End Existing Subsidies</v>
      </c>
      <c r="K534" s="75" t="str">
        <f t="shared" si="129"/>
        <v>cross reduce BAU subsidies</v>
      </c>
      <c r="L534" s="65"/>
      <c r="M534" s="65"/>
      <c r="N534" s="65"/>
      <c r="O534" s="56"/>
      <c r="P534" s="351"/>
      <c r="Q534" s="56"/>
      <c r="R534" s="318"/>
      <c r="S534" s="367"/>
      <c r="T534" s="56"/>
    </row>
    <row r="535" spans="1:20" s="5" customFormat="1" ht="30">
      <c r="A535" s="75" t="str">
        <f t="shared" si="130"/>
        <v>Cross-Sector</v>
      </c>
      <c r="B535" s="75" t="str">
        <f t="shared" si="130"/>
        <v>End Existing Subsidies</v>
      </c>
      <c r="C535" s="75" t="str">
        <f t="shared" si="130"/>
        <v>Percent Reduction in BAU Subsidies</v>
      </c>
      <c r="D535" s="9" t="s">
        <v>2508</v>
      </c>
      <c r="E535" s="54"/>
      <c r="F535" s="9" t="s">
        <v>2512</v>
      </c>
      <c r="G535" s="54"/>
      <c r="H535" s="373">
        <v>718</v>
      </c>
      <c r="I535" s="9" t="s">
        <v>49</v>
      </c>
      <c r="J535" s="75" t="str">
        <f t="shared" si="129"/>
        <v>End Existing Subsidies</v>
      </c>
      <c r="K535" s="75" t="str">
        <f t="shared" si="129"/>
        <v>cross reduce BAU subsidies</v>
      </c>
      <c r="L535" s="65"/>
      <c r="M535" s="65"/>
      <c r="N535" s="65"/>
      <c r="O535" s="56"/>
      <c r="P535" s="351"/>
      <c r="Q535" s="56"/>
      <c r="R535" s="318"/>
      <c r="S535" s="367"/>
      <c r="T535" s="56"/>
    </row>
    <row r="536" spans="1:20" s="2" customFormat="1" ht="60">
      <c r="A536" s="260" t="s">
        <v>10</v>
      </c>
      <c r="B536" s="260" t="s">
        <v>2465</v>
      </c>
      <c r="C536" s="260" t="s">
        <v>2467</v>
      </c>
      <c r="D536" s="9"/>
      <c r="E536" s="9"/>
      <c r="F536" s="9"/>
      <c r="G536" s="9"/>
      <c r="H536" s="373">
        <v>719</v>
      </c>
      <c r="I536" s="9" t="s">
        <v>49</v>
      </c>
      <c r="J536" s="260" t="s">
        <v>2468</v>
      </c>
      <c r="K536" s="260" t="s">
        <v>2470</v>
      </c>
      <c r="L536" s="63"/>
      <c r="M536" s="63"/>
      <c r="N536" s="63"/>
      <c r="O536" s="9"/>
      <c r="P536" s="362"/>
      <c r="Q536" s="9"/>
      <c r="R536" s="318"/>
      <c r="S536" s="362"/>
      <c r="T536" s="9"/>
    </row>
    <row r="537" spans="1:20" s="2" customFormat="1" ht="75">
      <c r="A537" s="260" t="s">
        <v>10</v>
      </c>
      <c r="B537" s="260" t="s">
        <v>3329</v>
      </c>
      <c r="C537" s="260" t="s">
        <v>2466</v>
      </c>
      <c r="D537" s="9"/>
      <c r="E537" s="9"/>
      <c r="F537" s="9"/>
      <c r="G537" s="9"/>
      <c r="H537" s="263">
        <v>509</v>
      </c>
      <c r="I537" s="9" t="s">
        <v>48</v>
      </c>
      <c r="J537" s="260" t="s">
        <v>2633</v>
      </c>
      <c r="K537" s="260" t="s">
        <v>2469</v>
      </c>
      <c r="L537" s="66">
        <v>0</v>
      </c>
      <c r="M537" s="66">
        <v>1</v>
      </c>
      <c r="N537" s="66">
        <v>1</v>
      </c>
      <c r="O537" s="54" t="s">
        <v>33</v>
      </c>
      <c r="P537" s="54" t="s">
        <v>3330</v>
      </c>
      <c r="Q537" s="54" t="s">
        <v>269</v>
      </c>
      <c r="R537" s="318" t="s">
        <v>270</v>
      </c>
      <c r="S537" s="9"/>
      <c r="T537" s="9"/>
    </row>
    <row r="538" spans="1:20" s="2" customFormat="1" ht="60">
      <c r="A538" s="260" t="s">
        <v>10</v>
      </c>
      <c r="B538" s="260" t="s">
        <v>2815</v>
      </c>
      <c r="C538" s="260" t="s">
        <v>2814</v>
      </c>
      <c r="D538" s="9" t="s">
        <v>57</v>
      </c>
      <c r="E538" s="9"/>
      <c r="F538" s="9" t="s">
        <v>102</v>
      </c>
      <c r="G538" s="9"/>
      <c r="H538" s="373">
        <v>720</v>
      </c>
      <c r="I538" s="9" t="s">
        <v>49</v>
      </c>
      <c r="J538" s="76" t="s">
        <v>2815</v>
      </c>
      <c r="K538" s="259" t="s">
        <v>2816</v>
      </c>
      <c r="L538" s="66"/>
      <c r="M538" s="66"/>
      <c r="N538" s="66"/>
      <c r="O538" s="9"/>
      <c r="P538" s="362"/>
      <c r="Q538" s="9"/>
      <c r="R538" s="318"/>
      <c r="S538" s="351"/>
      <c r="T538" s="9"/>
    </row>
    <row r="539" spans="1:20" s="2" customFormat="1" ht="60">
      <c r="A539" s="75" t="str">
        <f>A$538</f>
        <v>Cross-Sector</v>
      </c>
      <c r="B539" s="75" t="str">
        <f t="shared" ref="B539:C540" si="131">B$538</f>
        <v>Fixed Energy Prices</v>
      </c>
      <c r="C539" s="75" t="str">
        <f t="shared" si="131"/>
        <v>Toggle Whether Policies Affect Energy Prices</v>
      </c>
      <c r="D539" s="9" t="s">
        <v>81</v>
      </c>
      <c r="E539" s="9"/>
      <c r="F539" s="9" t="s">
        <v>108</v>
      </c>
      <c r="G539" s="9"/>
      <c r="H539" s="373">
        <v>721</v>
      </c>
      <c r="I539" s="9" t="s">
        <v>49</v>
      </c>
      <c r="J539" s="260" t="s">
        <v>2815</v>
      </c>
      <c r="K539" s="259" t="s">
        <v>2816</v>
      </c>
      <c r="L539" s="66"/>
      <c r="M539" s="66"/>
      <c r="N539" s="66"/>
      <c r="O539" s="9"/>
      <c r="P539" s="362"/>
      <c r="Q539" s="9"/>
      <c r="R539" s="318"/>
      <c r="S539" s="351"/>
      <c r="T539" s="9"/>
    </row>
    <row r="540" spans="1:20" s="2" customFormat="1" ht="60">
      <c r="A540" s="75" t="str">
        <f>A$538</f>
        <v>Cross-Sector</v>
      </c>
      <c r="B540" s="75" t="str">
        <f t="shared" si="131"/>
        <v>Fixed Energy Prices</v>
      </c>
      <c r="C540" s="75" t="str">
        <f t="shared" si="131"/>
        <v>Toggle Whether Policies Affect Energy Prices</v>
      </c>
      <c r="D540" s="9" t="s">
        <v>2508</v>
      </c>
      <c r="E540" s="9"/>
      <c r="F540" s="9" t="s">
        <v>2512</v>
      </c>
      <c r="G540" s="9"/>
      <c r="H540" s="373">
        <v>722</v>
      </c>
      <c r="I540" s="9" t="s">
        <v>49</v>
      </c>
      <c r="J540" s="260" t="s">
        <v>2815</v>
      </c>
      <c r="K540" s="259" t="s">
        <v>2816</v>
      </c>
      <c r="L540" s="66"/>
      <c r="M540" s="66"/>
      <c r="N540" s="66"/>
      <c r="O540" s="9"/>
      <c r="P540" s="362"/>
      <c r="Q540" s="9"/>
      <c r="R540" s="318"/>
      <c r="S540" s="351"/>
      <c r="T540" s="9"/>
    </row>
    <row r="541" spans="1:20" s="2" customFormat="1" ht="45">
      <c r="A541" s="260" t="s">
        <v>10</v>
      </c>
      <c r="B541" s="260" t="s">
        <v>2869</v>
      </c>
      <c r="C541" s="260" t="s">
        <v>2869</v>
      </c>
      <c r="D541" s="9" t="s">
        <v>504</v>
      </c>
      <c r="E541" s="54"/>
      <c r="F541" s="9" t="s">
        <v>501</v>
      </c>
      <c r="G541" s="9"/>
      <c r="H541" s="373">
        <v>723</v>
      </c>
      <c r="I541" s="9" t="s">
        <v>49</v>
      </c>
      <c r="J541" s="260" t="s">
        <v>2869</v>
      </c>
      <c r="K541" s="260" t="s">
        <v>2870</v>
      </c>
      <c r="L541" s="64">
        <v>0</v>
      </c>
      <c r="M541" s="64">
        <v>1</v>
      </c>
      <c r="N541" s="64">
        <v>0.01</v>
      </c>
      <c r="O541" s="54" t="s">
        <v>2871</v>
      </c>
      <c r="P541" s="362" t="s">
        <v>2872</v>
      </c>
      <c r="Q541" s="9" t="s">
        <v>3079</v>
      </c>
      <c r="R541" s="318"/>
      <c r="S541" s="351"/>
      <c r="T541" s="9"/>
    </row>
    <row r="542" spans="1:20" s="2" customFormat="1" ht="30">
      <c r="A542" s="75" t="str">
        <f>A$541</f>
        <v>Cross-Sector</v>
      </c>
      <c r="B542" s="75" t="str">
        <f t="shared" ref="B542:C555" si="132">B$541</f>
        <v>Fuel Price Deregulation</v>
      </c>
      <c r="C542" s="75" t="str">
        <f t="shared" si="132"/>
        <v>Fuel Price Deregulation</v>
      </c>
      <c r="D542" s="9" t="s">
        <v>51</v>
      </c>
      <c r="E542" s="54"/>
      <c r="F542" s="9" t="s">
        <v>96</v>
      </c>
      <c r="G542" s="9"/>
      <c r="H542" s="373">
        <v>724</v>
      </c>
      <c r="I542" s="9" t="s">
        <v>49</v>
      </c>
      <c r="J542" s="75" t="str">
        <f t="shared" ref="J542:K555" si="133">J$541</f>
        <v>Fuel Price Deregulation</v>
      </c>
      <c r="K542" s="75" t="str">
        <f t="shared" si="133"/>
        <v>cross fuel price deregulation</v>
      </c>
      <c r="L542" s="66"/>
      <c r="M542" s="66"/>
      <c r="N542" s="66"/>
      <c r="O542" s="9"/>
      <c r="P542" s="362"/>
      <c r="Q542" s="9"/>
      <c r="R542" s="318"/>
      <c r="S542" s="351"/>
      <c r="T542" s="9"/>
    </row>
    <row r="543" spans="1:20" s="2" customFormat="1" ht="30">
      <c r="A543" s="75" t="str">
        <f t="shared" ref="A543:A555" si="134">A$541</f>
        <v>Cross-Sector</v>
      </c>
      <c r="B543" s="75" t="str">
        <f t="shared" si="132"/>
        <v>Fuel Price Deregulation</v>
      </c>
      <c r="C543" s="75" t="str">
        <f t="shared" si="132"/>
        <v>Fuel Price Deregulation</v>
      </c>
      <c r="D543" s="9" t="s">
        <v>52</v>
      </c>
      <c r="E543" s="54"/>
      <c r="F543" s="9" t="s">
        <v>97</v>
      </c>
      <c r="G543" s="9"/>
      <c r="H543" s="373">
        <v>725</v>
      </c>
      <c r="I543" s="9" t="s">
        <v>49</v>
      </c>
      <c r="J543" s="75" t="str">
        <f t="shared" si="133"/>
        <v>Fuel Price Deregulation</v>
      </c>
      <c r="K543" s="75" t="str">
        <f t="shared" si="133"/>
        <v>cross fuel price deregulation</v>
      </c>
      <c r="L543" s="66"/>
      <c r="M543" s="66"/>
      <c r="N543" s="66"/>
      <c r="O543" s="9"/>
      <c r="P543" s="362"/>
      <c r="Q543" s="9"/>
      <c r="R543" s="318"/>
      <c r="S543" s="351"/>
      <c r="T543" s="9"/>
    </row>
    <row r="544" spans="1:20" s="2" customFormat="1" ht="30">
      <c r="A544" s="75" t="str">
        <f t="shared" si="134"/>
        <v>Cross-Sector</v>
      </c>
      <c r="B544" s="75" t="str">
        <f t="shared" si="132"/>
        <v>Fuel Price Deregulation</v>
      </c>
      <c r="C544" s="75" t="str">
        <f t="shared" si="132"/>
        <v>Fuel Price Deregulation</v>
      </c>
      <c r="D544" s="9" t="s">
        <v>56</v>
      </c>
      <c r="E544" s="54"/>
      <c r="F544" s="9" t="s">
        <v>101</v>
      </c>
      <c r="G544" s="9"/>
      <c r="H544" s="373">
        <v>726</v>
      </c>
      <c r="I544" s="9" t="s">
        <v>49</v>
      </c>
      <c r="J544" s="75" t="str">
        <f t="shared" si="133"/>
        <v>Fuel Price Deregulation</v>
      </c>
      <c r="K544" s="75" t="str">
        <f t="shared" si="133"/>
        <v>cross fuel price deregulation</v>
      </c>
      <c r="L544" s="66"/>
      <c r="M544" s="66"/>
      <c r="N544" s="66"/>
      <c r="O544" s="9"/>
      <c r="P544" s="362"/>
      <c r="Q544" s="9"/>
      <c r="R544" s="318"/>
      <c r="S544" s="351"/>
      <c r="T544" s="9"/>
    </row>
    <row r="545" spans="1:20" s="2" customFormat="1" ht="30">
      <c r="A545" s="75" t="str">
        <f t="shared" si="134"/>
        <v>Cross-Sector</v>
      </c>
      <c r="B545" s="75" t="str">
        <f t="shared" si="132"/>
        <v>Fuel Price Deregulation</v>
      </c>
      <c r="C545" s="75" t="str">
        <f t="shared" si="132"/>
        <v>Fuel Price Deregulation</v>
      </c>
      <c r="D545" s="9" t="s">
        <v>58</v>
      </c>
      <c r="E545" s="54"/>
      <c r="F545" s="9" t="s">
        <v>104</v>
      </c>
      <c r="G545" s="9"/>
      <c r="H545" s="373">
        <v>727</v>
      </c>
      <c r="I545" s="9" t="s">
        <v>49</v>
      </c>
      <c r="J545" s="75" t="str">
        <f t="shared" si="133"/>
        <v>Fuel Price Deregulation</v>
      </c>
      <c r="K545" s="75" t="str">
        <f t="shared" si="133"/>
        <v>cross fuel price deregulation</v>
      </c>
      <c r="L545" s="66"/>
      <c r="M545" s="66"/>
      <c r="N545" s="66"/>
      <c r="O545" s="9"/>
      <c r="P545" s="362"/>
      <c r="Q545" s="9"/>
      <c r="R545" s="318"/>
      <c r="S545" s="351"/>
      <c r="T545" s="9"/>
    </row>
    <row r="546" spans="1:20" s="2" customFormat="1" ht="30">
      <c r="A546" s="75" t="str">
        <f t="shared" si="134"/>
        <v>Cross-Sector</v>
      </c>
      <c r="B546" s="75" t="str">
        <f t="shared" si="132"/>
        <v>Fuel Price Deregulation</v>
      </c>
      <c r="C546" s="75" t="str">
        <f t="shared" si="132"/>
        <v>Fuel Price Deregulation</v>
      </c>
      <c r="D546" s="9" t="s">
        <v>59</v>
      </c>
      <c r="E546" s="54"/>
      <c r="F546" s="9" t="s">
        <v>105</v>
      </c>
      <c r="G546" s="9"/>
      <c r="H546" s="373">
        <v>728</v>
      </c>
      <c r="I546" s="9" t="s">
        <v>49</v>
      </c>
      <c r="J546" s="75" t="str">
        <f t="shared" si="133"/>
        <v>Fuel Price Deregulation</v>
      </c>
      <c r="K546" s="75" t="str">
        <f t="shared" si="133"/>
        <v>cross fuel price deregulation</v>
      </c>
      <c r="L546" s="66"/>
      <c r="M546" s="66"/>
      <c r="N546" s="66"/>
      <c r="O546" s="9"/>
      <c r="P546" s="362"/>
      <c r="Q546" s="9"/>
      <c r="R546" s="318"/>
      <c r="S546" s="351"/>
      <c r="T546" s="9"/>
    </row>
    <row r="547" spans="1:20" s="2" customFormat="1" ht="30">
      <c r="A547" s="75" t="str">
        <f t="shared" si="134"/>
        <v>Cross-Sector</v>
      </c>
      <c r="B547" s="75" t="str">
        <f t="shared" si="132"/>
        <v>Fuel Price Deregulation</v>
      </c>
      <c r="C547" s="75" t="str">
        <f t="shared" si="132"/>
        <v>Fuel Price Deregulation</v>
      </c>
      <c r="D547" s="9" t="s">
        <v>60</v>
      </c>
      <c r="E547" s="54"/>
      <c r="F547" s="9" t="s">
        <v>106</v>
      </c>
      <c r="G547" s="9"/>
      <c r="H547" s="373">
        <v>729</v>
      </c>
      <c r="I547" s="9" t="s">
        <v>49</v>
      </c>
      <c r="J547" s="75" t="str">
        <f t="shared" si="133"/>
        <v>Fuel Price Deregulation</v>
      </c>
      <c r="K547" s="75" t="str">
        <f t="shared" si="133"/>
        <v>cross fuel price deregulation</v>
      </c>
      <c r="L547" s="66"/>
      <c r="M547" s="66"/>
      <c r="N547" s="66"/>
      <c r="O547" s="9"/>
      <c r="P547" s="362"/>
      <c r="Q547" s="9"/>
      <c r="R547" s="318"/>
      <c r="S547" s="351"/>
      <c r="T547" s="9"/>
    </row>
    <row r="548" spans="1:20" s="2" customFormat="1" ht="30">
      <c r="A548" s="75" t="str">
        <f t="shared" si="134"/>
        <v>Cross-Sector</v>
      </c>
      <c r="B548" s="75" t="str">
        <f t="shared" si="132"/>
        <v>Fuel Price Deregulation</v>
      </c>
      <c r="C548" s="75" t="str">
        <f t="shared" si="132"/>
        <v>Fuel Price Deregulation</v>
      </c>
      <c r="D548" s="9" t="s">
        <v>61</v>
      </c>
      <c r="E548" s="54"/>
      <c r="F548" s="9" t="s">
        <v>107</v>
      </c>
      <c r="G548" s="9"/>
      <c r="H548" s="373">
        <v>730</v>
      </c>
      <c r="I548" s="9" t="s">
        <v>49</v>
      </c>
      <c r="J548" s="75" t="str">
        <f t="shared" si="133"/>
        <v>Fuel Price Deregulation</v>
      </c>
      <c r="K548" s="75" t="str">
        <f t="shared" si="133"/>
        <v>cross fuel price deregulation</v>
      </c>
      <c r="L548" s="66"/>
      <c r="M548" s="66"/>
      <c r="N548" s="66"/>
      <c r="O548" s="9"/>
      <c r="P548" s="362"/>
      <c r="Q548" s="9"/>
      <c r="R548" s="318"/>
      <c r="S548" s="351"/>
      <c r="T548" s="9"/>
    </row>
    <row r="549" spans="1:20" s="2" customFormat="1" ht="30">
      <c r="A549" s="75" t="str">
        <f t="shared" si="134"/>
        <v>Cross-Sector</v>
      </c>
      <c r="B549" s="75" t="str">
        <f t="shared" si="132"/>
        <v>Fuel Price Deregulation</v>
      </c>
      <c r="C549" s="75" t="str">
        <f t="shared" si="132"/>
        <v>Fuel Price Deregulation</v>
      </c>
      <c r="D549" s="9" t="s">
        <v>2513</v>
      </c>
      <c r="E549" s="54"/>
      <c r="F549" s="9" t="s">
        <v>2514</v>
      </c>
      <c r="G549" s="9"/>
      <c r="H549" s="373">
        <v>731</v>
      </c>
      <c r="I549" s="9" t="s">
        <v>49</v>
      </c>
      <c r="J549" s="75" t="str">
        <f t="shared" si="133"/>
        <v>Fuel Price Deregulation</v>
      </c>
      <c r="K549" s="75" t="str">
        <f t="shared" si="133"/>
        <v>cross fuel price deregulation</v>
      </c>
      <c r="L549" s="66"/>
      <c r="M549" s="66"/>
      <c r="N549" s="66"/>
      <c r="O549" s="9"/>
      <c r="P549" s="362"/>
      <c r="Q549" s="9"/>
      <c r="R549" s="318"/>
      <c r="S549" s="351"/>
      <c r="T549" s="9"/>
    </row>
    <row r="550" spans="1:20" s="2" customFormat="1" ht="30">
      <c r="A550" s="75" t="str">
        <f t="shared" si="134"/>
        <v>Cross-Sector</v>
      </c>
      <c r="B550" s="75" t="str">
        <f t="shared" si="132"/>
        <v>Fuel Price Deregulation</v>
      </c>
      <c r="C550" s="75" t="str">
        <f t="shared" si="132"/>
        <v>Fuel Price Deregulation</v>
      </c>
      <c r="D550" s="9" t="s">
        <v>497</v>
      </c>
      <c r="E550" s="54"/>
      <c r="F550" s="9" t="s">
        <v>498</v>
      </c>
      <c r="G550" s="9"/>
      <c r="H550" s="373">
        <v>732</v>
      </c>
      <c r="I550" s="9" t="s">
        <v>49</v>
      </c>
      <c r="J550" s="75" t="str">
        <f t="shared" si="133"/>
        <v>Fuel Price Deregulation</v>
      </c>
      <c r="K550" s="75" t="str">
        <f t="shared" si="133"/>
        <v>cross fuel price deregulation</v>
      </c>
      <c r="L550" s="66"/>
      <c r="M550" s="66"/>
      <c r="N550" s="66"/>
      <c r="O550" s="9"/>
      <c r="P550" s="362"/>
      <c r="Q550" s="9"/>
      <c r="R550" s="318"/>
      <c r="S550" s="351"/>
      <c r="T550" s="9"/>
    </row>
    <row r="551" spans="1:20" s="2" customFormat="1" ht="30">
      <c r="A551" s="75" t="str">
        <f t="shared" si="134"/>
        <v>Cross-Sector</v>
      </c>
      <c r="B551" s="75" t="str">
        <f t="shared" si="132"/>
        <v>Fuel Price Deregulation</v>
      </c>
      <c r="C551" s="75" t="str">
        <f t="shared" si="132"/>
        <v>Fuel Price Deregulation</v>
      </c>
      <c r="D551" s="9" t="s">
        <v>2505</v>
      </c>
      <c r="E551" s="54"/>
      <c r="F551" s="9" t="s">
        <v>2509</v>
      </c>
      <c r="G551" s="9"/>
      <c r="H551" s="373">
        <v>733</v>
      </c>
      <c r="I551" s="9" t="s">
        <v>49</v>
      </c>
      <c r="J551" s="75" t="str">
        <f t="shared" si="133"/>
        <v>Fuel Price Deregulation</v>
      </c>
      <c r="K551" s="75" t="str">
        <f t="shared" si="133"/>
        <v>cross fuel price deregulation</v>
      </c>
      <c r="L551" s="66"/>
      <c r="M551" s="66"/>
      <c r="N551" s="66"/>
      <c r="O551" s="9"/>
      <c r="P551" s="362"/>
      <c r="Q551" s="9"/>
      <c r="R551" s="318"/>
      <c r="S551" s="351"/>
      <c r="T551" s="9"/>
    </row>
    <row r="552" spans="1:20" s="2" customFormat="1" ht="30">
      <c r="A552" s="75" t="str">
        <f t="shared" si="134"/>
        <v>Cross-Sector</v>
      </c>
      <c r="B552" s="75" t="str">
        <f t="shared" si="132"/>
        <v>Fuel Price Deregulation</v>
      </c>
      <c r="C552" s="75" t="str">
        <f t="shared" si="132"/>
        <v>Fuel Price Deregulation</v>
      </c>
      <c r="D552" s="9" t="s">
        <v>2515</v>
      </c>
      <c r="E552" s="54"/>
      <c r="F552" s="9" t="s">
        <v>2516</v>
      </c>
      <c r="G552" s="9"/>
      <c r="H552" s="373">
        <v>734</v>
      </c>
      <c r="I552" s="9" t="s">
        <v>49</v>
      </c>
      <c r="J552" s="75" t="str">
        <f t="shared" si="133"/>
        <v>Fuel Price Deregulation</v>
      </c>
      <c r="K552" s="75" t="str">
        <f t="shared" si="133"/>
        <v>cross fuel price deregulation</v>
      </c>
      <c r="L552" s="66"/>
      <c r="M552" s="66"/>
      <c r="N552" s="66"/>
      <c r="O552" s="9"/>
      <c r="P552" s="362"/>
      <c r="Q552" s="9"/>
      <c r="R552" s="318"/>
      <c r="S552" s="351"/>
      <c r="T552" s="9"/>
    </row>
    <row r="553" spans="1:20" s="2" customFormat="1" ht="30">
      <c r="A553" s="75" t="str">
        <f t="shared" si="134"/>
        <v>Cross-Sector</v>
      </c>
      <c r="B553" s="75" t="str">
        <f t="shared" si="132"/>
        <v>Fuel Price Deregulation</v>
      </c>
      <c r="C553" s="75" t="str">
        <f t="shared" si="132"/>
        <v>Fuel Price Deregulation</v>
      </c>
      <c r="D553" s="9" t="s">
        <v>2506</v>
      </c>
      <c r="E553" s="54"/>
      <c r="F553" s="9" t="s">
        <v>2510</v>
      </c>
      <c r="G553" s="9"/>
      <c r="H553" s="373">
        <v>735</v>
      </c>
      <c r="I553" s="9" t="s">
        <v>49</v>
      </c>
      <c r="J553" s="75" t="str">
        <f t="shared" si="133"/>
        <v>Fuel Price Deregulation</v>
      </c>
      <c r="K553" s="75" t="str">
        <f t="shared" si="133"/>
        <v>cross fuel price deregulation</v>
      </c>
      <c r="L553" s="66"/>
      <c r="M553" s="66"/>
      <c r="N553" s="66"/>
      <c r="O553" s="9"/>
      <c r="P553" s="362"/>
      <c r="Q553" s="9"/>
      <c r="R553" s="318"/>
      <c r="S553" s="351"/>
      <c r="T553" s="9"/>
    </row>
    <row r="554" spans="1:20" s="2" customFormat="1" ht="30">
      <c r="A554" s="75" t="str">
        <f t="shared" si="134"/>
        <v>Cross-Sector</v>
      </c>
      <c r="B554" s="75" t="str">
        <f t="shared" si="132"/>
        <v>Fuel Price Deregulation</v>
      </c>
      <c r="C554" s="75" t="str">
        <f t="shared" si="132"/>
        <v>Fuel Price Deregulation</v>
      </c>
      <c r="D554" s="9" t="s">
        <v>2507</v>
      </c>
      <c r="E554" s="54"/>
      <c r="F554" s="9" t="s">
        <v>2511</v>
      </c>
      <c r="G554" s="9"/>
      <c r="H554" s="373">
        <v>736</v>
      </c>
      <c r="I554" s="9" t="s">
        <v>49</v>
      </c>
      <c r="J554" s="75" t="str">
        <f t="shared" si="133"/>
        <v>Fuel Price Deregulation</v>
      </c>
      <c r="K554" s="75" t="str">
        <f t="shared" si="133"/>
        <v>cross fuel price deregulation</v>
      </c>
      <c r="L554" s="66"/>
      <c r="M554" s="66"/>
      <c r="N554" s="66"/>
      <c r="O554" s="9"/>
      <c r="P554" s="362"/>
      <c r="Q554" s="9"/>
      <c r="R554" s="318"/>
      <c r="S554" s="351"/>
      <c r="T554" s="9"/>
    </row>
    <row r="555" spans="1:20" s="2" customFormat="1" ht="30">
      <c r="A555" s="75" t="str">
        <f t="shared" si="134"/>
        <v>Cross-Sector</v>
      </c>
      <c r="B555" s="75" t="str">
        <f t="shared" si="132"/>
        <v>Fuel Price Deregulation</v>
      </c>
      <c r="C555" s="75" t="str">
        <f t="shared" si="132"/>
        <v>Fuel Price Deregulation</v>
      </c>
      <c r="D555" s="9" t="s">
        <v>2508</v>
      </c>
      <c r="E555" s="54"/>
      <c r="F555" s="9" t="s">
        <v>2512</v>
      </c>
      <c r="G555" s="9"/>
      <c r="H555" s="373">
        <v>737</v>
      </c>
      <c r="I555" s="9" t="s">
        <v>49</v>
      </c>
      <c r="J555" s="75" t="str">
        <f t="shared" si="133"/>
        <v>Fuel Price Deregulation</v>
      </c>
      <c r="K555" s="75" t="str">
        <f t="shared" si="133"/>
        <v>cross fuel price deregulation</v>
      </c>
      <c r="L555" s="66"/>
      <c r="M555" s="66"/>
      <c r="N555" s="66"/>
      <c r="O555" s="9"/>
      <c r="P555" s="362"/>
      <c r="Q555" s="9"/>
      <c r="R555" s="318"/>
      <c r="S555" s="351"/>
      <c r="T555" s="9"/>
    </row>
    <row r="556" spans="1:20" s="5" customFormat="1" ht="165">
      <c r="A556" s="259" t="s">
        <v>10</v>
      </c>
      <c r="B556" s="259" t="s">
        <v>27</v>
      </c>
      <c r="C556" s="259" t="s">
        <v>321</v>
      </c>
      <c r="D556" s="54" t="s">
        <v>57</v>
      </c>
      <c r="E556" s="54"/>
      <c r="F556" s="54" t="s">
        <v>102</v>
      </c>
      <c r="G556" s="54"/>
      <c r="H556" s="373">
        <v>78</v>
      </c>
      <c r="I556" s="54" t="s">
        <v>48</v>
      </c>
      <c r="J556" s="77" t="s">
        <v>27</v>
      </c>
      <c r="K556" s="77" t="s">
        <v>2128</v>
      </c>
      <c r="L556" s="60">
        <v>0</v>
      </c>
      <c r="M556" s="60">
        <v>0.2</v>
      </c>
      <c r="N556" s="72">
        <v>5.0000000000000001E-3</v>
      </c>
      <c r="O556" s="54" t="s">
        <v>163</v>
      </c>
      <c r="P556" s="355" t="s">
        <v>3305</v>
      </c>
      <c r="Q556" s="9" t="s">
        <v>275</v>
      </c>
      <c r="R556" s="318" t="s">
        <v>276</v>
      </c>
      <c r="S556" s="362" t="s">
        <v>3306</v>
      </c>
      <c r="T556" s="56"/>
    </row>
    <row r="557" spans="1:20" s="5" customFormat="1" ht="165">
      <c r="A557" s="78" t="str">
        <f t="shared" ref="A557:C569" si="135">A$556</f>
        <v>Cross-Sector</v>
      </c>
      <c r="B557" s="78" t="str">
        <f t="shared" si="135"/>
        <v>Fuel Taxes</v>
      </c>
      <c r="C557" s="78" t="str">
        <f t="shared" si="135"/>
        <v>Additional Fuel Tax Rate by Fuel</v>
      </c>
      <c r="D557" s="9" t="s">
        <v>504</v>
      </c>
      <c r="E557" s="9"/>
      <c r="F557" s="9" t="s">
        <v>501</v>
      </c>
      <c r="G557" s="56"/>
      <c r="H557" s="373">
        <v>79</v>
      </c>
      <c r="I557" s="9" t="s">
        <v>48</v>
      </c>
      <c r="J557" s="78" t="str">
        <f t="shared" ref="J557:O558" si="136">J$556</f>
        <v>Fuel Taxes</v>
      </c>
      <c r="K557" s="65" t="str">
        <f t="shared" si="136"/>
        <v>cross fuel tax</v>
      </c>
      <c r="L557" s="65">
        <f t="shared" si="136"/>
        <v>0</v>
      </c>
      <c r="M557" s="65">
        <f t="shared" si="136"/>
        <v>0.2</v>
      </c>
      <c r="N557" s="73">
        <f t="shared" si="136"/>
        <v>5.0000000000000001E-3</v>
      </c>
      <c r="O557" s="59" t="str">
        <f t="shared" si="136"/>
        <v>% of BAU price</v>
      </c>
      <c r="P557" s="355" t="s">
        <v>3307</v>
      </c>
      <c r="Q557" s="9" t="s">
        <v>275</v>
      </c>
      <c r="R557" s="318" t="s">
        <v>276</v>
      </c>
      <c r="S557" s="367"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57" s="56"/>
    </row>
    <row r="558" spans="1:20" s="5" customFormat="1" ht="165">
      <c r="A558" s="78" t="str">
        <f t="shared" si="135"/>
        <v>Cross-Sector</v>
      </c>
      <c r="B558" s="78" t="str">
        <f t="shared" si="135"/>
        <v>Fuel Taxes</v>
      </c>
      <c r="C558" s="78" t="str">
        <f t="shared" si="135"/>
        <v>Additional Fuel Tax Rate by Fuel</v>
      </c>
      <c r="D558" s="9" t="s">
        <v>51</v>
      </c>
      <c r="E558" s="9"/>
      <c r="F558" s="9" t="s">
        <v>96</v>
      </c>
      <c r="G558" s="56"/>
      <c r="H558" s="373">
        <v>80</v>
      </c>
      <c r="I558" s="9" t="s">
        <v>48</v>
      </c>
      <c r="J558" s="78" t="str">
        <f t="shared" si="136"/>
        <v>Fuel Taxes</v>
      </c>
      <c r="K558" s="65" t="str">
        <f t="shared" si="136"/>
        <v>cross fuel tax</v>
      </c>
      <c r="L558" s="65">
        <f t="shared" si="136"/>
        <v>0</v>
      </c>
      <c r="M558" s="65">
        <f t="shared" si="136"/>
        <v>0.2</v>
      </c>
      <c r="N558" s="73">
        <f t="shared" si="136"/>
        <v>5.0000000000000001E-3</v>
      </c>
      <c r="O558" s="59" t="str">
        <f t="shared" si="136"/>
        <v>% of BAU price</v>
      </c>
      <c r="P558" s="355" t="s">
        <v>3308</v>
      </c>
      <c r="Q558" s="9" t="s">
        <v>275</v>
      </c>
      <c r="R558" s="318" t="s">
        <v>276</v>
      </c>
      <c r="S558" s="367"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58" s="56"/>
    </row>
    <row r="559" spans="1:20" s="5" customFormat="1" ht="30">
      <c r="A559" s="78" t="str">
        <f t="shared" si="135"/>
        <v>Cross-Sector</v>
      </c>
      <c r="B559" s="78" t="str">
        <f t="shared" si="135"/>
        <v>Fuel Taxes</v>
      </c>
      <c r="C559" s="78" t="str">
        <f t="shared" si="135"/>
        <v>Additional Fuel Tax Rate by Fuel</v>
      </c>
      <c r="D559" s="9" t="s">
        <v>52</v>
      </c>
      <c r="E559" s="9"/>
      <c r="F559" s="9" t="s">
        <v>97</v>
      </c>
      <c r="G559" s="56"/>
      <c r="H559" s="373">
        <v>738</v>
      </c>
      <c r="I559" s="9" t="s">
        <v>49</v>
      </c>
      <c r="J559" s="78" t="str">
        <f>J$556</f>
        <v>Fuel Taxes</v>
      </c>
      <c r="K559" s="65" t="str">
        <f>K$556</f>
        <v>cross fuel tax</v>
      </c>
      <c r="L559" s="65"/>
      <c r="M559" s="65"/>
      <c r="N559" s="73"/>
      <c r="O559" s="59"/>
      <c r="P559" s="351"/>
      <c r="Q559" s="56"/>
      <c r="R559" s="318"/>
      <c r="S559" s="367"/>
      <c r="T559" s="56"/>
    </row>
    <row r="560" spans="1:20" s="5" customFormat="1" ht="30">
      <c r="A560" s="78" t="str">
        <f t="shared" si="135"/>
        <v>Cross-Sector</v>
      </c>
      <c r="B560" s="78" t="str">
        <f t="shared" si="135"/>
        <v>Fuel Taxes</v>
      </c>
      <c r="C560" s="78" t="str">
        <f t="shared" si="135"/>
        <v>Additional Fuel Tax Rate by Fuel</v>
      </c>
      <c r="D560" s="9" t="s">
        <v>56</v>
      </c>
      <c r="E560" s="9"/>
      <c r="F560" s="9" t="s">
        <v>101</v>
      </c>
      <c r="G560" s="56"/>
      <c r="H560" s="373">
        <v>739</v>
      </c>
      <c r="I560" s="9" t="s">
        <v>49</v>
      </c>
      <c r="J560" s="78" t="str">
        <f>J$556</f>
        <v>Fuel Taxes</v>
      </c>
      <c r="K560" s="65" t="str">
        <f>K$556</f>
        <v>cross fuel tax</v>
      </c>
      <c r="L560" s="65"/>
      <c r="M560" s="65"/>
      <c r="N560" s="73"/>
      <c r="O560" s="59"/>
      <c r="P560" s="351"/>
      <c r="Q560" s="56"/>
      <c r="R560" s="318"/>
      <c r="S560" s="367"/>
      <c r="T560" s="56"/>
    </row>
    <row r="561" spans="1:20" s="5" customFormat="1" ht="165">
      <c r="A561" s="78" t="str">
        <f t="shared" si="135"/>
        <v>Cross-Sector</v>
      </c>
      <c r="B561" s="78" t="str">
        <f t="shared" si="135"/>
        <v>Fuel Taxes</v>
      </c>
      <c r="C561" s="78" t="str">
        <f t="shared" si="135"/>
        <v>Additional Fuel Tax Rate by Fuel</v>
      </c>
      <c r="D561" s="9" t="s">
        <v>58</v>
      </c>
      <c r="E561" s="9"/>
      <c r="F561" s="9" t="s">
        <v>104</v>
      </c>
      <c r="G561" s="56"/>
      <c r="H561" s="373">
        <v>81</v>
      </c>
      <c r="I561" s="9" t="s">
        <v>48</v>
      </c>
      <c r="J561" s="78" t="str">
        <f t="shared" ref="J561:J572" si="137">J$556</f>
        <v>Fuel Taxes</v>
      </c>
      <c r="K561" s="65" t="str">
        <f t="shared" ref="K561:O572" si="138">K$556</f>
        <v>cross fuel tax</v>
      </c>
      <c r="L561" s="65">
        <f t="shared" si="138"/>
        <v>0</v>
      </c>
      <c r="M561" s="65">
        <f t="shared" si="138"/>
        <v>0.2</v>
      </c>
      <c r="N561" s="73">
        <f t="shared" si="138"/>
        <v>5.0000000000000001E-3</v>
      </c>
      <c r="O561" s="59" t="str">
        <f t="shared" si="138"/>
        <v>% of BAU price</v>
      </c>
      <c r="P561" s="355" t="s">
        <v>3309</v>
      </c>
      <c r="Q561" s="9" t="s">
        <v>275</v>
      </c>
      <c r="R561" s="318" t="s">
        <v>276</v>
      </c>
      <c r="S561" s="367"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61" s="56"/>
    </row>
    <row r="562" spans="1:20" s="5" customFormat="1" ht="165">
      <c r="A562" s="78" t="str">
        <f t="shared" si="135"/>
        <v>Cross-Sector</v>
      </c>
      <c r="B562" s="78" t="str">
        <f t="shared" si="135"/>
        <v>Fuel Taxes</v>
      </c>
      <c r="C562" s="78" t="str">
        <f t="shared" si="135"/>
        <v>Additional Fuel Tax Rate by Fuel</v>
      </c>
      <c r="D562" s="9" t="s">
        <v>59</v>
      </c>
      <c r="E562" s="9"/>
      <c r="F562" s="9" t="s">
        <v>105</v>
      </c>
      <c r="G562" s="56"/>
      <c r="H562" s="373">
        <v>82</v>
      </c>
      <c r="I562" s="9" t="s">
        <v>48</v>
      </c>
      <c r="J562" s="78" t="str">
        <f t="shared" si="137"/>
        <v>Fuel Taxes</v>
      </c>
      <c r="K562" s="65" t="str">
        <f t="shared" si="138"/>
        <v>cross fuel tax</v>
      </c>
      <c r="L562" s="65">
        <f t="shared" si="138"/>
        <v>0</v>
      </c>
      <c r="M562" s="65">
        <f t="shared" si="138"/>
        <v>0.2</v>
      </c>
      <c r="N562" s="73">
        <f t="shared" si="138"/>
        <v>5.0000000000000001E-3</v>
      </c>
      <c r="O562" s="59" t="str">
        <f t="shared" si="138"/>
        <v>% of BAU price</v>
      </c>
      <c r="P562" s="355" t="s">
        <v>3310</v>
      </c>
      <c r="Q562" s="9" t="s">
        <v>275</v>
      </c>
      <c r="R562" s="318" t="s">
        <v>276</v>
      </c>
      <c r="S562" s="367"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62" s="56"/>
    </row>
    <row r="563" spans="1:20" s="5" customFormat="1" ht="30">
      <c r="A563" s="78" t="str">
        <f t="shared" si="135"/>
        <v>Cross-Sector</v>
      </c>
      <c r="B563" s="78" t="str">
        <f t="shared" si="135"/>
        <v>Fuel Taxes</v>
      </c>
      <c r="C563" s="78" t="str">
        <f t="shared" si="135"/>
        <v>Additional Fuel Tax Rate by Fuel</v>
      </c>
      <c r="D563" s="9" t="s">
        <v>60</v>
      </c>
      <c r="E563" s="9"/>
      <c r="F563" s="9" t="s">
        <v>106</v>
      </c>
      <c r="G563" s="56"/>
      <c r="H563" s="373">
        <v>740</v>
      </c>
      <c r="I563" s="9" t="s">
        <v>49</v>
      </c>
      <c r="J563" s="78" t="str">
        <f t="shared" si="137"/>
        <v>Fuel Taxes</v>
      </c>
      <c r="K563" s="65" t="str">
        <f t="shared" si="138"/>
        <v>cross fuel tax</v>
      </c>
      <c r="L563" s="65"/>
      <c r="M563" s="65"/>
      <c r="N563" s="73"/>
      <c r="O563" s="59"/>
      <c r="P563" s="351"/>
      <c r="Q563" s="56"/>
      <c r="R563" s="318"/>
      <c r="S563" s="367"/>
      <c r="T563" s="56"/>
    </row>
    <row r="564" spans="1:20" s="5" customFormat="1" ht="30">
      <c r="A564" s="78" t="str">
        <f t="shared" si="135"/>
        <v>Cross-Sector</v>
      </c>
      <c r="B564" s="78" t="str">
        <f t="shared" si="135"/>
        <v>Fuel Taxes</v>
      </c>
      <c r="C564" s="78" t="str">
        <f t="shared" si="135"/>
        <v>Additional Fuel Tax Rate by Fuel</v>
      </c>
      <c r="D564" s="9" t="s">
        <v>61</v>
      </c>
      <c r="E564" s="9"/>
      <c r="F564" s="9" t="s">
        <v>107</v>
      </c>
      <c r="G564" s="56"/>
      <c r="H564" s="373">
        <v>741</v>
      </c>
      <c r="I564" s="9" t="s">
        <v>49</v>
      </c>
      <c r="J564" s="78" t="str">
        <f t="shared" si="137"/>
        <v>Fuel Taxes</v>
      </c>
      <c r="K564" s="65" t="str">
        <f t="shared" si="138"/>
        <v>cross fuel tax</v>
      </c>
      <c r="L564" s="65"/>
      <c r="M564" s="65"/>
      <c r="N564" s="73"/>
      <c r="O564" s="59"/>
      <c r="P564" s="351"/>
      <c r="Q564" s="56"/>
      <c r="R564" s="318"/>
      <c r="S564" s="367"/>
      <c r="T564" s="56"/>
    </row>
    <row r="565" spans="1:20" ht="30">
      <c r="A565" s="78" t="str">
        <f t="shared" si="135"/>
        <v>Cross-Sector</v>
      </c>
      <c r="B565" s="78" t="str">
        <f t="shared" si="135"/>
        <v>Fuel Taxes</v>
      </c>
      <c r="C565" s="78" t="str">
        <f t="shared" si="135"/>
        <v>Additional Fuel Tax Rate by Fuel</v>
      </c>
      <c r="D565" s="9" t="s">
        <v>2513</v>
      </c>
      <c r="E565" s="9"/>
      <c r="F565" s="9" t="s">
        <v>2514</v>
      </c>
      <c r="G565" s="56"/>
      <c r="H565" s="373">
        <v>742</v>
      </c>
      <c r="I565" s="9" t="s">
        <v>49</v>
      </c>
      <c r="J565" s="78" t="str">
        <f t="shared" si="137"/>
        <v>Fuel Taxes</v>
      </c>
      <c r="K565" s="65" t="str">
        <f t="shared" si="138"/>
        <v>cross fuel tax</v>
      </c>
      <c r="L565" s="65"/>
      <c r="M565" s="65"/>
      <c r="N565" s="73"/>
      <c r="O565" s="59"/>
      <c r="P565" s="351"/>
      <c r="Q565" s="9"/>
      <c r="R565" s="318"/>
      <c r="S565" s="367"/>
      <c r="T565" s="54"/>
    </row>
    <row r="566" spans="1:20" ht="30">
      <c r="A566" s="78" t="str">
        <f t="shared" si="135"/>
        <v>Cross-Sector</v>
      </c>
      <c r="B566" s="78" t="str">
        <f t="shared" si="135"/>
        <v>Fuel Taxes</v>
      </c>
      <c r="C566" s="78" t="str">
        <f t="shared" si="135"/>
        <v>Additional Fuel Tax Rate by Fuel</v>
      </c>
      <c r="D566" s="9" t="s">
        <v>81</v>
      </c>
      <c r="E566" s="9"/>
      <c r="F566" s="9" t="s">
        <v>108</v>
      </c>
      <c r="G566" s="56"/>
      <c r="H566" s="373">
        <v>743</v>
      </c>
      <c r="I566" s="9" t="s">
        <v>49</v>
      </c>
      <c r="J566" s="78" t="str">
        <f t="shared" si="137"/>
        <v>Fuel Taxes</v>
      </c>
      <c r="K566" s="65" t="str">
        <f t="shared" si="138"/>
        <v>cross fuel tax</v>
      </c>
      <c r="L566" s="65"/>
      <c r="M566" s="65"/>
      <c r="N566" s="73"/>
      <c r="O566" s="59"/>
      <c r="P566" s="351"/>
      <c r="Q566" s="54"/>
      <c r="R566" s="318"/>
      <c r="S566" s="351"/>
      <c r="T566" s="54"/>
    </row>
    <row r="567" spans="1:20" ht="30">
      <c r="A567" s="78" t="str">
        <f t="shared" si="135"/>
        <v>Cross-Sector</v>
      </c>
      <c r="B567" s="78" t="str">
        <f t="shared" si="135"/>
        <v>Fuel Taxes</v>
      </c>
      <c r="C567" s="78" t="str">
        <f t="shared" si="135"/>
        <v>Additional Fuel Tax Rate by Fuel</v>
      </c>
      <c r="D567" s="9" t="s">
        <v>497</v>
      </c>
      <c r="E567" s="9"/>
      <c r="F567" s="9" t="s">
        <v>498</v>
      </c>
      <c r="G567" s="56"/>
      <c r="H567" s="373">
        <v>744</v>
      </c>
      <c r="I567" s="9" t="s">
        <v>49</v>
      </c>
      <c r="J567" s="78" t="str">
        <f t="shared" si="137"/>
        <v>Fuel Taxes</v>
      </c>
      <c r="K567" s="65" t="str">
        <f t="shared" si="138"/>
        <v>cross fuel tax</v>
      </c>
      <c r="L567" s="65"/>
      <c r="M567" s="65"/>
      <c r="N567" s="65"/>
      <c r="O567" s="59"/>
      <c r="P567" s="351"/>
      <c r="Q567" s="54"/>
      <c r="R567" s="318"/>
      <c r="S567" s="351"/>
      <c r="T567" s="54"/>
    </row>
    <row r="568" spans="1:20" ht="30">
      <c r="A568" s="78" t="str">
        <f t="shared" si="135"/>
        <v>Cross-Sector</v>
      </c>
      <c r="B568" s="78" t="str">
        <f t="shared" si="135"/>
        <v>Fuel Taxes</v>
      </c>
      <c r="C568" s="78" t="str">
        <f t="shared" si="135"/>
        <v>Additional Fuel Tax Rate by Fuel</v>
      </c>
      <c r="D568" s="9" t="s">
        <v>2505</v>
      </c>
      <c r="E568" s="9"/>
      <c r="F568" s="9" t="s">
        <v>2509</v>
      </c>
      <c r="G568" s="56"/>
      <c r="H568" s="373">
        <v>745</v>
      </c>
      <c r="I568" s="9" t="s">
        <v>49</v>
      </c>
      <c r="J568" s="78" t="str">
        <f t="shared" si="137"/>
        <v>Fuel Taxes</v>
      </c>
      <c r="K568" s="65" t="str">
        <f t="shared" si="138"/>
        <v>cross fuel tax</v>
      </c>
      <c r="L568" s="65"/>
      <c r="M568" s="65"/>
      <c r="N568" s="65"/>
      <c r="O568" s="59"/>
      <c r="P568" s="351"/>
      <c r="Q568" s="54"/>
      <c r="R568" s="318"/>
      <c r="S568" s="351"/>
      <c r="T568" s="54"/>
    </row>
    <row r="569" spans="1:20" ht="30">
      <c r="A569" s="78" t="str">
        <f t="shared" si="135"/>
        <v>Cross-Sector</v>
      </c>
      <c r="B569" s="78" t="str">
        <f t="shared" si="135"/>
        <v>Fuel Taxes</v>
      </c>
      <c r="C569" s="78" t="str">
        <f t="shared" si="135"/>
        <v>Additional Fuel Tax Rate by Fuel</v>
      </c>
      <c r="D569" s="9" t="s">
        <v>2515</v>
      </c>
      <c r="E569" s="9"/>
      <c r="F569" s="9" t="s">
        <v>2516</v>
      </c>
      <c r="G569" s="56"/>
      <c r="H569" s="373">
        <v>746</v>
      </c>
      <c r="I569" s="9" t="s">
        <v>49</v>
      </c>
      <c r="J569" s="78" t="str">
        <f t="shared" si="137"/>
        <v>Fuel Taxes</v>
      </c>
      <c r="K569" s="65" t="str">
        <f t="shared" si="138"/>
        <v>cross fuel tax</v>
      </c>
      <c r="L569" s="65"/>
      <c r="M569" s="65"/>
      <c r="N569" s="65"/>
      <c r="O569" s="59"/>
      <c r="P569" s="351"/>
      <c r="Q569" s="54"/>
      <c r="R569" s="318"/>
      <c r="S569" s="351"/>
      <c r="T569" s="54"/>
    </row>
    <row r="570" spans="1:20" ht="30">
      <c r="A570" s="78" t="str">
        <f t="shared" ref="A570:C572" si="139">A$556</f>
        <v>Cross-Sector</v>
      </c>
      <c r="B570" s="78" t="str">
        <f t="shared" si="139"/>
        <v>Fuel Taxes</v>
      </c>
      <c r="C570" s="78" t="str">
        <f t="shared" si="139"/>
        <v>Additional Fuel Tax Rate by Fuel</v>
      </c>
      <c r="D570" s="9" t="s">
        <v>2506</v>
      </c>
      <c r="E570" s="9"/>
      <c r="F570" s="9" t="s">
        <v>2510</v>
      </c>
      <c r="G570" s="56"/>
      <c r="H570" s="373">
        <v>747</v>
      </c>
      <c r="I570" s="9" t="s">
        <v>49</v>
      </c>
      <c r="J570" s="78" t="str">
        <f t="shared" si="137"/>
        <v>Fuel Taxes</v>
      </c>
      <c r="K570" s="65" t="str">
        <f t="shared" si="138"/>
        <v>cross fuel tax</v>
      </c>
      <c r="L570" s="65"/>
      <c r="M570" s="65"/>
      <c r="N570" s="65"/>
      <c r="O570" s="59"/>
      <c r="P570" s="351"/>
      <c r="Q570" s="54"/>
      <c r="R570" s="318"/>
      <c r="S570" s="351"/>
      <c r="T570" s="54"/>
    </row>
    <row r="571" spans="1:20" ht="30">
      <c r="A571" s="78" t="str">
        <f t="shared" si="139"/>
        <v>Cross-Sector</v>
      </c>
      <c r="B571" s="78" t="str">
        <f t="shared" si="139"/>
        <v>Fuel Taxes</v>
      </c>
      <c r="C571" s="78" t="str">
        <f t="shared" si="139"/>
        <v>Additional Fuel Tax Rate by Fuel</v>
      </c>
      <c r="D571" s="9" t="s">
        <v>2507</v>
      </c>
      <c r="E571" s="9"/>
      <c r="F571" s="9" t="s">
        <v>2511</v>
      </c>
      <c r="G571" s="56"/>
      <c r="H571" s="373">
        <v>748</v>
      </c>
      <c r="I571" s="9" t="s">
        <v>49</v>
      </c>
      <c r="J571" s="78" t="str">
        <f t="shared" si="137"/>
        <v>Fuel Taxes</v>
      </c>
      <c r="K571" s="65" t="str">
        <f t="shared" si="138"/>
        <v>cross fuel tax</v>
      </c>
      <c r="L571" s="65"/>
      <c r="M571" s="65"/>
      <c r="N571" s="65"/>
      <c r="O571" s="59"/>
      <c r="P571" s="351"/>
      <c r="Q571" s="54"/>
      <c r="R571" s="318"/>
      <c r="S571" s="351"/>
      <c r="T571" s="54"/>
    </row>
    <row r="572" spans="1:20" ht="30">
      <c r="A572" s="78" t="str">
        <f t="shared" si="139"/>
        <v>Cross-Sector</v>
      </c>
      <c r="B572" s="78" t="str">
        <f t="shared" si="139"/>
        <v>Fuel Taxes</v>
      </c>
      <c r="C572" s="78" t="str">
        <f t="shared" si="139"/>
        <v>Additional Fuel Tax Rate by Fuel</v>
      </c>
      <c r="D572" s="9" t="s">
        <v>2508</v>
      </c>
      <c r="E572" s="9"/>
      <c r="F572" s="9" t="s">
        <v>2512</v>
      </c>
      <c r="G572" s="56"/>
      <c r="H572" s="373">
        <v>749</v>
      </c>
      <c r="I572" s="9" t="s">
        <v>49</v>
      </c>
      <c r="J572" s="78" t="str">
        <f t="shared" si="137"/>
        <v>Fuel Taxes</v>
      </c>
      <c r="K572" s="65" t="str">
        <f t="shared" si="138"/>
        <v>cross fuel tax</v>
      </c>
      <c r="L572" s="65"/>
      <c r="M572" s="65"/>
      <c r="N572" s="65"/>
      <c r="O572" s="59"/>
      <c r="P572" s="351"/>
      <c r="Q572" s="54"/>
      <c r="R572" s="318"/>
      <c r="S572" s="351"/>
      <c r="T572" s="54"/>
    </row>
    <row r="573" spans="1:20" ht="105">
      <c r="A573" s="259" t="s">
        <v>2749</v>
      </c>
      <c r="B573" s="259" t="s">
        <v>355</v>
      </c>
      <c r="C573" s="259" t="s">
        <v>322</v>
      </c>
      <c r="D573" s="54" t="s">
        <v>124</v>
      </c>
      <c r="E573" s="54"/>
      <c r="F573" s="54" t="s">
        <v>356</v>
      </c>
      <c r="G573" s="54"/>
      <c r="H573" s="373">
        <v>85</v>
      </c>
      <c r="I573" s="54" t="s">
        <v>48</v>
      </c>
      <c r="J573" s="77" t="s">
        <v>397</v>
      </c>
      <c r="K573" s="77" t="s">
        <v>2127</v>
      </c>
      <c r="L573" s="61">
        <v>0</v>
      </c>
      <c r="M573" s="61">
        <v>0.4</v>
      </c>
      <c r="N573" s="60">
        <v>0.01</v>
      </c>
      <c r="O573" s="54" t="s">
        <v>35</v>
      </c>
      <c r="P573" s="351" t="s">
        <v>2191</v>
      </c>
      <c r="Q573" s="54" t="s">
        <v>277</v>
      </c>
      <c r="R573" s="318" t="s">
        <v>278</v>
      </c>
      <c r="S573" s="351" t="s">
        <v>80</v>
      </c>
      <c r="T573" s="54"/>
    </row>
    <row r="574" spans="1:20" ht="105">
      <c r="A574" s="75" t="str">
        <f t="shared" ref="A574:A579" si="140">A$573</f>
        <v>Research and Development</v>
      </c>
      <c r="B574" s="75" t="str">
        <f t="shared" ref="B574:C580" si="141">B$573</f>
        <v>Capital Cost Reduction</v>
      </c>
      <c r="C574" s="75" t="str">
        <f t="shared" si="141"/>
        <v>RnD Building Capital Cost Perc Reduction</v>
      </c>
      <c r="D574" s="54" t="s">
        <v>125</v>
      </c>
      <c r="E574" s="54"/>
      <c r="F574" s="54" t="s">
        <v>357</v>
      </c>
      <c r="G574" s="54"/>
      <c r="H574" s="373">
        <v>86</v>
      </c>
      <c r="I574" s="54" t="s">
        <v>48</v>
      </c>
      <c r="J574" s="75" t="str">
        <f t="shared" ref="J574:J605" si="142">J$573</f>
        <v>R&amp;D Capital Cost Reductions</v>
      </c>
      <c r="K574" s="65" t="str">
        <f t="shared" ref="K574:O578" si="143">K$573</f>
        <v>RnD building capital cost reduction</v>
      </c>
      <c r="L574" s="65">
        <f t="shared" si="143"/>
        <v>0</v>
      </c>
      <c r="M574" s="65">
        <f t="shared" si="143"/>
        <v>0.4</v>
      </c>
      <c r="N574" s="65">
        <f t="shared" si="143"/>
        <v>0.01</v>
      </c>
      <c r="O574" s="56" t="str">
        <f t="shared" si="143"/>
        <v>% reduction in cost</v>
      </c>
      <c r="P574" s="351" t="s">
        <v>2192</v>
      </c>
      <c r="Q574" s="54" t="s">
        <v>277</v>
      </c>
      <c r="R574" s="318" t="s">
        <v>278</v>
      </c>
      <c r="S574" s="351" t="s">
        <v>80</v>
      </c>
      <c r="T574" s="54"/>
    </row>
    <row r="575" spans="1:20" ht="105">
      <c r="A575" s="75" t="str">
        <f t="shared" si="140"/>
        <v>Research and Development</v>
      </c>
      <c r="B575" s="75" t="str">
        <f t="shared" si="141"/>
        <v>Capital Cost Reduction</v>
      </c>
      <c r="C575" s="75" t="str">
        <f t="shared" si="141"/>
        <v>RnD Building Capital Cost Perc Reduction</v>
      </c>
      <c r="D575" s="54" t="s">
        <v>126</v>
      </c>
      <c r="E575" s="54"/>
      <c r="F575" s="54" t="s">
        <v>358</v>
      </c>
      <c r="G575" s="54"/>
      <c r="H575" s="373">
        <v>87</v>
      </c>
      <c r="I575" s="54" t="s">
        <v>48</v>
      </c>
      <c r="J575" s="75" t="str">
        <f t="shared" si="142"/>
        <v>R&amp;D Capital Cost Reductions</v>
      </c>
      <c r="K575" s="65" t="str">
        <f t="shared" si="143"/>
        <v>RnD building capital cost reduction</v>
      </c>
      <c r="L575" s="65">
        <f t="shared" si="143"/>
        <v>0</v>
      </c>
      <c r="M575" s="65">
        <f t="shared" si="143"/>
        <v>0.4</v>
      </c>
      <c r="N575" s="65">
        <f t="shared" si="143"/>
        <v>0.01</v>
      </c>
      <c r="O575" s="56" t="str">
        <f t="shared" si="143"/>
        <v>% reduction in cost</v>
      </c>
      <c r="P575" s="351" t="s">
        <v>2193</v>
      </c>
      <c r="Q575" s="54" t="s">
        <v>277</v>
      </c>
      <c r="R575" s="318" t="s">
        <v>278</v>
      </c>
      <c r="S575" s="351" t="s">
        <v>80</v>
      </c>
      <c r="T575" s="54"/>
    </row>
    <row r="576" spans="1:20" ht="105">
      <c r="A576" s="75" t="str">
        <f t="shared" si="140"/>
        <v>Research and Development</v>
      </c>
      <c r="B576" s="75" t="str">
        <f t="shared" si="141"/>
        <v>Capital Cost Reduction</v>
      </c>
      <c r="C576" s="75" t="str">
        <f t="shared" si="141"/>
        <v>RnD Building Capital Cost Perc Reduction</v>
      </c>
      <c r="D576" s="54" t="s">
        <v>127</v>
      </c>
      <c r="E576" s="54"/>
      <c r="F576" s="54" t="s">
        <v>359</v>
      </c>
      <c r="G576" s="54"/>
      <c r="H576" s="373">
        <v>88</v>
      </c>
      <c r="I576" s="54" t="s">
        <v>48</v>
      </c>
      <c r="J576" s="75" t="str">
        <f t="shared" si="142"/>
        <v>R&amp;D Capital Cost Reductions</v>
      </c>
      <c r="K576" s="65" t="str">
        <f t="shared" si="143"/>
        <v>RnD building capital cost reduction</v>
      </c>
      <c r="L576" s="65">
        <f t="shared" si="143"/>
        <v>0</v>
      </c>
      <c r="M576" s="65">
        <f t="shared" si="143"/>
        <v>0.4</v>
      </c>
      <c r="N576" s="65">
        <f t="shared" si="143"/>
        <v>0.01</v>
      </c>
      <c r="O576" s="56" t="str">
        <f t="shared" si="143"/>
        <v>% reduction in cost</v>
      </c>
      <c r="P576" s="351" t="s">
        <v>2194</v>
      </c>
      <c r="Q576" s="54" t="s">
        <v>277</v>
      </c>
      <c r="R576" s="318" t="s">
        <v>278</v>
      </c>
      <c r="S576" s="351" t="s">
        <v>80</v>
      </c>
      <c r="T576" s="54"/>
    </row>
    <row r="577" spans="1:20" ht="105">
      <c r="A577" s="75" t="str">
        <f t="shared" si="140"/>
        <v>Research and Development</v>
      </c>
      <c r="B577" s="75" t="str">
        <f t="shared" si="141"/>
        <v>Capital Cost Reduction</v>
      </c>
      <c r="C577" s="75" t="str">
        <f t="shared" si="141"/>
        <v>RnD Building Capital Cost Perc Reduction</v>
      </c>
      <c r="D577" s="54" t="s">
        <v>128</v>
      </c>
      <c r="E577" s="54"/>
      <c r="F577" s="54" t="s">
        <v>360</v>
      </c>
      <c r="G577" s="54"/>
      <c r="H577" s="373">
        <v>89</v>
      </c>
      <c r="I577" s="54" t="s">
        <v>48</v>
      </c>
      <c r="J577" s="75" t="str">
        <f t="shared" si="142"/>
        <v>R&amp;D Capital Cost Reductions</v>
      </c>
      <c r="K577" s="65" t="str">
        <f t="shared" si="143"/>
        <v>RnD building capital cost reduction</v>
      </c>
      <c r="L577" s="65">
        <f t="shared" si="143"/>
        <v>0</v>
      </c>
      <c r="M577" s="65">
        <f t="shared" si="143"/>
        <v>0.4</v>
      </c>
      <c r="N577" s="65">
        <f t="shared" si="143"/>
        <v>0.01</v>
      </c>
      <c r="O577" s="56" t="str">
        <f t="shared" si="143"/>
        <v>% reduction in cost</v>
      </c>
      <c r="P577" s="351" t="s">
        <v>2195</v>
      </c>
      <c r="Q577" s="54" t="s">
        <v>277</v>
      </c>
      <c r="R577" s="318" t="s">
        <v>278</v>
      </c>
      <c r="S577" s="351" t="s">
        <v>80</v>
      </c>
      <c r="T577" s="54"/>
    </row>
    <row r="578" spans="1:20" ht="105">
      <c r="A578" s="75" t="str">
        <f t="shared" si="140"/>
        <v>Research and Development</v>
      </c>
      <c r="B578" s="75" t="str">
        <f t="shared" si="141"/>
        <v>Capital Cost Reduction</v>
      </c>
      <c r="C578" s="75" t="str">
        <f t="shared" si="141"/>
        <v>RnD Building Capital Cost Perc Reduction</v>
      </c>
      <c r="D578" s="54" t="s">
        <v>129</v>
      </c>
      <c r="E578" s="54"/>
      <c r="F578" s="54" t="s">
        <v>361</v>
      </c>
      <c r="G578" s="54"/>
      <c r="H578" s="373">
        <v>90</v>
      </c>
      <c r="I578" s="54" t="s">
        <v>48</v>
      </c>
      <c r="J578" s="75" t="str">
        <f t="shared" si="142"/>
        <v>R&amp;D Capital Cost Reductions</v>
      </c>
      <c r="K578" s="65" t="str">
        <f t="shared" si="143"/>
        <v>RnD building capital cost reduction</v>
      </c>
      <c r="L578" s="65">
        <f t="shared" si="143"/>
        <v>0</v>
      </c>
      <c r="M578" s="65">
        <f t="shared" si="143"/>
        <v>0.4</v>
      </c>
      <c r="N578" s="65">
        <f t="shared" si="143"/>
        <v>0.01</v>
      </c>
      <c r="O578" s="56" t="str">
        <f t="shared" si="143"/>
        <v>% reduction in cost</v>
      </c>
      <c r="P578" s="351" t="s">
        <v>2196</v>
      </c>
      <c r="Q578" s="54" t="s">
        <v>277</v>
      </c>
      <c r="R578" s="318" t="s">
        <v>278</v>
      </c>
      <c r="S578" s="351" t="s">
        <v>80</v>
      </c>
      <c r="T578" s="54"/>
    </row>
    <row r="579" spans="1:20" ht="105">
      <c r="A579" s="75" t="str">
        <f t="shared" si="140"/>
        <v>Research and Development</v>
      </c>
      <c r="B579" s="75" t="str">
        <f t="shared" si="141"/>
        <v>Capital Cost Reduction</v>
      </c>
      <c r="C579" s="259" t="s">
        <v>323</v>
      </c>
      <c r="D579" s="54"/>
      <c r="E579" s="54"/>
      <c r="F579" s="54" t="s">
        <v>30</v>
      </c>
      <c r="G579" s="54"/>
      <c r="H579" s="373">
        <v>91</v>
      </c>
      <c r="I579" s="54" t="s">
        <v>48</v>
      </c>
      <c r="J579" s="75" t="str">
        <f t="shared" si="142"/>
        <v>R&amp;D Capital Cost Reductions</v>
      </c>
      <c r="K579" s="77" t="s">
        <v>2126</v>
      </c>
      <c r="L579" s="61">
        <v>0</v>
      </c>
      <c r="M579" s="61">
        <v>0.4</v>
      </c>
      <c r="N579" s="60">
        <v>0.01</v>
      </c>
      <c r="O579" s="54" t="s">
        <v>35</v>
      </c>
      <c r="P579" s="362" t="s">
        <v>2197</v>
      </c>
      <c r="Q579" s="54" t="s">
        <v>277</v>
      </c>
      <c r="R579" s="318" t="s">
        <v>278</v>
      </c>
      <c r="S579" s="351" t="s">
        <v>80</v>
      </c>
      <c r="T579" s="54"/>
    </row>
    <row r="580" spans="1:20" ht="105">
      <c r="A580" s="259" t="s">
        <v>2749</v>
      </c>
      <c r="B580" s="75" t="str">
        <f t="shared" si="141"/>
        <v>Capital Cost Reduction</v>
      </c>
      <c r="C580" s="259" t="s">
        <v>324</v>
      </c>
      <c r="D580" s="54" t="s">
        <v>502</v>
      </c>
      <c r="E580" s="54"/>
      <c r="F580" s="9" t="s">
        <v>505</v>
      </c>
      <c r="G580" s="54"/>
      <c r="H580" s="373">
        <v>92</v>
      </c>
      <c r="I580" s="54" t="s">
        <v>48</v>
      </c>
      <c r="J580" s="75" t="str">
        <f t="shared" si="142"/>
        <v>R&amp;D Capital Cost Reductions</v>
      </c>
      <c r="K580" s="77" t="s">
        <v>2125</v>
      </c>
      <c r="L580" s="61">
        <v>0</v>
      </c>
      <c r="M580" s="61">
        <v>0.4</v>
      </c>
      <c r="N580" s="60">
        <v>0.01</v>
      </c>
      <c r="O580" s="54" t="s">
        <v>35</v>
      </c>
      <c r="P580" s="362" t="s">
        <v>2198</v>
      </c>
      <c r="Q580" s="54" t="s">
        <v>277</v>
      </c>
      <c r="R580" s="318" t="s">
        <v>278</v>
      </c>
      <c r="S580" s="351" t="s">
        <v>80</v>
      </c>
      <c r="T580" s="54"/>
    </row>
    <row r="581" spans="1:20" ht="105">
      <c r="A581" s="75" t="str">
        <f>A$580</f>
        <v>Research and Development</v>
      </c>
      <c r="B581" s="75" t="str">
        <f t="shared" ref="B581:C591" si="144">B$580</f>
        <v>Capital Cost Reduction</v>
      </c>
      <c r="C581" s="75" t="str">
        <f t="shared" si="144"/>
        <v>RnD Electricity Capital Cost Perc Reduction</v>
      </c>
      <c r="D581" s="9" t="s">
        <v>343</v>
      </c>
      <c r="E581" s="56"/>
      <c r="F581" s="9" t="s">
        <v>2109</v>
      </c>
      <c r="G581" s="54"/>
      <c r="H581" s="373">
        <v>93</v>
      </c>
      <c r="I581" s="54" t="s">
        <v>48</v>
      </c>
      <c r="J581" s="75" t="str">
        <f t="shared" si="142"/>
        <v>R&amp;D Capital Cost Reductions</v>
      </c>
      <c r="K581" s="65" t="str">
        <f t="shared" ref="K581:O590" si="145">K$580</f>
        <v>RnD electricity capital cost reduction</v>
      </c>
      <c r="L581" s="65">
        <f t="shared" si="145"/>
        <v>0</v>
      </c>
      <c r="M581" s="62">
        <f t="shared" si="145"/>
        <v>0.4</v>
      </c>
      <c r="N581" s="62">
        <f t="shared" si="145"/>
        <v>0.01</v>
      </c>
      <c r="O581" s="56" t="str">
        <f t="shared" si="145"/>
        <v>% reduction in cost</v>
      </c>
      <c r="P581" s="362" t="s">
        <v>2199</v>
      </c>
      <c r="Q581" s="54" t="s">
        <v>277</v>
      </c>
      <c r="R581" s="318" t="s">
        <v>278</v>
      </c>
      <c r="S581" s="351" t="s">
        <v>80</v>
      </c>
      <c r="T581" s="54"/>
    </row>
    <row r="582" spans="1:20" ht="105">
      <c r="A582" s="75" t="str">
        <f t="shared" ref="A582:C590" si="146">A$580</f>
        <v>Research and Development</v>
      </c>
      <c r="B582" s="75" t="str">
        <f t="shared" si="144"/>
        <v>Capital Cost Reduction</v>
      </c>
      <c r="C582" s="75" t="str">
        <f t="shared" si="144"/>
        <v>RnD Electricity Capital Cost Perc Reduction</v>
      </c>
      <c r="D582" s="9" t="s">
        <v>83</v>
      </c>
      <c r="E582" s="56"/>
      <c r="F582" s="9" t="s">
        <v>362</v>
      </c>
      <c r="G582" s="54"/>
      <c r="H582" s="373">
        <v>94</v>
      </c>
      <c r="I582" s="54" t="s">
        <v>48</v>
      </c>
      <c r="J582" s="75" t="str">
        <f t="shared" si="142"/>
        <v>R&amp;D Capital Cost Reductions</v>
      </c>
      <c r="K582" s="65" t="str">
        <f t="shared" si="145"/>
        <v>RnD electricity capital cost reduction</v>
      </c>
      <c r="L582" s="65">
        <f t="shared" si="145"/>
        <v>0</v>
      </c>
      <c r="M582" s="62">
        <f t="shared" si="145"/>
        <v>0.4</v>
      </c>
      <c r="N582" s="62">
        <f t="shared" si="145"/>
        <v>0.01</v>
      </c>
      <c r="O582" s="56" t="str">
        <f t="shared" si="145"/>
        <v>% reduction in cost</v>
      </c>
      <c r="P582" s="362" t="s">
        <v>2200</v>
      </c>
      <c r="Q582" s="54" t="s">
        <v>277</v>
      </c>
      <c r="R582" s="318" t="s">
        <v>278</v>
      </c>
      <c r="S582" s="351" t="s">
        <v>80</v>
      </c>
      <c r="T582" s="54"/>
    </row>
    <row r="583" spans="1:20" ht="105">
      <c r="A583" s="75" t="str">
        <f t="shared" si="146"/>
        <v>Research and Development</v>
      </c>
      <c r="B583" s="75" t="str">
        <f t="shared" si="144"/>
        <v>Capital Cost Reduction</v>
      </c>
      <c r="C583" s="75" t="str">
        <f t="shared" si="144"/>
        <v>RnD Electricity Capital Cost Perc Reduction</v>
      </c>
      <c r="D583" s="9" t="s">
        <v>84</v>
      </c>
      <c r="E583" s="56"/>
      <c r="F583" s="9" t="s">
        <v>363</v>
      </c>
      <c r="G583" s="54"/>
      <c r="H583" s="373">
        <v>95</v>
      </c>
      <c r="I583" s="54" t="s">
        <v>48</v>
      </c>
      <c r="J583" s="75" t="str">
        <f t="shared" si="142"/>
        <v>R&amp;D Capital Cost Reductions</v>
      </c>
      <c r="K583" s="65" t="str">
        <f t="shared" si="145"/>
        <v>RnD electricity capital cost reduction</v>
      </c>
      <c r="L583" s="65">
        <f t="shared" si="145"/>
        <v>0</v>
      </c>
      <c r="M583" s="62">
        <f t="shared" si="145"/>
        <v>0.4</v>
      </c>
      <c r="N583" s="62">
        <f t="shared" si="145"/>
        <v>0.01</v>
      </c>
      <c r="O583" s="56" t="str">
        <f t="shared" si="145"/>
        <v>% reduction in cost</v>
      </c>
      <c r="P583" s="362" t="s">
        <v>2201</v>
      </c>
      <c r="Q583" s="54" t="s">
        <v>277</v>
      </c>
      <c r="R583" s="318" t="s">
        <v>278</v>
      </c>
      <c r="S583" s="351" t="s">
        <v>80</v>
      </c>
      <c r="T583" s="54"/>
    </row>
    <row r="584" spans="1:20" ht="105">
      <c r="A584" s="75" t="str">
        <f t="shared" si="146"/>
        <v>Research and Development</v>
      </c>
      <c r="B584" s="75" t="str">
        <f t="shared" si="144"/>
        <v>Capital Cost Reduction</v>
      </c>
      <c r="C584" s="75" t="str">
        <f t="shared" si="144"/>
        <v>RnD Electricity Capital Cost Perc Reduction</v>
      </c>
      <c r="D584" s="9" t="s">
        <v>503</v>
      </c>
      <c r="E584" s="56"/>
      <c r="F584" s="9" t="s">
        <v>507</v>
      </c>
      <c r="G584" s="54"/>
      <c r="H584" s="373">
        <v>96</v>
      </c>
      <c r="I584" s="54" t="s">
        <v>48</v>
      </c>
      <c r="J584" s="75" t="str">
        <f t="shared" si="142"/>
        <v>R&amp;D Capital Cost Reductions</v>
      </c>
      <c r="K584" s="65" t="str">
        <f t="shared" si="145"/>
        <v>RnD electricity capital cost reduction</v>
      </c>
      <c r="L584" s="65">
        <f t="shared" si="145"/>
        <v>0</v>
      </c>
      <c r="M584" s="62">
        <f t="shared" si="145"/>
        <v>0.4</v>
      </c>
      <c r="N584" s="62">
        <f t="shared" si="145"/>
        <v>0.01</v>
      </c>
      <c r="O584" s="56" t="str">
        <f t="shared" si="145"/>
        <v>% reduction in cost</v>
      </c>
      <c r="P584" s="362" t="s">
        <v>2202</v>
      </c>
      <c r="Q584" s="54" t="s">
        <v>277</v>
      </c>
      <c r="R584" s="318" t="s">
        <v>278</v>
      </c>
      <c r="S584" s="351" t="s">
        <v>80</v>
      </c>
      <c r="T584" s="54"/>
    </row>
    <row r="585" spans="1:20" ht="105">
      <c r="A585" s="75" t="str">
        <f t="shared" si="146"/>
        <v>Research and Development</v>
      </c>
      <c r="B585" s="75" t="str">
        <f t="shared" si="144"/>
        <v>Capital Cost Reduction</v>
      </c>
      <c r="C585" s="75" t="str">
        <f t="shared" si="144"/>
        <v>RnD Electricity Capital Cost Perc Reduction</v>
      </c>
      <c r="D585" s="9" t="s">
        <v>85</v>
      </c>
      <c r="E585" s="56"/>
      <c r="F585" s="9" t="s">
        <v>364</v>
      </c>
      <c r="G585" s="54"/>
      <c r="H585" s="373">
        <v>97</v>
      </c>
      <c r="I585" s="54" t="s">
        <v>48</v>
      </c>
      <c r="J585" s="75" t="str">
        <f t="shared" si="142"/>
        <v>R&amp;D Capital Cost Reductions</v>
      </c>
      <c r="K585" s="65" t="str">
        <f t="shared" si="145"/>
        <v>RnD electricity capital cost reduction</v>
      </c>
      <c r="L585" s="65">
        <f t="shared" si="145"/>
        <v>0</v>
      </c>
      <c r="M585" s="62">
        <f t="shared" si="145"/>
        <v>0.4</v>
      </c>
      <c r="N585" s="62">
        <f t="shared" si="145"/>
        <v>0.01</v>
      </c>
      <c r="O585" s="56" t="str">
        <f t="shared" si="145"/>
        <v>% reduction in cost</v>
      </c>
      <c r="P585" s="362" t="s">
        <v>2203</v>
      </c>
      <c r="Q585" s="54" t="s">
        <v>277</v>
      </c>
      <c r="R585" s="318" t="s">
        <v>278</v>
      </c>
      <c r="S585" s="351" t="s">
        <v>80</v>
      </c>
      <c r="T585" s="54"/>
    </row>
    <row r="586" spans="1:20" ht="105">
      <c r="A586" s="75" t="str">
        <f t="shared" si="146"/>
        <v>Research and Development</v>
      </c>
      <c r="B586" s="75" t="str">
        <f t="shared" si="144"/>
        <v>Capital Cost Reduction</v>
      </c>
      <c r="C586" s="75" t="str">
        <f t="shared" si="144"/>
        <v>RnD Electricity Capital Cost Perc Reduction</v>
      </c>
      <c r="D586" s="9" t="s">
        <v>86</v>
      </c>
      <c r="E586" s="56"/>
      <c r="F586" s="9" t="s">
        <v>365</v>
      </c>
      <c r="G586" s="54"/>
      <c r="H586" s="373">
        <v>98</v>
      </c>
      <c r="I586" s="54" t="s">
        <v>48</v>
      </c>
      <c r="J586" s="75" t="str">
        <f t="shared" si="142"/>
        <v>R&amp;D Capital Cost Reductions</v>
      </c>
      <c r="K586" s="65" t="str">
        <f t="shared" si="145"/>
        <v>RnD electricity capital cost reduction</v>
      </c>
      <c r="L586" s="65">
        <f t="shared" si="145"/>
        <v>0</v>
      </c>
      <c r="M586" s="62">
        <f t="shared" si="145"/>
        <v>0.4</v>
      </c>
      <c r="N586" s="62">
        <f t="shared" si="145"/>
        <v>0.01</v>
      </c>
      <c r="O586" s="56" t="str">
        <f t="shared" si="145"/>
        <v>% reduction in cost</v>
      </c>
      <c r="P586" s="362" t="s">
        <v>2204</v>
      </c>
      <c r="Q586" s="54" t="s">
        <v>277</v>
      </c>
      <c r="R586" s="318" t="s">
        <v>278</v>
      </c>
      <c r="S586" s="351" t="s">
        <v>80</v>
      </c>
      <c r="T586" s="54"/>
    </row>
    <row r="587" spans="1:20" ht="105">
      <c r="A587" s="75" t="str">
        <f t="shared" si="146"/>
        <v>Research and Development</v>
      </c>
      <c r="B587" s="75" t="str">
        <f t="shared" si="144"/>
        <v>Capital Cost Reduction</v>
      </c>
      <c r="C587" s="75" t="str">
        <f t="shared" si="144"/>
        <v>RnD Electricity Capital Cost Perc Reduction</v>
      </c>
      <c r="D587" s="9" t="s">
        <v>87</v>
      </c>
      <c r="E587" s="56"/>
      <c r="F587" s="9" t="s">
        <v>366</v>
      </c>
      <c r="G587" s="54"/>
      <c r="H587" s="373">
        <v>99</v>
      </c>
      <c r="I587" s="54" t="s">
        <v>48</v>
      </c>
      <c r="J587" s="75" t="str">
        <f t="shared" si="142"/>
        <v>R&amp;D Capital Cost Reductions</v>
      </c>
      <c r="K587" s="65" t="str">
        <f t="shared" si="145"/>
        <v>RnD electricity capital cost reduction</v>
      </c>
      <c r="L587" s="65">
        <f t="shared" si="145"/>
        <v>0</v>
      </c>
      <c r="M587" s="62">
        <f t="shared" si="145"/>
        <v>0.4</v>
      </c>
      <c r="N587" s="62">
        <f t="shared" si="145"/>
        <v>0.01</v>
      </c>
      <c r="O587" s="56" t="str">
        <f t="shared" si="145"/>
        <v>% reduction in cost</v>
      </c>
      <c r="P587" s="362" t="s">
        <v>2205</v>
      </c>
      <c r="Q587" s="54" t="s">
        <v>277</v>
      </c>
      <c r="R587" s="318" t="s">
        <v>278</v>
      </c>
      <c r="S587" s="351" t="s">
        <v>80</v>
      </c>
      <c r="T587" s="54"/>
    </row>
    <row r="588" spans="1:20" ht="105">
      <c r="A588" s="75" t="str">
        <f>A$580</f>
        <v>Research and Development</v>
      </c>
      <c r="B588" s="75" t="str">
        <f t="shared" si="144"/>
        <v>Capital Cost Reduction</v>
      </c>
      <c r="C588" s="75" t="str">
        <f t="shared" si="144"/>
        <v>RnD Electricity Capital Cost Perc Reduction</v>
      </c>
      <c r="D588" s="9" t="s">
        <v>346</v>
      </c>
      <c r="E588" s="56"/>
      <c r="F588" s="9" t="s">
        <v>2110</v>
      </c>
      <c r="G588" s="54"/>
      <c r="H588" s="373">
        <v>192</v>
      </c>
      <c r="I588" s="54" t="s">
        <v>48</v>
      </c>
      <c r="J588" s="75" t="str">
        <f t="shared" si="142"/>
        <v>R&amp;D Capital Cost Reductions</v>
      </c>
      <c r="K588" s="65" t="str">
        <f t="shared" si="145"/>
        <v>RnD electricity capital cost reduction</v>
      </c>
      <c r="L588" s="65">
        <f t="shared" si="145"/>
        <v>0</v>
      </c>
      <c r="M588" s="62">
        <f t="shared" si="145"/>
        <v>0.4</v>
      </c>
      <c r="N588" s="62">
        <f t="shared" si="145"/>
        <v>0.01</v>
      </c>
      <c r="O588" s="56" t="str">
        <f t="shared" si="145"/>
        <v>% reduction in cost</v>
      </c>
      <c r="P588" s="362" t="s">
        <v>2206</v>
      </c>
      <c r="Q588" s="54" t="s">
        <v>277</v>
      </c>
      <c r="R588" s="318" t="s">
        <v>278</v>
      </c>
      <c r="S588" s="351" t="s">
        <v>80</v>
      </c>
      <c r="T588" s="54"/>
    </row>
    <row r="589" spans="1:20" ht="105">
      <c r="A589" s="75" t="str">
        <f t="shared" si="146"/>
        <v>Research and Development</v>
      </c>
      <c r="B589" s="75" t="str">
        <f t="shared" si="146"/>
        <v>Capital Cost Reduction</v>
      </c>
      <c r="C589" s="75" t="str">
        <f t="shared" si="146"/>
        <v>RnD Electricity Capital Cost Perc Reduction</v>
      </c>
      <c r="D589" s="9" t="s">
        <v>499</v>
      </c>
      <c r="E589" s="56"/>
      <c r="F589" s="9" t="s">
        <v>500</v>
      </c>
      <c r="G589" s="54"/>
      <c r="H589" s="373">
        <v>180</v>
      </c>
      <c r="I589" s="54" t="s">
        <v>48</v>
      </c>
      <c r="J589" s="75" t="str">
        <f t="shared" si="142"/>
        <v>R&amp;D Capital Cost Reductions</v>
      </c>
      <c r="K589" s="65" t="str">
        <f t="shared" si="145"/>
        <v>RnD electricity capital cost reduction</v>
      </c>
      <c r="L589" s="65">
        <f t="shared" si="145"/>
        <v>0</v>
      </c>
      <c r="M589" s="62">
        <f t="shared" si="145"/>
        <v>0.4</v>
      </c>
      <c r="N589" s="62">
        <f t="shared" si="145"/>
        <v>0.01</v>
      </c>
      <c r="O589" s="56" t="str">
        <f t="shared" si="145"/>
        <v>% reduction in cost</v>
      </c>
      <c r="P589" s="362" t="s">
        <v>2207</v>
      </c>
      <c r="Q589" s="54" t="s">
        <v>277</v>
      </c>
      <c r="R589" s="318" t="s">
        <v>278</v>
      </c>
      <c r="S589" s="351" t="s">
        <v>80</v>
      </c>
      <c r="T589" s="54"/>
    </row>
    <row r="590" spans="1:20" ht="105">
      <c r="A590" s="75" t="str">
        <f t="shared" si="146"/>
        <v>Research and Development</v>
      </c>
      <c r="B590" s="75" t="str">
        <f t="shared" si="146"/>
        <v>Capital Cost Reduction</v>
      </c>
      <c r="C590" s="75" t="str">
        <f t="shared" si="146"/>
        <v>RnD Electricity Capital Cost Perc Reduction</v>
      </c>
      <c r="D590" s="9" t="s">
        <v>508</v>
      </c>
      <c r="E590" s="56"/>
      <c r="F590" s="9" t="s">
        <v>510</v>
      </c>
      <c r="G590" s="54"/>
      <c r="H590" s="373">
        <v>183</v>
      </c>
      <c r="I590" s="54" t="s">
        <v>48</v>
      </c>
      <c r="J590" s="75" t="str">
        <f t="shared" si="142"/>
        <v>R&amp;D Capital Cost Reductions</v>
      </c>
      <c r="K590" s="65" t="str">
        <f t="shared" si="145"/>
        <v>RnD electricity capital cost reduction</v>
      </c>
      <c r="L590" s="65">
        <f t="shared" si="145"/>
        <v>0</v>
      </c>
      <c r="M590" s="62">
        <f t="shared" si="145"/>
        <v>0.4</v>
      </c>
      <c r="N590" s="62">
        <f t="shared" si="145"/>
        <v>0.01</v>
      </c>
      <c r="O590" s="56" t="str">
        <f t="shared" si="145"/>
        <v>% reduction in cost</v>
      </c>
      <c r="P590" s="362" t="s">
        <v>2208</v>
      </c>
      <c r="Q590" s="54" t="s">
        <v>277</v>
      </c>
      <c r="R590" s="318" t="s">
        <v>278</v>
      </c>
      <c r="S590" s="351" t="s">
        <v>80</v>
      </c>
      <c r="T590" s="54"/>
    </row>
    <row r="591" spans="1:20" ht="105">
      <c r="A591" s="259" t="s">
        <v>2749</v>
      </c>
      <c r="B591" s="75" t="str">
        <f t="shared" si="144"/>
        <v>Capital Cost Reduction</v>
      </c>
      <c r="C591" s="259" t="s">
        <v>325</v>
      </c>
      <c r="D591" s="54" t="s">
        <v>144</v>
      </c>
      <c r="E591" s="54"/>
      <c r="F591" s="9" t="s">
        <v>367</v>
      </c>
      <c r="G591" s="54"/>
      <c r="H591" s="373">
        <v>100</v>
      </c>
      <c r="I591" s="54" t="s">
        <v>48</v>
      </c>
      <c r="J591" s="75" t="str">
        <f t="shared" si="142"/>
        <v>R&amp;D Capital Cost Reductions</v>
      </c>
      <c r="K591" s="77" t="s">
        <v>2124</v>
      </c>
      <c r="L591" s="61">
        <v>0</v>
      </c>
      <c r="M591" s="61">
        <v>0.4</v>
      </c>
      <c r="N591" s="60">
        <v>0.01</v>
      </c>
      <c r="O591" s="54" t="s">
        <v>35</v>
      </c>
      <c r="P591" s="362" t="s">
        <v>2209</v>
      </c>
      <c r="Q591" s="54" t="s">
        <v>277</v>
      </c>
      <c r="R591" s="318" t="s">
        <v>278</v>
      </c>
      <c r="S591" s="351" t="s">
        <v>80</v>
      </c>
      <c r="T591" s="54"/>
    </row>
    <row r="592" spans="1:20" ht="105">
      <c r="A592" s="75" t="str">
        <f>A$591</f>
        <v>Research and Development</v>
      </c>
      <c r="B592" s="75" t="str">
        <f t="shared" ref="B592:C599" si="147">B$591</f>
        <v>Capital Cost Reduction</v>
      </c>
      <c r="C592" s="75" t="str">
        <f t="shared" si="147"/>
        <v>RnD Industry Capital Cost Perc Reduction</v>
      </c>
      <c r="D592" s="9" t="s">
        <v>145</v>
      </c>
      <c r="E592" s="54"/>
      <c r="F592" s="9" t="s">
        <v>368</v>
      </c>
      <c r="G592" s="54"/>
      <c r="H592" s="373">
        <v>101</v>
      </c>
      <c r="I592" s="54" t="s">
        <v>48</v>
      </c>
      <c r="J592" s="75" t="str">
        <f t="shared" si="142"/>
        <v>R&amp;D Capital Cost Reductions</v>
      </c>
      <c r="K592" s="65" t="str">
        <f t="shared" ref="K592:O598" si="148">K$591</f>
        <v>RnD industry capital cost reduction</v>
      </c>
      <c r="L592" s="65">
        <f t="shared" si="148"/>
        <v>0</v>
      </c>
      <c r="M592" s="65">
        <f t="shared" si="148"/>
        <v>0.4</v>
      </c>
      <c r="N592" s="65">
        <f t="shared" si="148"/>
        <v>0.01</v>
      </c>
      <c r="O592" s="56" t="str">
        <f t="shared" si="148"/>
        <v>% reduction in cost</v>
      </c>
      <c r="P592" s="362" t="s">
        <v>2210</v>
      </c>
      <c r="Q592" s="54" t="s">
        <v>277</v>
      </c>
      <c r="R592" s="318" t="s">
        <v>278</v>
      </c>
      <c r="S592" s="351" t="s">
        <v>80</v>
      </c>
      <c r="T592" s="54"/>
    </row>
    <row r="593" spans="1:20" ht="105">
      <c r="A593" s="75" t="str">
        <f t="shared" ref="A593:A598" si="149">A$591</f>
        <v>Research and Development</v>
      </c>
      <c r="B593" s="75" t="str">
        <f t="shared" si="147"/>
        <v>Capital Cost Reduction</v>
      </c>
      <c r="C593" s="75" t="str">
        <f t="shared" si="147"/>
        <v>RnD Industry Capital Cost Perc Reduction</v>
      </c>
      <c r="D593" s="9" t="s">
        <v>146</v>
      </c>
      <c r="E593" s="54"/>
      <c r="F593" s="9" t="s">
        <v>369</v>
      </c>
      <c r="G593" s="54"/>
      <c r="H593" s="373">
        <v>102</v>
      </c>
      <c r="I593" s="54" t="s">
        <v>48</v>
      </c>
      <c r="J593" s="75" t="str">
        <f t="shared" si="142"/>
        <v>R&amp;D Capital Cost Reductions</v>
      </c>
      <c r="K593" s="65" t="str">
        <f t="shared" si="148"/>
        <v>RnD industry capital cost reduction</v>
      </c>
      <c r="L593" s="65">
        <f t="shared" si="148"/>
        <v>0</v>
      </c>
      <c r="M593" s="65">
        <f t="shared" si="148"/>
        <v>0.4</v>
      </c>
      <c r="N593" s="65">
        <f t="shared" si="148"/>
        <v>0.01</v>
      </c>
      <c r="O593" s="56" t="str">
        <f t="shared" si="148"/>
        <v>% reduction in cost</v>
      </c>
      <c r="P593" s="362" t="s">
        <v>2211</v>
      </c>
      <c r="Q593" s="54" t="s">
        <v>277</v>
      </c>
      <c r="R593" s="318" t="s">
        <v>278</v>
      </c>
      <c r="S593" s="351" t="s">
        <v>80</v>
      </c>
      <c r="T593" s="54"/>
    </row>
    <row r="594" spans="1:20" ht="105">
      <c r="A594" s="75" t="str">
        <f t="shared" si="149"/>
        <v>Research and Development</v>
      </c>
      <c r="B594" s="75" t="str">
        <f t="shared" si="147"/>
        <v>Capital Cost Reduction</v>
      </c>
      <c r="C594" s="75" t="str">
        <f t="shared" si="147"/>
        <v>RnD Industry Capital Cost Perc Reduction</v>
      </c>
      <c r="D594" s="9" t="s">
        <v>147</v>
      </c>
      <c r="E594" s="54"/>
      <c r="F594" s="9" t="s">
        <v>370</v>
      </c>
      <c r="G594" s="54"/>
      <c r="H594" s="373">
        <v>103</v>
      </c>
      <c r="I594" s="54" t="s">
        <v>48</v>
      </c>
      <c r="J594" s="75" t="str">
        <f t="shared" si="142"/>
        <v>R&amp;D Capital Cost Reductions</v>
      </c>
      <c r="K594" s="65" t="str">
        <f t="shared" si="148"/>
        <v>RnD industry capital cost reduction</v>
      </c>
      <c r="L594" s="65">
        <f t="shared" si="148"/>
        <v>0</v>
      </c>
      <c r="M594" s="65">
        <f t="shared" si="148"/>
        <v>0.4</v>
      </c>
      <c r="N594" s="65">
        <f t="shared" si="148"/>
        <v>0.01</v>
      </c>
      <c r="O594" s="56" t="str">
        <f t="shared" si="148"/>
        <v>% reduction in cost</v>
      </c>
      <c r="P594" s="362" t="s">
        <v>2212</v>
      </c>
      <c r="Q594" s="54" t="s">
        <v>277</v>
      </c>
      <c r="R594" s="318" t="s">
        <v>278</v>
      </c>
      <c r="S594" s="351" t="s">
        <v>80</v>
      </c>
      <c r="T594" s="54"/>
    </row>
    <row r="595" spans="1:20" ht="105">
      <c r="A595" s="75" t="str">
        <f t="shared" si="149"/>
        <v>Research and Development</v>
      </c>
      <c r="B595" s="75" t="str">
        <f t="shared" si="147"/>
        <v>Capital Cost Reduction</v>
      </c>
      <c r="C595" s="75" t="str">
        <f t="shared" si="147"/>
        <v>RnD Industry Capital Cost Perc Reduction</v>
      </c>
      <c r="D595" s="9" t="s">
        <v>2450</v>
      </c>
      <c r="E595" s="54"/>
      <c r="F595" s="9" t="s">
        <v>371</v>
      </c>
      <c r="G595" s="54"/>
      <c r="H595" s="373">
        <v>104</v>
      </c>
      <c r="I595" s="54" t="s">
        <v>48</v>
      </c>
      <c r="J595" s="75" t="str">
        <f t="shared" si="142"/>
        <v>R&amp;D Capital Cost Reductions</v>
      </c>
      <c r="K595" s="65" t="str">
        <f t="shared" si="148"/>
        <v>RnD industry capital cost reduction</v>
      </c>
      <c r="L595" s="65">
        <f t="shared" si="148"/>
        <v>0</v>
      </c>
      <c r="M595" s="65">
        <f t="shared" si="148"/>
        <v>0.4</v>
      </c>
      <c r="N595" s="65">
        <f t="shared" si="148"/>
        <v>0.01</v>
      </c>
      <c r="O595" s="56" t="str">
        <f t="shared" si="148"/>
        <v>% reduction in cost</v>
      </c>
      <c r="P595" s="362" t="s">
        <v>2213</v>
      </c>
      <c r="Q595" s="54" t="s">
        <v>277</v>
      </c>
      <c r="R595" s="318" t="s">
        <v>278</v>
      </c>
      <c r="S595" s="351" t="s">
        <v>80</v>
      </c>
      <c r="T595" s="54"/>
    </row>
    <row r="596" spans="1:20" ht="105">
      <c r="A596" s="75" t="str">
        <f t="shared" si="149"/>
        <v>Research and Development</v>
      </c>
      <c r="B596" s="75" t="str">
        <f t="shared" si="147"/>
        <v>Capital Cost Reduction</v>
      </c>
      <c r="C596" s="75" t="str">
        <f t="shared" si="147"/>
        <v>RnD Industry Capital Cost Perc Reduction</v>
      </c>
      <c r="D596" s="9" t="s">
        <v>148</v>
      </c>
      <c r="E596" s="54"/>
      <c r="F596" s="9" t="s">
        <v>2457</v>
      </c>
      <c r="G596" s="54"/>
      <c r="H596" s="373">
        <v>105</v>
      </c>
      <c r="I596" s="54" t="s">
        <v>48</v>
      </c>
      <c r="J596" s="75" t="str">
        <f t="shared" si="142"/>
        <v>R&amp;D Capital Cost Reductions</v>
      </c>
      <c r="K596" s="65" t="str">
        <f t="shared" si="148"/>
        <v>RnD industry capital cost reduction</v>
      </c>
      <c r="L596" s="65">
        <f t="shared" si="148"/>
        <v>0</v>
      </c>
      <c r="M596" s="65">
        <f t="shared" si="148"/>
        <v>0.4</v>
      </c>
      <c r="N596" s="65">
        <f t="shared" si="148"/>
        <v>0.01</v>
      </c>
      <c r="O596" s="56" t="str">
        <f t="shared" si="148"/>
        <v>% reduction in cost</v>
      </c>
      <c r="P596" s="362" t="s">
        <v>2214</v>
      </c>
      <c r="Q596" s="54" t="s">
        <v>277</v>
      </c>
      <c r="R596" s="318" t="s">
        <v>278</v>
      </c>
      <c r="S596" s="351" t="s">
        <v>80</v>
      </c>
      <c r="T596" s="54"/>
    </row>
    <row r="597" spans="1:20" ht="105">
      <c r="A597" s="75" t="str">
        <f t="shared" si="149"/>
        <v>Research and Development</v>
      </c>
      <c r="B597" s="75" t="str">
        <f t="shared" si="147"/>
        <v>Capital Cost Reduction</v>
      </c>
      <c r="C597" s="75" t="str">
        <f t="shared" si="147"/>
        <v>RnD Industry Capital Cost Perc Reduction</v>
      </c>
      <c r="D597" s="9" t="s">
        <v>149</v>
      </c>
      <c r="E597" s="54"/>
      <c r="F597" s="9" t="s">
        <v>372</v>
      </c>
      <c r="G597" s="54"/>
      <c r="H597" s="373">
        <v>106</v>
      </c>
      <c r="I597" s="54" t="s">
        <v>48</v>
      </c>
      <c r="J597" s="75" t="str">
        <f t="shared" si="142"/>
        <v>R&amp;D Capital Cost Reductions</v>
      </c>
      <c r="K597" s="65" t="str">
        <f t="shared" si="148"/>
        <v>RnD industry capital cost reduction</v>
      </c>
      <c r="L597" s="65">
        <f t="shared" si="148"/>
        <v>0</v>
      </c>
      <c r="M597" s="65">
        <f t="shared" si="148"/>
        <v>0.4</v>
      </c>
      <c r="N597" s="65">
        <f t="shared" si="148"/>
        <v>0.01</v>
      </c>
      <c r="O597" s="56" t="str">
        <f t="shared" si="148"/>
        <v>% reduction in cost</v>
      </c>
      <c r="P597" s="362" t="s">
        <v>2215</v>
      </c>
      <c r="Q597" s="54" t="s">
        <v>277</v>
      </c>
      <c r="R597" s="318" t="s">
        <v>278</v>
      </c>
      <c r="S597" s="351" t="s">
        <v>80</v>
      </c>
      <c r="T597" s="54"/>
    </row>
    <row r="598" spans="1:20" ht="105">
      <c r="A598" s="75" t="str">
        <f t="shared" si="149"/>
        <v>Research and Development</v>
      </c>
      <c r="B598" s="75" t="str">
        <f t="shared" si="147"/>
        <v>Capital Cost Reduction</v>
      </c>
      <c r="C598" s="75" t="str">
        <f t="shared" si="147"/>
        <v>RnD Industry Capital Cost Perc Reduction</v>
      </c>
      <c r="D598" s="9" t="s">
        <v>150</v>
      </c>
      <c r="E598" s="54"/>
      <c r="F598" s="9" t="s">
        <v>373</v>
      </c>
      <c r="G598" s="54"/>
      <c r="H598" s="373">
        <v>107</v>
      </c>
      <c r="I598" s="54" t="s">
        <v>48</v>
      </c>
      <c r="J598" s="75" t="str">
        <f t="shared" si="142"/>
        <v>R&amp;D Capital Cost Reductions</v>
      </c>
      <c r="K598" s="65" t="str">
        <f t="shared" si="148"/>
        <v>RnD industry capital cost reduction</v>
      </c>
      <c r="L598" s="65">
        <f t="shared" si="148"/>
        <v>0</v>
      </c>
      <c r="M598" s="65">
        <f t="shared" si="148"/>
        <v>0.4</v>
      </c>
      <c r="N598" s="65">
        <f t="shared" si="148"/>
        <v>0.01</v>
      </c>
      <c r="O598" s="56" t="str">
        <f t="shared" si="148"/>
        <v>% reduction in cost</v>
      </c>
      <c r="P598" s="362" t="s">
        <v>2216</v>
      </c>
      <c r="Q598" s="54" t="s">
        <v>277</v>
      </c>
      <c r="R598" s="318" t="s">
        <v>278</v>
      </c>
      <c r="S598" s="351" t="s">
        <v>80</v>
      </c>
      <c r="T598" s="54"/>
    </row>
    <row r="599" spans="1:20" ht="105">
      <c r="A599" s="259" t="s">
        <v>2749</v>
      </c>
      <c r="B599" s="75" t="str">
        <f t="shared" si="147"/>
        <v>Capital Cost Reduction</v>
      </c>
      <c r="C599" s="260" t="s">
        <v>326</v>
      </c>
      <c r="D599" s="54" t="s">
        <v>2097</v>
      </c>
      <c r="E599" s="54"/>
      <c r="F599" s="54" t="s">
        <v>533</v>
      </c>
      <c r="G599" s="54"/>
      <c r="H599" s="373">
        <v>108</v>
      </c>
      <c r="I599" s="54" t="s">
        <v>48</v>
      </c>
      <c r="J599" s="75" t="str">
        <f t="shared" si="142"/>
        <v>R&amp;D Capital Cost Reductions</v>
      </c>
      <c r="K599" s="77" t="s">
        <v>2123</v>
      </c>
      <c r="L599" s="61">
        <v>0</v>
      </c>
      <c r="M599" s="61">
        <v>0.4</v>
      </c>
      <c r="N599" s="60">
        <v>0.01</v>
      </c>
      <c r="O599" s="54" t="s">
        <v>35</v>
      </c>
      <c r="P599" s="362" t="s">
        <v>2217</v>
      </c>
      <c r="Q599" s="54" t="s">
        <v>277</v>
      </c>
      <c r="R599" s="318" t="s">
        <v>278</v>
      </c>
      <c r="S599" s="351" t="s">
        <v>80</v>
      </c>
      <c r="T599" s="54"/>
    </row>
    <row r="600" spans="1:20" ht="105">
      <c r="A600" s="75" t="str">
        <f t="shared" ref="A600:A605" si="150">A$599</f>
        <v>Research and Development</v>
      </c>
      <c r="B600" s="75" t="str">
        <f t="shared" ref="B600:C605" si="151">B$599</f>
        <v>Capital Cost Reduction</v>
      </c>
      <c r="C600" s="75" t="str">
        <f t="shared" si="151"/>
        <v>RnD Transportation Capital Cost Perc Reduction</v>
      </c>
      <c r="D600" s="54" t="s">
        <v>2098</v>
      </c>
      <c r="E600" s="54"/>
      <c r="F600" s="54" t="s">
        <v>534</v>
      </c>
      <c r="G600" s="54"/>
      <c r="H600" s="373">
        <v>109</v>
      </c>
      <c r="I600" s="54" t="s">
        <v>48</v>
      </c>
      <c r="J600" s="75" t="str">
        <f t="shared" si="142"/>
        <v>R&amp;D Capital Cost Reductions</v>
      </c>
      <c r="K600" s="65" t="str">
        <f t="shared" ref="K600:O605" si="152">K$599</f>
        <v>RnD transportation capital cost reduction</v>
      </c>
      <c r="L600" s="65">
        <f t="shared" si="152"/>
        <v>0</v>
      </c>
      <c r="M600" s="65">
        <f t="shared" si="152"/>
        <v>0.4</v>
      </c>
      <c r="N600" s="65">
        <f t="shared" si="152"/>
        <v>0.01</v>
      </c>
      <c r="O600" s="56" t="str">
        <f t="shared" si="152"/>
        <v>% reduction in cost</v>
      </c>
      <c r="P600" s="362" t="s">
        <v>2218</v>
      </c>
      <c r="Q600" s="54" t="s">
        <v>277</v>
      </c>
      <c r="R600" s="318" t="s">
        <v>278</v>
      </c>
      <c r="S600" s="351" t="s">
        <v>80</v>
      </c>
      <c r="T600" s="54"/>
    </row>
    <row r="601" spans="1:20" ht="120">
      <c r="A601" s="75" t="str">
        <f t="shared" si="150"/>
        <v>Research and Development</v>
      </c>
      <c r="B601" s="75" t="str">
        <f t="shared" si="151"/>
        <v>Capital Cost Reduction</v>
      </c>
      <c r="C601" s="75" t="str">
        <f t="shared" si="151"/>
        <v>RnD Transportation Capital Cost Perc Reduction</v>
      </c>
      <c r="D601" s="54" t="s">
        <v>2099</v>
      </c>
      <c r="E601" s="54"/>
      <c r="F601" s="54" t="s">
        <v>535</v>
      </c>
      <c r="G601" s="54"/>
      <c r="H601" s="373">
        <v>110</v>
      </c>
      <c r="I601" s="54" t="s">
        <v>48</v>
      </c>
      <c r="J601" s="75" t="str">
        <f t="shared" si="142"/>
        <v>R&amp;D Capital Cost Reductions</v>
      </c>
      <c r="K601" s="65" t="str">
        <f t="shared" si="152"/>
        <v>RnD transportation capital cost reduction</v>
      </c>
      <c r="L601" s="65">
        <f t="shared" si="152"/>
        <v>0</v>
      </c>
      <c r="M601" s="65">
        <f t="shared" si="152"/>
        <v>0.4</v>
      </c>
      <c r="N601" s="65">
        <f t="shared" si="152"/>
        <v>0.01</v>
      </c>
      <c r="O601" s="56" t="str">
        <f t="shared" si="152"/>
        <v>% reduction in cost</v>
      </c>
      <c r="P601" s="362" t="s">
        <v>2219</v>
      </c>
      <c r="Q601" s="54" t="s">
        <v>277</v>
      </c>
      <c r="R601" s="318" t="s">
        <v>278</v>
      </c>
      <c r="S601" s="351" t="s">
        <v>80</v>
      </c>
      <c r="T601" s="54"/>
    </row>
    <row r="602" spans="1:20" ht="120">
      <c r="A602" s="75" t="str">
        <f t="shared" si="150"/>
        <v>Research and Development</v>
      </c>
      <c r="B602" s="75" t="str">
        <f t="shared" si="151"/>
        <v>Capital Cost Reduction</v>
      </c>
      <c r="C602" s="75" t="str">
        <f t="shared" si="151"/>
        <v>RnD Transportation Capital Cost Perc Reduction</v>
      </c>
      <c r="D602" s="54" t="s">
        <v>2100</v>
      </c>
      <c r="E602" s="54"/>
      <c r="F602" s="54" t="s">
        <v>536</v>
      </c>
      <c r="G602" s="54"/>
      <c r="H602" s="373">
        <v>111</v>
      </c>
      <c r="I602" s="54" t="s">
        <v>48</v>
      </c>
      <c r="J602" s="75" t="str">
        <f t="shared" si="142"/>
        <v>R&amp;D Capital Cost Reductions</v>
      </c>
      <c r="K602" s="65" t="str">
        <f t="shared" si="152"/>
        <v>RnD transportation capital cost reduction</v>
      </c>
      <c r="L602" s="65">
        <f t="shared" si="152"/>
        <v>0</v>
      </c>
      <c r="M602" s="65">
        <f t="shared" si="152"/>
        <v>0.4</v>
      </c>
      <c r="N602" s="65">
        <f t="shared" si="152"/>
        <v>0.01</v>
      </c>
      <c r="O602" s="56" t="str">
        <f t="shared" si="152"/>
        <v>% reduction in cost</v>
      </c>
      <c r="P602" s="362" t="s">
        <v>2220</v>
      </c>
      <c r="Q602" s="54" t="s">
        <v>277</v>
      </c>
      <c r="R602" s="318" t="s">
        <v>278</v>
      </c>
      <c r="S602" s="351" t="s">
        <v>80</v>
      </c>
      <c r="T602" s="54"/>
    </row>
    <row r="603" spans="1:20" ht="105">
      <c r="A603" s="75" t="str">
        <f t="shared" si="150"/>
        <v>Research and Development</v>
      </c>
      <c r="B603" s="75" t="str">
        <f t="shared" si="151"/>
        <v>Capital Cost Reduction</v>
      </c>
      <c r="C603" s="75" t="str">
        <f t="shared" si="151"/>
        <v>RnD Transportation Capital Cost Perc Reduction</v>
      </c>
      <c r="D603" s="54" t="s">
        <v>2101</v>
      </c>
      <c r="E603" s="54"/>
      <c r="F603" s="54" t="s">
        <v>537</v>
      </c>
      <c r="G603" s="54"/>
      <c r="H603" s="373">
        <v>112</v>
      </c>
      <c r="I603" s="54" t="s">
        <v>48</v>
      </c>
      <c r="J603" s="75" t="str">
        <f t="shared" si="142"/>
        <v>R&amp;D Capital Cost Reductions</v>
      </c>
      <c r="K603" s="65" t="str">
        <f t="shared" si="152"/>
        <v>RnD transportation capital cost reduction</v>
      </c>
      <c r="L603" s="65">
        <f t="shared" si="152"/>
        <v>0</v>
      </c>
      <c r="M603" s="65">
        <f t="shared" si="152"/>
        <v>0.4</v>
      </c>
      <c r="N603" s="65">
        <f t="shared" si="152"/>
        <v>0.01</v>
      </c>
      <c r="O603" s="56" t="str">
        <f t="shared" si="152"/>
        <v>% reduction in cost</v>
      </c>
      <c r="P603" s="362" t="s">
        <v>2221</v>
      </c>
      <c r="Q603" s="54" t="s">
        <v>277</v>
      </c>
      <c r="R603" s="318" t="s">
        <v>278</v>
      </c>
      <c r="S603" s="351" t="s">
        <v>80</v>
      </c>
      <c r="T603" s="54"/>
    </row>
    <row r="604" spans="1:20" ht="105">
      <c r="A604" s="75" t="str">
        <f t="shared" si="150"/>
        <v>Research and Development</v>
      </c>
      <c r="B604" s="75" t="str">
        <f t="shared" si="151"/>
        <v>Capital Cost Reduction</v>
      </c>
      <c r="C604" s="75" t="str">
        <f t="shared" si="151"/>
        <v>RnD Transportation Capital Cost Perc Reduction</v>
      </c>
      <c r="D604" s="54" t="s">
        <v>2576</v>
      </c>
      <c r="E604" s="54"/>
      <c r="F604" s="54" t="s">
        <v>2919</v>
      </c>
      <c r="G604" s="54"/>
      <c r="H604" s="373">
        <v>113</v>
      </c>
      <c r="I604" s="54" t="s">
        <v>48</v>
      </c>
      <c r="J604" s="75" t="str">
        <f t="shared" si="142"/>
        <v>R&amp;D Capital Cost Reductions</v>
      </c>
      <c r="K604" s="65" t="str">
        <f t="shared" si="152"/>
        <v>RnD transportation capital cost reduction</v>
      </c>
      <c r="L604" s="65">
        <f t="shared" si="152"/>
        <v>0</v>
      </c>
      <c r="M604" s="65">
        <f t="shared" si="152"/>
        <v>0.4</v>
      </c>
      <c r="N604" s="65">
        <f t="shared" si="152"/>
        <v>0.01</v>
      </c>
      <c r="O604" s="56" t="str">
        <f t="shared" si="152"/>
        <v>% reduction in cost</v>
      </c>
      <c r="P604" s="362" t="s">
        <v>2921</v>
      </c>
      <c r="Q604" s="54" t="s">
        <v>277</v>
      </c>
      <c r="R604" s="318" t="s">
        <v>278</v>
      </c>
      <c r="S604" s="351" t="s">
        <v>80</v>
      </c>
      <c r="T604" s="54"/>
    </row>
    <row r="605" spans="1:20" ht="105">
      <c r="A605" s="75" t="str">
        <f t="shared" si="150"/>
        <v>Research and Development</v>
      </c>
      <c r="B605" s="75" t="str">
        <f t="shared" si="151"/>
        <v>Capital Cost Reduction</v>
      </c>
      <c r="C605" s="75" t="str">
        <f t="shared" si="151"/>
        <v>RnD Transportation Capital Cost Perc Reduction</v>
      </c>
      <c r="D605" s="54" t="s">
        <v>2575</v>
      </c>
      <c r="E605" s="54"/>
      <c r="F605" s="54" t="s">
        <v>2920</v>
      </c>
      <c r="G605" s="54"/>
      <c r="H605" s="373">
        <v>523</v>
      </c>
      <c r="I605" s="54" t="s">
        <v>48</v>
      </c>
      <c r="J605" s="75" t="str">
        <f t="shared" si="142"/>
        <v>R&amp;D Capital Cost Reductions</v>
      </c>
      <c r="K605" s="65" t="str">
        <f t="shared" si="152"/>
        <v>RnD transportation capital cost reduction</v>
      </c>
      <c r="L605" s="65">
        <f t="shared" si="152"/>
        <v>0</v>
      </c>
      <c r="M605" s="65">
        <f t="shared" si="152"/>
        <v>0.4</v>
      </c>
      <c r="N605" s="65">
        <f t="shared" si="152"/>
        <v>0.01</v>
      </c>
      <c r="O605" s="56" t="str">
        <f t="shared" si="152"/>
        <v>% reduction in cost</v>
      </c>
      <c r="P605" s="362" t="s">
        <v>2922</v>
      </c>
      <c r="Q605" s="54" t="s">
        <v>277</v>
      </c>
      <c r="R605" s="318" t="s">
        <v>278</v>
      </c>
      <c r="S605" s="351" t="s">
        <v>80</v>
      </c>
      <c r="T605" s="54"/>
    </row>
    <row r="606" spans="1:20" s="2" customFormat="1" ht="135">
      <c r="A606" s="260" t="s">
        <v>2749</v>
      </c>
      <c r="B606" s="260" t="s">
        <v>2933</v>
      </c>
      <c r="C606" s="260" t="s">
        <v>2934</v>
      </c>
      <c r="D606" s="9"/>
      <c r="E606" s="9"/>
      <c r="F606" s="9"/>
      <c r="G606" s="9"/>
      <c r="H606" s="263">
        <v>525</v>
      </c>
      <c r="I606" s="9" t="s">
        <v>48</v>
      </c>
      <c r="J606" s="260" t="s">
        <v>2933</v>
      </c>
      <c r="K606" s="63" t="s">
        <v>2939</v>
      </c>
      <c r="L606" s="61">
        <v>0</v>
      </c>
      <c r="M606" s="61">
        <v>1</v>
      </c>
      <c r="N606" s="60">
        <v>0.01</v>
      </c>
      <c r="O606" s="54" t="s">
        <v>37</v>
      </c>
      <c r="P606" s="351" t="s">
        <v>2941</v>
      </c>
      <c r="Q606" s="9" t="s">
        <v>2943</v>
      </c>
      <c r="R606" s="9" t="s">
        <v>2942</v>
      </c>
      <c r="S606" s="362" t="s">
        <v>2940</v>
      </c>
      <c r="T606" s="9"/>
    </row>
    <row r="607" spans="1:20" ht="105">
      <c r="A607" s="259" t="s">
        <v>2749</v>
      </c>
      <c r="B607" s="259" t="s">
        <v>374</v>
      </c>
      <c r="C607" s="259" t="s">
        <v>327</v>
      </c>
      <c r="D607" s="54" t="s">
        <v>124</v>
      </c>
      <c r="E607" s="54"/>
      <c r="F607" s="54" t="s">
        <v>356</v>
      </c>
      <c r="G607" s="54"/>
      <c r="H607" s="373">
        <v>114</v>
      </c>
      <c r="I607" s="54" t="s">
        <v>48</v>
      </c>
      <c r="J607" s="77" t="s">
        <v>398</v>
      </c>
      <c r="K607" s="77" t="s">
        <v>2122</v>
      </c>
      <c r="L607" s="61">
        <v>0</v>
      </c>
      <c r="M607" s="61">
        <v>0.4</v>
      </c>
      <c r="N607" s="60">
        <v>0.01</v>
      </c>
      <c r="O607" s="54" t="s">
        <v>36</v>
      </c>
      <c r="P607" s="351" t="s">
        <v>2222</v>
      </c>
      <c r="Q607" s="54" t="s">
        <v>277</v>
      </c>
      <c r="R607" s="318" t="s">
        <v>278</v>
      </c>
      <c r="S607" s="351" t="s">
        <v>80</v>
      </c>
      <c r="T607" s="54"/>
    </row>
    <row r="608" spans="1:20" ht="105">
      <c r="A608" s="75" t="str">
        <f>A$607</f>
        <v>Research and Development</v>
      </c>
      <c r="B608" s="75" t="str">
        <f t="shared" ref="B608:C614" si="153">B$607</f>
        <v>Fuel Use Reduction</v>
      </c>
      <c r="C608" s="75" t="str">
        <f t="shared" si="153"/>
        <v>RnD Building Fuel Use Perc Reduction</v>
      </c>
      <c r="D608" s="54" t="s">
        <v>125</v>
      </c>
      <c r="E608" s="54"/>
      <c r="F608" s="54" t="s">
        <v>357</v>
      </c>
      <c r="G608" s="54"/>
      <c r="H608" s="373">
        <v>115</v>
      </c>
      <c r="I608" s="54" t="s">
        <v>48</v>
      </c>
      <c r="J608" s="75" t="str">
        <f t="shared" ref="J608:J639" si="154">J$607</f>
        <v>R&amp;D Fuel Use Reductions</v>
      </c>
      <c r="K608" s="65" t="str">
        <f t="shared" ref="K608:O612" si="155">K$607</f>
        <v>RnD building fuel use reduction</v>
      </c>
      <c r="L608" s="65">
        <f t="shared" si="155"/>
        <v>0</v>
      </c>
      <c r="M608" s="65">
        <f t="shared" si="155"/>
        <v>0.4</v>
      </c>
      <c r="N608" s="65">
        <f t="shared" si="155"/>
        <v>0.01</v>
      </c>
      <c r="O608" s="56" t="str">
        <f t="shared" si="155"/>
        <v>% reduction in fuel use</v>
      </c>
      <c r="P608" s="351" t="s">
        <v>2223</v>
      </c>
      <c r="Q608" s="54" t="s">
        <v>277</v>
      </c>
      <c r="R608" s="318" t="s">
        <v>278</v>
      </c>
      <c r="S608" s="351" t="s">
        <v>80</v>
      </c>
      <c r="T608" s="54"/>
    </row>
    <row r="609" spans="1:20" ht="30">
      <c r="A609" s="75" t="str">
        <f>A$607</f>
        <v>Research and Development</v>
      </c>
      <c r="B609" s="75" t="str">
        <f t="shared" si="153"/>
        <v>Fuel Use Reduction</v>
      </c>
      <c r="C609" s="75" t="str">
        <f t="shared" si="153"/>
        <v>RnD Building Fuel Use Perc Reduction</v>
      </c>
      <c r="D609" s="54" t="s">
        <v>126</v>
      </c>
      <c r="E609" s="54"/>
      <c r="F609" s="54" t="s">
        <v>358</v>
      </c>
      <c r="G609" s="54"/>
      <c r="H609" s="373">
        <v>750</v>
      </c>
      <c r="I609" s="54" t="s">
        <v>49</v>
      </c>
      <c r="J609" s="75" t="str">
        <f t="shared" si="154"/>
        <v>R&amp;D Fuel Use Reductions</v>
      </c>
      <c r="K609" s="65" t="str">
        <f t="shared" si="155"/>
        <v>RnD building fuel use reduction</v>
      </c>
      <c r="L609" s="65"/>
      <c r="M609" s="65"/>
      <c r="N609" s="65"/>
      <c r="O609" s="56"/>
      <c r="P609" s="351"/>
      <c r="Q609" s="54"/>
      <c r="R609" s="318"/>
      <c r="S609" s="351"/>
      <c r="T609" s="54"/>
    </row>
    <row r="610" spans="1:20" ht="105">
      <c r="A610" s="75" t="str">
        <f>A$607</f>
        <v>Research and Development</v>
      </c>
      <c r="B610" s="75" t="str">
        <f t="shared" si="153"/>
        <v>Fuel Use Reduction</v>
      </c>
      <c r="C610" s="75" t="str">
        <f t="shared" si="153"/>
        <v>RnD Building Fuel Use Perc Reduction</v>
      </c>
      <c r="D610" s="54" t="s">
        <v>127</v>
      </c>
      <c r="E610" s="54"/>
      <c r="F610" s="54" t="s">
        <v>359</v>
      </c>
      <c r="G610" s="54"/>
      <c r="H610" s="373">
        <v>117</v>
      </c>
      <c r="I610" s="54" t="s">
        <v>48</v>
      </c>
      <c r="J610" s="75" t="str">
        <f t="shared" si="154"/>
        <v>R&amp;D Fuel Use Reductions</v>
      </c>
      <c r="K610" s="65" t="str">
        <f t="shared" si="155"/>
        <v>RnD building fuel use reduction</v>
      </c>
      <c r="L610" s="65">
        <f t="shared" si="155"/>
        <v>0</v>
      </c>
      <c r="M610" s="65">
        <f t="shared" si="155"/>
        <v>0.4</v>
      </c>
      <c r="N610" s="65">
        <f t="shared" si="155"/>
        <v>0.01</v>
      </c>
      <c r="O610" s="56" t="str">
        <f t="shared" si="155"/>
        <v>% reduction in fuel use</v>
      </c>
      <c r="P610" s="351" t="s">
        <v>2224</v>
      </c>
      <c r="Q610" s="54" t="s">
        <v>277</v>
      </c>
      <c r="R610" s="318" t="s">
        <v>278</v>
      </c>
      <c r="S610" s="351" t="s">
        <v>80</v>
      </c>
      <c r="T610" s="54"/>
    </row>
    <row r="611" spans="1:20" ht="105">
      <c r="A611" s="75" t="str">
        <f>A$607</f>
        <v>Research and Development</v>
      </c>
      <c r="B611" s="75" t="str">
        <f t="shared" si="153"/>
        <v>Fuel Use Reduction</v>
      </c>
      <c r="C611" s="75" t="str">
        <f t="shared" si="153"/>
        <v>RnD Building Fuel Use Perc Reduction</v>
      </c>
      <c r="D611" s="54" t="s">
        <v>128</v>
      </c>
      <c r="E611" s="54"/>
      <c r="F611" s="54" t="s">
        <v>360</v>
      </c>
      <c r="G611" s="54"/>
      <c r="H611" s="373">
        <v>118</v>
      </c>
      <c r="I611" s="54" t="s">
        <v>48</v>
      </c>
      <c r="J611" s="75" t="str">
        <f t="shared" si="154"/>
        <v>R&amp;D Fuel Use Reductions</v>
      </c>
      <c r="K611" s="65" t="str">
        <f t="shared" si="155"/>
        <v>RnD building fuel use reduction</v>
      </c>
      <c r="L611" s="65">
        <f t="shared" si="155"/>
        <v>0</v>
      </c>
      <c r="M611" s="65">
        <f t="shared" si="155"/>
        <v>0.4</v>
      </c>
      <c r="N611" s="65">
        <f t="shared" si="155"/>
        <v>0.01</v>
      </c>
      <c r="O611" s="56" t="str">
        <f t="shared" si="155"/>
        <v>% reduction in fuel use</v>
      </c>
      <c r="P611" s="351" t="s">
        <v>2225</v>
      </c>
      <c r="Q611" s="54" t="s">
        <v>277</v>
      </c>
      <c r="R611" s="318" t="s">
        <v>278</v>
      </c>
      <c r="S611" s="351" t="s">
        <v>80</v>
      </c>
      <c r="T611" s="54"/>
    </row>
    <row r="612" spans="1:20" ht="105">
      <c r="A612" s="75" t="str">
        <f>A$607</f>
        <v>Research and Development</v>
      </c>
      <c r="B612" s="75" t="str">
        <f t="shared" si="153"/>
        <v>Fuel Use Reduction</v>
      </c>
      <c r="C612" s="75" t="str">
        <f t="shared" si="153"/>
        <v>RnD Building Fuel Use Perc Reduction</v>
      </c>
      <c r="D612" s="54" t="s">
        <v>129</v>
      </c>
      <c r="E612" s="54"/>
      <c r="F612" s="54" t="s">
        <v>361</v>
      </c>
      <c r="G612" s="54"/>
      <c r="H612" s="373">
        <v>119</v>
      </c>
      <c r="I612" s="54" t="s">
        <v>48</v>
      </c>
      <c r="J612" s="75" t="str">
        <f t="shared" si="154"/>
        <v>R&amp;D Fuel Use Reductions</v>
      </c>
      <c r="K612" s="65" t="str">
        <f t="shared" si="155"/>
        <v>RnD building fuel use reduction</v>
      </c>
      <c r="L612" s="65">
        <f t="shared" si="155"/>
        <v>0</v>
      </c>
      <c r="M612" s="65">
        <f t="shared" si="155"/>
        <v>0.4</v>
      </c>
      <c r="N612" s="65">
        <f t="shared" si="155"/>
        <v>0.01</v>
      </c>
      <c r="O612" s="56" t="str">
        <f t="shared" si="155"/>
        <v>% reduction in fuel use</v>
      </c>
      <c r="P612" s="351" t="s">
        <v>2226</v>
      </c>
      <c r="Q612" s="54" t="s">
        <v>277</v>
      </c>
      <c r="R612" s="318" t="s">
        <v>278</v>
      </c>
      <c r="S612" s="351" t="s">
        <v>80</v>
      </c>
      <c r="T612" s="54"/>
    </row>
    <row r="613" spans="1:20" ht="105">
      <c r="A613" s="259" t="s">
        <v>2749</v>
      </c>
      <c r="B613" s="75" t="str">
        <f t="shared" si="153"/>
        <v>Fuel Use Reduction</v>
      </c>
      <c r="C613" s="259" t="s">
        <v>328</v>
      </c>
      <c r="D613" s="54"/>
      <c r="E613" s="54"/>
      <c r="F613" s="54" t="s">
        <v>30</v>
      </c>
      <c r="G613" s="54"/>
      <c r="H613" s="373">
        <v>120</v>
      </c>
      <c r="I613" s="54" t="s">
        <v>48</v>
      </c>
      <c r="J613" s="75" t="str">
        <f t="shared" si="154"/>
        <v>R&amp;D Fuel Use Reductions</v>
      </c>
      <c r="K613" s="77" t="s">
        <v>2121</v>
      </c>
      <c r="L613" s="61">
        <v>0</v>
      </c>
      <c r="M613" s="61">
        <v>0.4</v>
      </c>
      <c r="N613" s="60">
        <v>0.01</v>
      </c>
      <c r="O613" s="54" t="s">
        <v>36</v>
      </c>
      <c r="P613" s="351" t="s">
        <v>2227</v>
      </c>
      <c r="Q613" s="54" t="s">
        <v>277</v>
      </c>
      <c r="R613" s="318" t="s">
        <v>278</v>
      </c>
      <c r="S613" s="351" t="s">
        <v>80</v>
      </c>
      <c r="T613" s="54"/>
    </row>
    <row r="614" spans="1:20" ht="105">
      <c r="A614" s="259" t="s">
        <v>2749</v>
      </c>
      <c r="B614" s="75" t="str">
        <f t="shared" si="153"/>
        <v>Fuel Use Reduction</v>
      </c>
      <c r="C614" s="259" t="s">
        <v>329</v>
      </c>
      <c r="D614" s="54" t="s">
        <v>502</v>
      </c>
      <c r="E614" s="54"/>
      <c r="F614" s="9" t="s">
        <v>505</v>
      </c>
      <c r="G614" s="54"/>
      <c r="H614" s="373">
        <v>121</v>
      </c>
      <c r="I614" s="54" t="s">
        <v>48</v>
      </c>
      <c r="J614" s="75" t="str">
        <f t="shared" si="154"/>
        <v>R&amp;D Fuel Use Reductions</v>
      </c>
      <c r="K614" s="77" t="s">
        <v>2120</v>
      </c>
      <c r="L614" s="61">
        <v>0</v>
      </c>
      <c r="M614" s="61">
        <v>0.4</v>
      </c>
      <c r="N614" s="60">
        <v>0.01</v>
      </c>
      <c r="O614" s="54" t="s">
        <v>36</v>
      </c>
      <c r="P614" s="351" t="s">
        <v>2228</v>
      </c>
      <c r="Q614" s="54" t="s">
        <v>277</v>
      </c>
      <c r="R614" s="318" t="s">
        <v>278</v>
      </c>
      <c r="S614" s="351" t="s">
        <v>80</v>
      </c>
      <c r="T614" s="54"/>
    </row>
    <row r="615" spans="1:20" ht="105">
      <c r="A615" s="75" t="str">
        <f>A$614</f>
        <v>Research and Development</v>
      </c>
      <c r="B615" s="75" t="str">
        <f t="shared" ref="B615:C625" si="156">B$614</f>
        <v>Fuel Use Reduction</v>
      </c>
      <c r="C615" s="75" t="str">
        <f t="shared" si="156"/>
        <v>RnD Electricity Fuel Use Perc Reduction</v>
      </c>
      <c r="D615" s="9" t="s">
        <v>343</v>
      </c>
      <c r="E615" s="56"/>
      <c r="F615" s="9" t="s">
        <v>2109</v>
      </c>
      <c r="G615" s="54"/>
      <c r="H615" s="373">
        <v>122</v>
      </c>
      <c r="I615" s="54" t="s">
        <v>48</v>
      </c>
      <c r="J615" s="75" t="str">
        <f t="shared" si="154"/>
        <v>R&amp;D Fuel Use Reductions</v>
      </c>
      <c r="K615" s="65" t="str">
        <f t="shared" ref="K615:O620" si="157">K$614</f>
        <v>RnD electricity fuel use reduction</v>
      </c>
      <c r="L615" s="65">
        <f t="shared" si="157"/>
        <v>0</v>
      </c>
      <c r="M615" s="65">
        <f t="shared" si="157"/>
        <v>0.4</v>
      </c>
      <c r="N615" s="65">
        <f t="shared" si="157"/>
        <v>0.01</v>
      </c>
      <c r="O615" s="56" t="str">
        <f t="shared" si="157"/>
        <v>% reduction in fuel use</v>
      </c>
      <c r="P615" s="351" t="s">
        <v>2229</v>
      </c>
      <c r="Q615" s="54" t="s">
        <v>277</v>
      </c>
      <c r="R615" s="318" t="s">
        <v>278</v>
      </c>
      <c r="S615" s="351" t="s">
        <v>80</v>
      </c>
      <c r="T615" s="54"/>
    </row>
    <row r="616" spans="1:20" ht="105">
      <c r="A616" s="75" t="str">
        <f t="shared" ref="A616:C624" si="158">A$614</f>
        <v>Research and Development</v>
      </c>
      <c r="B616" s="75" t="str">
        <f t="shared" si="156"/>
        <v>Fuel Use Reduction</v>
      </c>
      <c r="C616" s="75" t="str">
        <f t="shared" si="156"/>
        <v>RnD Electricity Fuel Use Perc Reduction</v>
      </c>
      <c r="D616" s="9" t="s">
        <v>83</v>
      </c>
      <c r="E616" s="56"/>
      <c r="F616" s="9" t="s">
        <v>362</v>
      </c>
      <c r="G616" s="54"/>
      <c r="H616" s="373">
        <v>123</v>
      </c>
      <c r="I616" s="54" t="s">
        <v>48</v>
      </c>
      <c r="J616" s="75" t="str">
        <f t="shared" si="154"/>
        <v>R&amp;D Fuel Use Reductions</v>
      </c>
      <c r="K616" s="65" t="str">
        <f t="shared" si="157"/>
        <v>RnD electricity fuel use reduction</v>
      </c>
      <c r="L616" s="65">
        <f t="shared" si="157"/>
        <v>0</v>
      </c>
      <c r="M616" s="65">
        <f t="shared" si="157"/>
        <v>0.4</v>
      </c>
      <c r="N616" s="65">
        <f t="shared" si="157"/>
        <v>0.01</v>
      </c>
      <c r="O616" s="56" t="str">
        <f t="shared" si="157"/>
        <v>% reduction in fuel use</v>
      </c>
      <c r="P616" s="351" t="s">
        <v>2230</v>
      </c>
      <c r="Q616" s="54" t="s">
        <v>277</v>
      </c>
      <c r="R616" s="318" t="s">
        <v>278</v>
      </c>
      <c r="S616" s="351" t="s">
        <v>80</v>
      </c>
      <c r="T616" s="54"/>
    </row>
    <row r="617" spans="1:20" ht="45">
      <c r="A617" s="75" t="str">
        <f t="shared" si="158"/>
        <v>Research and Development</v>
      </c>
      <c r="B617" s="75" t="str">
        <f t="shared" si="156"/>
        <v>Fuel Use Reduction</v>
      </c>
      <c r="C617" s="75" t="str">
        <f t="shared" si="156"/>
        <v>RnD Electricity Fuel Use Perc Reduction</v>
      </c>
      <c r="D617" s="9" t="s">
        <v>84</v>
      </c>
      <c r="E617" s="56"/>
      <c r="F617" s="9" t="s">
        <v>363</v>
      </c>
      <c r="G617" s="54"/>
      <c r="H617" s="373">
        <v>751</v>
      </c>
      <c r="I617" s="54" t="s">
        <v>49</v>
      </c>
      <c r="J617" s="75" t="str">
        <f t="shared" si="154"/>
        <v>R&amp;D Fuel Use Reductions</v>
      </c>
      <c r="K617" s="65" t="str">
        <f t="shared" si="157"/>
        <v>RnD electricity fuel use reduction</v>
      </c>
      <c r="L617" s="65"/>
      <c r="M617" s="65"/>
      <c r="N617" s="65"/>
      <c r="O617" s="56"/>
      <c r="P617" s="351"/>
      <c r="Q617" s="54"/>
      <c r="R617" s="318"/>
      <c r="S617" s="351"/>
      <c r="T617" s="54"/>
    </row>
    <row r="618" spans="1:20" ht="45">
      <c r="A618" s="75" t="str">
        <f t="shared" si="158"/>
        <v>Research and Development</v>
      </c>
      <c r="B618" s="75" t="str">
        <f t="shared" si="156"/>
        <v>Fuel Use Reduction</v>
      </c>
      <c r="C618" s="75" t="str">
        <f t="shared" si="156"/>
        <v>RnD Electricity Fuel Use Perc Reduction</v>
      </c>
      <c r="D618" s="9" t="s">
        <v>503</v>
      </c>
      <c r="E618" s="56"/>
      <c r="F618" s="9" t="s">
        <v>507</v>
      </c>
      <c r="G618" s="54"/>
      <c r="H618" s="373">
        <v>752</v>
      </c>
      <c r="I618" s="54" t="s">
        <v>49</v>
      </c>
      <c r="J618" s="75" t="str">
        <f t="shared" si="154"/>
        <v>R&amp;D Fuel Use Reductions</v>
      </c>
      <c r="K618" s="65" t="str">
        <f t="shared" si="157"/>
        <v>RnD electricity fuel use reduction</v>
      </c>
      <c r="L618" s="65"/>
      <c r="M618" s="65"/>
      <c r="N618" s="65"/>
      <c r="O618" s="56"/>
      <c r="P618" s="351"/>
      <c r="Q618" s="54"/>
      <c r="R618" s="318"/>
      <c r="S618" s="351"/>
      <c r="T618" s="54"/>
    </row>
    <row r="619" spans="1:20" ht="45">
      <c r="A619" s="75" t="str">
        <f t="shared" si="158"/>
        <v>Research and Development</v>
      </c>
      <c r="B619" s="75" t="str">
        <f t="shared" si="156"/>
        <v>Fuel Use Reduction</v>
      </c>
      <c r="C619" s="75" t="str">
        <f t="shared" si="156"/>
        <v>RnD Electricity Fuel Use Perc Reduction</v>
      </c>
      <c r="D619" s="9" t="s">
        <v>85</v>
      </c>
      <c r="E619" s="56"/>
      <c r="F619" s="9" t="s">
        <v>364</v>
      </c>
      <c r="G619" s="54"/>
      <c r="H619" s="373">
        <v>753</v>
      </c>
      <c r="I619" s="54" t="s">
        <v>49</v>
      </c>
      <c r="J619" s="75" t="str">
        <f t="shared" si="154"/>
        <v>R&amp;D Fuel Use Reductions</v>
      </c>
      <c r="K619" s="65" t="str">
        <f t="shared" si="157"/>
        <v>RnD electricity fuel use reduction</v>
      </c>
      <c r="L619" s="65"/>
      <c r="M619" s="65"/>
      <c r="N619" s="65"/>
      <c r="O619" s="56"/>
      <c r="P619" s="351"/>
      <c r="Q619" s="54"/>
      <c r="R619" s="318"/>
      <c r="S619" s="351"/>
      <c r="T619" s="54"/>
    </row>
    <row r="620" spans="1:20" ht="45">
      <c r="A620" s="75" t="str">
        <f t="shared" si="158"/>
        <v>Research and Development</v>
      </c>
      <c r="B620" s="75" t="str">
        <f t="shared" si="156"/>
        <v>Fuel Use Reduction</v>
      </c>
      <c r="C620" s="75" t="str">
        <f t="shared" si="156"/>
        <v>RnD Electricity Fuel Use Perc Reduction</v>
      </c>
      <c r="D620" s="9" t="s">
        <v>86</v>
      </c>
      <c r="E620" s="56"/>
      <c r="F620" s="9" t="s">
        <v>365</v>
      </c>
      <c r="G620" s="54"/>
      <c r="H620" s="373">
        <v>754</v>
      </c>
      <c r="I620" s="54" t="s">
        <v>49</v>
      </c>
      <c r="J620" s="75" t="str">
        <f t="shared" si="154"/>
        <v>R&amp;D Fuel Use Reductions</v>
      </c>
      <c r="K620" s="65" t="str">
        <f t="shared" si="157"/>
        <v>RnD electricity fuel use reduction</v>
      </c>
      <c r="L620" s="65"/>
      <c r="M620" s="65"/>
      <c r="N620" s="65"/>
      <c r="O620" s="56"/>
      <c r="P620" s="351"/>
      <c r="Q620" s="54"/>
      <c r="R620" s="318"/>
      <c r="S620" s="351"/>
      <c r="T620" s="54"/>
    </row>
    <row r="621" spans="1:20" ht="105">
      <c r="A621" s="75" t="str">
        <f t="shared" si="158"/>
        <v>Research and Development</v>
      </c>
      <c r="B621" s="75" t="str">
        <f t="shared" si="156"/>
        <v>Fuel Use Reduction</v>
      </c>
      <c r="C621" s="75" t="str">
        <f t="shared" si="156"/>
        <v>RnD Electricity Fuel Use Perc Reduction</v>
      </c>
      <c r="D621" s="9" t="s">
        <v>87</v>
      </c>
      <c r="E621" s="56"/>
      <c r="F621" s="9" t="s">
        <v>366</v>
      </c>
      <c r="G621" s="54"/>
      <c r="H621" s="373">
        <v>124</v>
      </c>
      <c r="I621" s="54" t="s">
        <v>48</v>
      </c>
      <c r="J621" s="75" t="str">
        <f t="shared" si="154"/>
        <v>R&amp;D Fuel Use Reductions</v>
      </c>
      <c r="K621" s="65" t="str">
        <f t="shared" ref="K621:O624" si="159">K$614</f>
        <v>RnD electricity fuel use reduction</v>
      </c>
      <c r="L621" s="65">
        <f t="shared" si="159"/>
        <v>0</v>
      </c>
      <c r="M621" s="65">
        <f t="shared" si="159"/>
        <v>0.4</v>
      </c>
      <c r="N621" s="65">
        <f t="shared" si="159"/>
        <v>0.01</v>
      </c>
      <c r="O621" s="56" t="str">
        <f t="shared" si="159"/>
        <v>% reduction in fuel use</v>
      </c>
      <c r="P621" s="351" t="s">
        <v>2231</v>
      </c>
      <c r="Q621" s="54" t="s">
        <v>277</v>
      </c>
      <c r="R621" s="318" t="s">
        <v>278</v>
      </c>
      <c r="S621" s="351" t="s">
        <v>80</v>
      </c>
      <c r="T621" s="54"/>
    </row>
    <row r="622" spans="1:20" ht="105">
      <c r="A622" s="75" t="str">
        <f>A$614</f>
        <v>Research and Development</v>
      </c>
      <c r="B622" s="75" t="str">
        <f t="shared" si="156"/>
        <v>Fuel Use Reduction</v>
      </c>
      <c r="C622" s="75" t="str">
        <f t="shared" si="156"/>
        <v>RnD Electricity Fuel Use Perc Reduction</v>
      </c>
      <c r="D622" s="9" t="s">
        <v>346</v>
      </c>
      <c r="E622" s="56"/>
      <c r="F622" s="9" t="s">
        <v>2110</v>
      </c>
      <c r="G622" s="54"/>
      <c r="H622" s="373">
        <v>193</v>
      </c>
      <c r="I622" s="54" t="s">
        <v>48</v>
      </c>
      <c r="J622" s="75" t="str">
        <f t="shared" si="154"/>
        <v>R&amp;D Fuel Use Reductions</v>
      </c>
      <c r="K622" s="65" t="str">
        <f t="shared" si="159"/>
        <v>RnD electricity fuel use reduction</v>
      </c>
      <c r="L622" s="65">
        <f t="shared" si="159"/>
        <v>0</v>
      </c>
      <c r="M622" s="65">
        <f t="shared" si="159"/>
        <v>0.4</v>
      </c>
      <c r="N622" s="65">
        <f t="shared" si="159"/>
        <v>0.01</v>
      </c>
      <c r="O622" s="56" t="str">
        <f t="shared" si="159"/>
        <v>% reduction in fuel use</v>
      </c>
      <c r="P622" s="351" t="s">
        <v>2232</v>
      </c>
      <c r="Q622" s="54" t="s">
        <v>277</v>
      </c>
      <c r="R622" s="318" t="s">
        <v>278</v>
      </c>
      <c r="S622" s="351" t="s">
        <v>80</v>
      </c>
      <c r="T622" s="54"/>
    </row>
    <row r="623" spans="1:20" ht="105">
      <c r="A623" s="75" t="str">
        <f t="shared" si="158"/>
        <v>Research and Development</v>
      </c>
      <c r="B623" s="75" t="str">
        <f t="shared" si="158"/>
        <v>Fuel Use Reduction</v>
      </c>
      <c r="C623" s="75" t="str">
        <f t="shared" si="158"/>
        <v>RnD Electricity Fuel Use Perc Reduction</v>
      </c>
      <c r="D623" s="9" t="s">
        <v>499</v>
      </c>
      <c r="E623" s="56"/>
      <c r="F623" s="9" t="s">
        <v>500</v>
      </c>
      <c r="G623" s="54"/>
      <c r="H623" s="373">
        <v>181</v>
      </c>
      <c r="I623" s="54" t="s">
        <v>48</v>
      </c>
      <c r="J623" s="75" t="str">
        <f t="shared" si="154"/>
        <v>R&amp;D Fuel Use Reductions</v>
      </c>
      <c r="K623" s="65" t="str">
        <f t="shared" si="159"/>
        <v>RnD electricity fuel use reduction</v>
      </c>
      <c r="L623" s="65">
        <f t="shared" si="159"/>
        <v>0</v>
      </c>
      <c r="M623" s="65">
        <f t="shared" si="159"/>
        <v>0.4</v>
      </c>
      <c r="N623" s="65">
        <f t="shared" si="159"/>
        <v>0.01</v>
      </c>
      <c r="O623" s="56" t="str">
        <f t="shared" si="159"/>
        <v>% reduction in fuel use</v>
      </c>
      <c r="P623" s="351" t="s">
        <v>2233</v>
      </c>
      <c r="Q623" s="54" t="s">
        <v>277</v>
      </c>
      <c r="R623" s="318" t="s">
        <v>278</v>
      </c>
      <c r="S623" s="351" t="s">
        <v>80</v>
      </c>
      <c r="T623" s="54"/>
    </row>
    <row r="624" spans="1:20" ht="45">
      <c r="A624" s="75" t="str">
        <f t="shared" si="158"/>
        <v>Research and Development</v>
      </c>
      <c r="B624" s="75" t="str">
        <f t="shared" si="158"/>
        <v>Fuel Use Reduction</v>
      </c>
      <c r="C624" s="75" t="str">
        <f t="shared" si="158"/>
        <v>RnD Electricity Fuel Use Perc Reduction</v>
      </c>
      <c r="D624" s="9" t="s">
        <v>508</v>
      </c>
      <c r="E624" s="56"/>
      <c r="F624" s="9" t="s">
        <v>510</v>
      </c>
      <c r="G624" s="54"/>
      <c r="H624" s="373">
        <v>755</v>
      </c>
      <c r="I624" s="54" t="s">
        <v>49</v>
      </c>
      <c r="J624" s="75" t="str">
        <f t="shared" si="154"/>
        <v>R&amp;D Fuel Use Reductions</v>
      </c>
      <c r="K624" s="65" t="str">
        <f t="shared" si="159"/>
        <v>RnD electricity fuel use reduction</v>
      </c>
      <c r="L624" s="65"/>
      <c r="M624" s="65"/>
      <c r="N624" s="65"/>
      <c r="O624" s="56"/>
      <c r="P624" s="351"/>
      <c r="Q624" s="54"/>
      <c r="R624" s="318"/>
      <c r="S624" s="351"/>
      <c r="T624" s="54"/>
    </row>
    <row r="625" spans="1:20" ht="105">
      <c r="A625" s="259" t="s">
        <v>2749</v>
      </c>
      <c r="B625" s="75" t="str">
        <f t="shared" si="156"/>
        <v>Fuel Use Reduction</v>
      </c>
      <c r="C625" s="259" t="s">
        <v>330</v>
      </c>
      <c r="D625" s="54" t="s">
        <v>144</v>
      </c>
      <c r="E625" s="54"/>
      <c r="F625" s="9" t="s">
        <v>367</v>
      </c>
      <c r="G625" s="54"/>
      <c r="H625" s="373">
        <v>125</v>
      </c>
      <c r="I625" s="54" t="s">
        <v>48</v>
      </c>
      <c r="J625" s="75" t="str">
        <f t="shared" si="154"/>
        <v>R&amp;D Fuel Use Reductions</v>
      </c>
      <c r="K625" s="77" t="s">
        <v>2119</v>
      </c>
      <c r="L625" s="61">
        <v>0</v>
      </c>
      <c r="M625" s="61">
        <v>0.4</v>
      </c>
      <c r="N625" s="60">
        <v>0.01</v>
      </c>
      <c r="O625" s="54" t="s">
        <v>36</v>
      </c>
      <c r="P625" s="351" t="s">
        <v>2234</v>
      </c>
      <c r="Q625" s="54" t="s">
        <v>277</v>
      </c>
      <c r="R625" s="318" t="s">
        <v>278</v>
      </c>
      <c r="S625" s="351" t="s">
        <v>80</v>
      </c>
      <c r="T625" s="54"/>
    </row>
    <row r="626" spans="1:20" ht="120">
      <c r="A626" s="75" t="str">
        <f>A$625</f>
        <v>Research and Development</v>
      </c>
      <c r="B626" s="75" t="str">
        <f t="shared" ref="B626:C633" si="160">B$625</f>
        <v>Fuel Use Reduction</v>
      </c>
      <c r="C626" s="75" t="str">
        <f t="shared" si="160"/>
        <v>RnD Industry Fuel Use Perc Reduction</v>
      </c>
      <c r="D626" s="9" t="s">
        <v>145</v>
      </c>
      <c r="E626" s="54"/>
      <c r="F626" s="9" t="s">
        <v>368</v>
      </c>
      <c r="G626" s="54"/>
      <c r="H626" s="373">
        <v>126</v>
      </c>
      <c r="I626" s="54" t="s">
        <v>48</v>
      </c>
      <c r="J626" s="75" t="str">
        <f t="shared" si="154"/>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351" t="s">
        <v>2235</v>
      </c>
      <c r="Q626" s="54" t="s">
        <v>277</v>
      </c>
      <c r="R626" s="318" t="s">
        <v>278</v>
      </c>
      <c r="S626" s="351" t="s">
        <v>80</v>
      </c>
      <c r="T626" s="54"/>
    </row>
    <row r="627" spans="1:20" ht="105">
      <c r="A627" s="75" t="str">
        <f t="shared" ref="A627:A632" si="162">A$625</f>
        <v>Research and Development</v>
      </c>
      <c r="B627" s="75" t="str">
        <f t="shared" si="160"/>
        <v>Fuel Use Reduction</v>
      </c>
      <c r="C627" s="75" t="str">
        <f t="shared" si="160"/>
        <v>RnD Industry Fuel Use Perc Reduction</v>
      </c>
      <c r="D627" s="9" t="s">
        <v>146</v>
      </c>
      <c r="E627" s="54"/>
      <c r="F627" s="9" t="s">
        <v>369</v>
      </c>
      <c r="G627" s="54"/>
      <c r="H627" s="373">
        <v>127</v>
      </c>
      <c r="I627" s="54" t="s">
        <v>48</v>
      </c>
      <c r="J627" s="75" t="str">
        <f t="shared" si="154"/>
        <v>R&amp;D Fuel Use Reductions</v>
      </c>
      <c r="K627" s="65" t="str">
        <f t="shared" si="161"/>
        <v>RnD industry fuel use reduction</v>
      </c>
      <c r="L627" s="65">
        <f t="shared" si="161"/>
        <v>0</v>
      </c>
      <c r="M627" s="65">
        <f t="shared" si="161"/>
        <v>0.4</v>
      </c>
      <c r="N627" s="65">
        <f t="shared" si="161"/>
        <v>0.01</v>
      </c>
      <c r="O627" s="56" t="str">
        <f t="shared" si="161"/>
        <v>% reduction in fuel use</v>
      </c>
      <c r="P627" s="351" t="s">
        <v>2236</v>
      </c>
      <c r="Q627" s="54" t="s">
        <v>277</v>
      </c>
      <c r="R627" s="318" t="s">
        <v>278</v>
      </c>
      <c r="S627" s="351" t="s">
        <v>80</v>
      </c>
      <c r="T627" s="54"/>
    </row>
    <row r="628" spans="1:20" ht="105">
      <c r="A628" s="75" t="str">
        <f t="shared" si="162"/>
        <v>Research and Development</v>
      </c>
      <c r="B628" s="75" t="str">
        <f t="shared" si="160"/>
        <v>Fuel Use Reduction</v>
      </c>
      <c r="C628" s="75" t="str">
        <f t="shared" si="160"/>
        <v>RnD Industry Fuel Use Perc Reduction</v>
      </c>
      <c r="D628" s="9" t="s">
        <v>147</v>
      </c>
      <c r="E628" s="54"/>
      <c r="F628" s="9" t="s">
        <v>370</v>
      </c>
      <c r="G628" s="54"/>
      <c r="H628" s="373">
        <v>128</v>
      </c>
      <c r="I628" s="54" t="s">
        <v>48</v>
      </c>
      <c r="J628" s="75" t="str">
        <f t="shared" si="154"/>
        <v>R&amp;D Fuel Use Reductions</v>
      </c>
      <c r="K628" s="65" t="str">
        <f t="shared" si="161"/>
        <v>RnD industry fuel use reduction</v>
      </c>
      <c r="L628" s="65">
        <f t="shared" si="161"/>
        <v>0</v>
      </c>
      <c r="M628" s="65">
        <f t="shared" si="161"/>
        <v>0.4</v>
      </c>
      <c r="N628" s="65">
        <f t="shared" si="161"/>
        <v>0.01</v>
      </c>
      <c r="O628" s="56" t="str">
        <f t="shared" si="161"/>
        <v>% reduction in fuel use</v>
      </c>
      <c r="P628" s="351" t="s">
        <v>2237</v>
      </c>
      <c r="Q628" s="54" t="s">
        <v>277</v>
      </c>
      <c r="R628" s="318" t="s">
        <v>278</v>
      </c>
      <c r="S628" s="351" t="s">
        <v>80</v>
      </c>
      <c r="T628" s="54"/>
    </row>
    <row r="629" spans="1:20" ht="105">
      <c r="A629" s="75" t="str">
        <f t="shared" si="162"/>
        <v>Research and Development</v>
      </c>
      <c r="B629" s="75" t="str">
        <f t="shared" si="160"/>
        <v>Fuel Use Reduction</v>
      </c>
      <c r="C629" s="75" t="str">
        <f t="shared" si="160"/>
        <v>RnD Industry Fuel Use Perc Reduction</v>
      </c>
      <c r="D629" s="9" t="s">
        <v>2450</v>
      </c>
      <c r="E629" s="54"/>
      <c r="F629" s="9" t="s">
        <v>371</v>
      </c>
      <c r="G629" s="54"/>
      <c r="H629" s="373">
        <v>129</v>
      </c>
      <c r="I629" s="54" t="s">
        <v>48</v>
      </c>
      <c r="J629" s="75" t="str">
        <f t="shared" si="154"/>
        <v>R&amp;D Fuel Use Reductions</v>
      </c>
      <c r="K629" s="65" t="str">
        <f t="shared" si="161"/>
        <v>RnD industry fuel use reduction</v>
      </c>
      <c r="L629" s="65">
        <f t="shared" si="161"/>
        <v>0</v>
      </c>
      <c r="M629" s="65">
        <f t="shared" si="161"/>
        <v>0.4</v>
      </c>
      <c r="N629" s="65">
        <f t="shared" si="161"/>
        <v>0.01</v>
      </c>
      <c r="O629" s="56" t="str">
        <f t="shared" si="161"/>
        <v>% reduction in fuel use</v>
      </c>
      <c r="P629" s="351" t="s">
        <v>2238</v>
      </c>
      <c r="Q629" s="54" t="s">
        <v>277</v>
      </c>
      <c r="R629" s="318" t="s">
        <v>278</v>
      </c>
      <c r="S629" s="351" t="s">
        <v>80</v>
      </c>
      <c r="T629" s="54"/>
    </row>
    <row r="630" spans="1:20" ht="105">
      <c r="A630" s="75" t="str">
        <f t="shared" si="162"/>
        <v>Research and Development</v>
      </c>
      <c r="B630" s="75" t="str">
        <f t="shared" si="160"/>
        <v>Fuel Use Reduction</v>
      </c>
      <c r="C630" s="75" t="str">
        <f t="shared" si="160"/>
        <v>RnD Industry Fuel Use Perc Reduction</v>
      </c>
      <c r="D630" s="9" t="s">
        <v>148</v>
      </c>
      <c r="E630" s="54"/>
      <c r="F630" s="9" t="s">
        <v>2457</v>
      </c>
      <c r="G630" s="54"/>
      <c r="H630" s="373">
        <v>130</v>
      </c>
      <c r="I630" s="54" t="s">
        <v>48</v>
      </c>
      <c r="J630" s="75" t="str">
        <f t="shared" si="154"/>
        <v>R&amp;D Fuel Use Reductions</v>
      </c>
      <c r="K630" s="65" t="str">
        <f t="shared" si="161"/>
        <v>RnD industry fuel use reduction</v>
      </c>
      <c r="L630" s="65">
        <f t="shared" si="161"/>
        <v>0</v>
      </c>
      <c r="M630" s="65">
        <f t="shared" si="161"/>
        <v>0.4</v>
      </c>
      <c r="N630" s="65">
        <f t="shared" si="161"/>
        <v>0.01</v>
      </c>
      <c r="O630" s="56" t="str">
        <f t="shared" si="161"/>
        <v>% reduction in fuel use</v>
      </c>
      <c r="P630" s="351" t="s">
        <v>2239</v>
      </c>
      <c r="Q630" s="54" t="s">
        <v>277</v>
      </c>
      <c r="R630" s="318" t="s">
        <v>278</v>
      </c>
      <c r="S630" s="351" t="s">
        <v>80</v>
      </c>
      <c r="T630" s="54"/>
    </row>
    <row r="631" spans="1:20" ht="105">
      <c r="A631" s="75" t="str">
        <f t="shared" si="162"/>
        <v>Research and Development</v>
      </c>
      <c r="B631" s="75" t="str">
        <f t="shared" si="160"/>
        <v>Fuel Use Reduction</v>
      </c>
      <c r="C631" s="75" t="str">
        <f t="shared" si="160"/>
        <v>RnD Industry Fuel Use Perc Reduction</v>
      </c>
      <c r="D631" s="9" t="s">
        <v>149</v>
      </c>
      <c r="E631" s="54"/>
      <c r="F631" s="9" t="s">
        <v>372</v>
      </c>
      <c r="G631" s="54"/>
      <c r="H631" s="373">
        <v>131</v>
      </c>
      <c r="I631" s="54" t="s">
        <v>48</v>
      </c>
      <c r="J631" s="75" t="str">
        <f t="shared" si="154"/>
        <v>R&amp;D Fuel Use Reductions</v>
      </c>
      <c r="K631" s="65" t="str">
        <f t="shared" si="161"/>
        <v>RnD industry fuel use reduction</v>
      </c>
      <c r="L631" s="65">
        <f t="shared" si="161"/>
        <v>0</v>
      </c>
      <c r="M631" s="65">
        <f t="shared" si="161"/>
        <v>0.4</v>
      </c>
      <c r="N631" s="65">
        <f t="shared" si="161"/>
        <v>0.01</v>
      </c>
      <c r="O631" s="56" t="str">
        <f t="shared" si="161"/>
        <v>% reduction in fuel use</v>
      </c>
      <c r="P631" s="351" t="s">
        <v>2240</v>
      </c>
      <c r="Q631" s="54" t="s">
        <v>277</v>
      </c>
      <c r="R631" s="318" t="s">
        <v>278</v>
      </c>
      <c r="S631" s="351" t="s">
        <v>80</v>
      </c>
      <c r="T631" s="54"/>
    </row>
    <row r="632" spans="1:20" ht="105">
      <c r="A632" s="75" t="str">
        <f t="shared" si="162"/>
        <v>Research and Development</v>
      </c>
      <c r="B632" s="75" t="str">
        <f t="shared" si="160"/>
        <v>Fuel Use Reduction</v>
      </c>
      <c r="C632" s="75" t="str">
        <f t="shared" si="160"/>
        <v>RnD Industry Fuel Use Perc Reduction</v>
      </c>
      <c r="D632" s="9" t="s">
        <v>150</v>
      </c>
      <c r="E632" s="54"/>
      <c r="F632" s="9" t="s">
        <v>373</v>
      </c>
      <c r="G632" s="54"/>
      <c r="H632" s="373">
        <v>132</v>
      </c>
      <c r="I632" s="54" t="s">
        <v>48</v>
      </c>
      <c r="J632" s="75" t="str">
        <f t="shared" si="154"/>
        <v>R&amp;D Fuel Use Reductions</v>
      </c>
      <c r="K632" s="65" t="str">
        <f t="shared" si="161"/>
        <v>RnD industry fuel use reduction</v>
      </c>
      <c r="L632" s="65">
        <f t="shared" si="161"/>
        <v>0</v>
      </c>
      <c r="M632" s="65">
        <f t="shared" si="161"/>
        <v>0.4</v>
      </c>
      <c r="N632" s="65">
        <f t="shared" si="161"/>
        <v>0.01</v>
      </c>
      <c r="O632" s="56" t="str">
        <f t="shared" si="161"/>
        <v>% reduction in fuel use</v>
      </c>
      <c r="P632" s="351" t="s">
        <v>2241</v>
      </c>
      <c r="Q632" s="54" t="s">
        <v>277</v>
      </c>
      <c r="R632" s="318" t="s">
        <v>278</v>
      </c>
      <c r="S632" s="351" t="s">
        <v>80</v>
      </c>
      <c r="T632" s="54"/>
    </row>
    <row r="633" spans="1:20" ht="105">
      <c r="A633" s="259" t="s">
        <v>2749</v>
      </c>
      <c r="B633" s="75" t="str">
        <f t="shared" si="160"/>
        <v>Fuel Use Reduction</v>
      </c>
      <c r="C633" s="259" t="s">
        <v>331</v>
      </c>
      <c r="D633" s="54" t="s">
        <v>2097</v>
      </c>
      <c r="E633" s="54"/>
      <c r="F633" s="54" t="s">
        <v>533</v>
      </c>
      <c r="G633" s="54"/>
      <c r="H633" s="373">
        <v>133</v>
      </c>
      <c r="I633" s="54" t="s">
        <v>48</v>
      </c>
      <c r="J633" s="75" t="str">
        <f t="shared" si="154"/>
        <v>R&amp;D Fuel Use Reductions</v>
      </c>
      <c r="K633" s="77" t="s">
        <v>2118</v>
      </c>
      <c r="L633" s="61">
        <v>0</v>
      </c>
      <c r="M633" s="61">
        <v>0.4</v>
      </c>
      <c r="N633" s="60">
        <v>0.01</v>
      </c>
      <c r="O633" s="54" t="s">
        <v>36</v>
      </c>
      <c r="P633" s="351" t="s">
        <v>2242</v>
      </c>
      <c r="Q633" s="54" t="s">
        <v>277</v>
      </c>
      <c r="R633" s="318" t="s">
        <v>278</v>
      </c>
      <c r="S633" s="351" t="s">
        <v>80</v>
      </c>
      <c r="T633" s="54"/>
    </row>
    <row r="634" spans="1:20" ht="105">
      <c r="A634" s="75" t="str">
        <f t="shared" ref="A634:A639" si="163">A$633</f>
        <v>Research and Development</v>
      </c>
      <c r="B634" s="75" t="str">
        <f t="shared" ref="B634:C639" si="164">B$633</f>
        <v>Fuel Use Reduction</v>
      </c>
      <c r="C634" s="75" t="str">
        <f t="shared" si="164"/>
        <v>RnD Transportation Fuel Use Perc Reduction</v>
      </c>
      <c r="D634" s="54" t="s">
        <v>2098</v>
      </c>
      <c r="E634" s="54"/>
      <c r="F634" s="54" t="s">
        <v>534</v>
      </c>
      <c r="G634" s="54"/>
      <c r="H634" s="373">
        <v>134</v>
      </c>
      <c r="I634" s="54" t="s">
        <v>48</v>
      </c>
      <c r="J634" s="75" t="str">
        <f t="shared" si="154"/>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351" t="s">
        <v>2243</v>
      </c>
      <c r="Q634" s="54" t="s">
        <v>277</v>
      </c>
      <c r="R634" s="318" t="s">
        <v>278</v>
      </c>
      <c r="S634" s="351" t="s">
        <v>80</v>
      </c>
      <c r="T634" s="54"/>
    </row>
    <row r="635" spans="1:20" ht="120">
      <c r="A635" s="75" t="str">
        <f t="shared" si="163"/>
        <v>Research and Development</v>
      </c>
      <c r="B635" s="75" t="str">
        <f t="shared" si="164"/>
        <v>Fuel Use Reduction</v>
      </c>
      <c r="C635" s="75" t="str">
        <f t="shared" si="164"/>
        <v>RnD Transportation Fuel Use Perc Reduction</v>
      </c>
      <c r="D635" s="54" t="s">
        <v>2099</v>
      </c>
      <c r="E635" s="54"/>
      <c r="F635" s="54" t="s">
        <v>535</v>
      </c>
      <c r="G635" s="54"/>
      <c r="H635" s="373">
        <v>135</v>
      </c>
      <c r="I635" s="54" t="s">
        <v>48</v>
      </c>
      <c r="J635" s="75" t="str">
        <f t="shared" si="154"/>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351" t="s">
        <v>2244</v>
      </c>
      <c r="Q635" s="54" t="s">
        <v>277</v>
      </c>
      <c r="R635" s="318" t="s">
        <v>278</v>
      </c>
      <c r="S635" s="351" t="s">
        <v>80</v>
      </c>
      <c r="T635" s="54"/>
    </row>
    <row r="636" spans="1:20" ht="120">
      <c r="A636" s="75" t="str">
        <f t="shared" si="163"/>
        <v>Research and Development</v>
      </c>
      <c r="B636" s="75" t="str">
        <f t="shared" si="164"/>
        <v>Fuel Use Reduction</v>
      </c>
      <c r="C636" s="75" t="str">
        <f t="shared" si="164"/>
        <v>RnD Transportation Fuel Use Perc Reduction</v>
      </c>
      <c r="D636" s="54" t="s">
        <v>2100</v>
      </c>
      <c r="E636" s="54"/>
      <c r="F636" s="54" t="s">
        <v>536</v>
      </c>
      <c r="G636" s="54"/>
      <c r="H636" s="373">
        <v>136</v>
      </c>
      <c r="I636" s="54" t="s">
        <v>48</v>
      </c>
      <c r="J636" s="75" t="str">
        <f t="shared" si="154"/>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351" t="s">
        <v>2245</v>
      </c>
      <c r="Q636" s="54" t="s">
        <v>277</v>
      </c>
      <c r="R636" s="318" t="s">
        <v>278</v>
      </c>
      <c r="S636" s="351" t="s">
        <v>80</v>
      </c>
      <c r="T636" s="54"/>
    </row>
    <row r="637" spans="1:20" ht="105">
      <c r="A637" s="75" t="str">
        <f t="shared" si="163"/>
        <v>Research and Development</v>
      </c>
      <c r="B637" s="75" t="str">
        <f t="shared" si="164"/>
        <v>Fuel Use Reduction</v>
      </c>
      <c r="C637" s="75" t="str">
        <f t="shared" si="164"/>
        <v>RnD Transportation Fuel Use Perc Reduction</v>
      </c>
      <c r="D637" s="54" t="s">
        <v>2101</v>
      </c>
      <c r="E637" s="54"/>
      <c r="F637" s="54" t="s">
        <v>537</v>
      </c>
      <c r="G637" s="54"/>
      <c r="H637" s="373">
        <v>137</v>
      </c>
      <c r="I637" s="54" t="s">
        <v>48</v>
      </c>
      <c r="J637" s="75" t="str">
        <f t="shared" si="154"/>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351" t="s">
        <v>2246</v>
      </c>
      <c r="Q637" s="54" t="s">
        <v>277</v>
      </c>
      <c r="R637" s="318" t="s">
        <v>278</v>
      </c>
      <c r="S637" s="351" t="s">
        <v>80</v>
      </c>
      <c r="T637" s="54"/>
    </row>
    <row r="638" spans="1:20" ht="105">
      <c r="A638" s="75" t="str">
        <f t="shared" si="163"/>
        <v>Research and Development</v>
      </c>
      <c r="B638" s="75" t="str">
        <f t="shared" si="164"/>
        <v>Fuel Use Reduction</v>
      </c>
      <c r="C638" s="75" t="str">
        <f t="shared" si="164"/>
        <v>RnD Transportation Fuel Use Perc Reduction</v>
      </c>
      <c r="D638" s="54" t="s">
        <v>2576</v>
      </c>
      <c r="E638" s="54"/>
      <c r="F638" s="54" t="s">
        <v>2919</v>
      </c>
      <c r="G638" s="54"/>
      <c r="H638" s="373">
        <v>138</v>
      </c>
      <c r="I638" s="54" t="s">
        <v>48</v>
      </c>
      <c r="J638" s="75" t="str">
        <f t="shared" si="154"/>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351" t="s">
        <v>2923</v>
      </c>
      <c r="Q638" s="54" t="s">
        <v>277</v>
      </c>
      <c r="R638" s="318" t="s">
        <v>278</v>
      </c>
      <c r="S638" s="351" t="s">
        <v>80</v>
      </c>
      <c r="T638" s="54"/>
    </row>
    <row r="639" spans="1:20" ht="105">
      <c r="A639" s="75" t="str">
        <f t="shared" si="163"/>
        <v>Research and Development</v>
      </c>
      <c r="B639" s="75" t="str">
        <f t="shared" si="164"/>
        <v>Fuel Use Reduction</v>
      </c>
      <c r="C639" s="75" t="str">
        <f t="shared" si="164"/>
        <v>RnD Transportation Fuel Use Perc Reduction</v>
      </c>
      <c r="D639" s="54" t="s">
        <v>2575</v>
      </c>
      <c r="E639" s="54"/>
      <c r="F639" s="54" t="s">
        <v>2920</v>
      </c>
      <c r="G639" s="54"/>
      <c r="H639" s="373">
        <v>524</v>
      </c>
      <c r="I639" s="54" t="s">
        <v>48</v>
      </c>
      <c r="J639" s="75" t="str">
        <f t="shared" si="154"/>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351" t="s">
        <v>2924</v>
      </c>
      <c r="Q639" s="54" t="s">
        <v>277</v>
      </c>
      <c r="R639" s="318" t="s">
        <v>278</v>
      </c>
      <c r="S639" s="351" t="s">
        <v>80</v>
      </c>
      <c r="T639" s="54"/>
    </row>
    <row r="640" spans="1:20" ht="75">
      <c r="A640" s="4" t="s">
        <v>2962</v>
      </c>
      <c r="B640" s="4" t="s">
        <v>2963</v>
      </c>
      <c r="C640" s="4" t="s">
        <v>2967</v>
      </c>
      <c r="H640" s="373">
        <v>543</v>
      </c>
      <c r="I640" s="4" t="s">
        <v>48</v>
      </c>
      <c r="J640" s="251"/>
      <c r="K640" s="4" t="s">
        <v>2964</v>
      </c>
      <c r="L640" s="335">
        <v>-0.1</v>
      </c>
      <c r="M640" s="335">
        <v>0.02</v>
      </c>
      <c r="N640" s="337">
        <v>1E-3</v>
      </c>
      <c r="O640" s="4" t="s">
        <v>2971</v>
      </c>
      <c r="P640" s="356" t="s">
        <v>3078</v>
      </c>
      <c r="R640" s="322"/>
      <c r="S640" s="372" t="s">
        <v>2965</v>
      </c>
      <c r="T640" s="4"/>
    </row>
    <row r="641" spans="1:20" ht="105">
      <c r="A641" s="4" t="s">
        <v>3175</v>
      </c>
      <c r="B641" s="4" t="s">
        <v>3176</v>
      </c>
      <c r="C641" s="4" t="s">
        <v>3183</v>
      </c>
      <c r="D641" s="4" t="s">
        <v>3192</v>
      </c>
      <c r="F641" s="4" t="s">
        <v>3197</v>
      </c>
      <c r="H641" s="374">
        <v>545</v>
      </c>
      <c r="I641" s="4" t="s">
        <v>48</v>
      </c>
      <c r="J641" s="345"/>
      <c r="K641" s="345"/>
      <c r="L641" s="4">
        <v>0</v>
      </c>
      <c r="M641" s="4">
        <v>10</v>
      </c>
      <c r="N641" s="4">
        <v>1</v>
      </c>
      <c r="O641" s="4" t="s">
        <v>3092</v>
      </c>
      <c r="P641" s="4" t="s">
        <v>3201</v>
      </c>
      <c r="Q641" s="4" t="s">
        <v>3093</v>
      </c>
      <c r="R641" s="322"/>
      <c r="S641" s="4"/>
      <c r="T641" s="4"/>
    </row>
    <row r="642" spans="1:20" ht="105">
      <c r="A642" s="5" t="str">
        <f>A$641</f>
        <v>Government Revenue Accounting</v>
      </c>
      <c r="B642" s="5" t="str">
        <f t="shared" ref="B642:C642" si="166">B$641</f>
        <v>Carbon Tax Revenue</v>
      </c>
      <c r="C642" s="5" t="str">
        <f t="shared" si="166"/>
        <v>GRA for Carbon Tax Revenue</v>
      </c>
      <c r="D642" s="4" t="s">
        <v>3193</v>
      </c>
      <c r="F642" s="4" t="s">
        <v>3332</v>
      </c>
      <c r="H642" s="374">
        <v>546</v>
      </c>
      <c r="I642" s="5" t="str">
        <f t="shared" ref="I642:I645" si="167">I$641</f>
        <v>Yes</v>
      </c>
      <c r="J642" s="345"/>
      <c r="K642" s="345"/>
      <c r="L642" s="5">
        <f t="shared" ref="L642:Q645" si="168">L$641</f>
        <v>0</v>
      </c>
      <c r="M642" s="5">
        <f t="shared" si="168"/>
        <v>10</v>
      </c>
      <c r="N642" s="5">
        <f t="shared" si="168"/>
        <v>1</v>
      </c>
      <c r="O642" s="5" t="str">
        <f t="shared" si="168"/>
        <v>weight</v>
      </c>
      <c r="P642" s="4" t="s">
        <v>3333</v>
      </c>
      <c r="Q642" s="5" t="str">
        <f t="shared" si="168"/>
        <v>io-model.html</v>
      </c>
      <c r="R642" s="322"/>
      <c r="S642" s="4"/>
      <c r="T642" s="4"/>
    </row>
    <row r="643" spans="1:20" ht="105">
      <c r="A643" s="5" t="str">
        <f t="shared" ref="A643:C645" si="169">A$641</f>
        <v>Government Revenue Accounting</v>
      </c>
      <c r="B643" s="5" t="str">
        <f t="shared" si="169"/>
        <v>Carbon Tax Revenue</v>
      </c>
      <c r="C643" s="5" t="str">
        <f t="shared" si="169"/>
        <v>GRA for Carbon Tax Revenue</v>
      </c>
      <c r="D643" s="4" t="s">
        <v>3194</v>
      </c>
      <c r="F643" s="4" t="s">
        <v>3198</v>
      </c>
      <c r="H643" s="374">
        <v>547</v>
      </c>
      <c r="I643" s="5" t="str">
        <f t="shared" si="167"/>
        <v>Yes</v>
      </c>
      <c r="J643" s="345"/>
      <c r="K643" s="345"/>
      <c r="L643" s="5">
        <f t="shared" si="168"/>
        <v>0</v>
      </c>
      <c r="M643" s="5">
        <f t="shared" si="168"/>
        <v>10</v>
      </c>
      <c r="N643" s="5">
        <f t="shared" si="168"/>
        <v>1</v>
      </c>
      <c r="O643" s="5" t="str">
        <f t="shared" si="168"/>
        <v>weight</v>
      </c>
      <c r="P643" s="4" t="s">
        <v>3094</v>
      </c>
      <c r="Q643" s="5" t="str">
        <f t="shared" si="168"/>
        <v>io-model.html</v>
      </c>
      <c r="R643" s="322"/>
      <c r="S643" s="4"/>
      <c r="T643" s="4"/>
    </row>
    <row r="644" spans="1:20" ht="105">
      <c r="A644" s="5" t="str">
        <f t="shared" si="169"/>
        <v>Government Revenue Accounting</v>
      </c>
      <c r="B644" s="5" t="str">
        <f t="shared" si="169"/>
        <v>Carbon Tax Revenue</v>
      </c>
      <c r="C644" s="5" t="str">
        <f t="shared" si="169"/>
        <v>GRA for Carbon Tax Revenue</v>
      </c>
      <c r="D644" s="4" t="s">
        <v>3195</v>
      </c>
      <c r="F644" s="4" t="s">
        <v>3199</v>
      </c>
      <c r="H644" s="374">
        <v>548</v>
      </c>
      <c r="I644" s="5" t="str">
        <f t="shared" si="167"/>
        <v>Yes</v>
      </c>
      <c r="J644" s="345"/>
      <c r="K644" s="345"/>
      <c r="L644" s="5">
        <f t="shared" si="168"/>
        <v>0</v>
      </c>
      <c r="M644" s="5">
        <f t="shared" si="168"/>
        <v>10</v>
      </c>
      <c r="N644" s="5">
        <f t="shared" si="168"/>
        <v>1</v>
      </c>
      <c r="O644" s="5" t="str">
        <f t="shared" si="168"/>
        <v>weight</v>
      </c>
      <c r="P644" s="4" t="s">
        <v>3095</v>
      </c>
      <c r="Q644" s="5" t="str">
        <f t="shared" si="168"/>
        <v>io-model.html</v>
      </c>
      <c r="R644" s="322"/>
      <c r="S644" s="4"/>
      <c r="T644" s="4"/>
    </row>
    <row r="645" spans="1:20" ht="105">
      <c r="A645" s="5" t="str">
        <f t="shared" si="169"/>
        <v>Government Revenue Accounting</v>
      </c>
      <c r="B645" s="5" t="str">
        <f t="shared" si="169"/>
        <v>Carbon Tax Revenue</v>
      </c>
      <c r="C645" s="5" t="str">
        <f t="shared" si="169"/>
        <v>GRA for Carbon Tax Revenue</v>
      </c>
      <c r="D645" s="4" t="s">
        <v>3196</v>
      </c>
      <c r="F645" s="4" t="s">
        <v>3200</v>
      </c>
      <c r="H645" s="374">
        <v>549</v>
      </c>
      <c r="I645" s="5" t="str">
        <f t="shared" si="167"/>
        <v>Yes</v>
      </c>
      <c r="J645" s="345"/>
      <c r="K645" s="345"/>
      <c r="L645" s="5">
        <f t="shared" si="168"/>
        <v>0</v>
      </c>
      <c r="M645" s="5">
        <f t="shared" si="168"/>
        <v>10</v>
      </c>
      <c r="N645" s="5">
        <f t="shared" si="168"/>
        <v>1</v>
      </c>
      <c r="O645" s="5" t="str">
        <f t="shared" si="168"/>
        <v>weight</v>
      </c>
      <c r="P645" s="4" t="s">
        <v>3096</v>
      </c>
      <c r="Q645" s="5" t="str">
        <f t="shared" si="168"/>
        <v>io-model.html</v>
      </c>
      <c r="R645" s="322"/>
      <c r="S645" s="4"/>
      <c r="T645" s="4"/>
    </row>
    <row r="646" spans="1:20" ht="105">
      <c r="A646" s="4" t="s">
        <v>3175</v>
      </c>
      <c r="B646" s="4" t="s">
        <v>3177</v>
      </c>
      <c r="C646" s="4" t="s">
        <v>3184</v>
      </c>
      <c r="D646" s="4" t="s">
        <v>3192</v>
      </c>
      <c r="F646" s="4" t="s">
        <v>3197</v>
      </c>
      <c r="H646" s="374">
        <v>550</v>
      </c>
      <c r="I646" s="4" t="s">
        <v>48</v>
      </c>
      <c r="J646" s="345"/>
      <c r="K646" s="345"/>
      <c r="L646" s="4">
        <v>0</v>
      </c>
      <c r="M646" s="4">
        <v>10</v>
      </c>
      <c r="N646" s="4">
        <v>1</v>
      </c>
      <c r="O646" s="4" t="s">
        <v>3092</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3093</v>
      </c>
      <c r="R646" s="322"/>
      <c r="S646" s="4"/>
      <c r="T646" s="4"/>
    </row>
    <row r="647" spans="1:20" ht="105">
      <c r="A647" s="5" t="str">
        <f>A$646</f>
        <v>Government Revenue Accounting</v>
      </c>
      <c r="B647" s="5" t="str">
        <f t="shared" ref="B647:C650" si="170">B$646</f>
        <v>Fuel Tax Revenue</v>
      </c>
      <c r="C647" s="5" t="str">
        <f t="shared" si="170"/>
        <v>GRA for Fuel Tax Revenue</v>
      </c>
      <c r="D647" s="4" t="s">
        <v>3193</v>
      </c>
      <c r="F647" s="4" t="s">
        <v>3332</v>
      </c>
      <c r="H647" s="374">
        <v>551</v>
      </c>
      <c r="I647" s="5" t="str">
        <f t="shared" ref="I647:I650" si="171">I$646</f>
        <v>Yes</v>
      </c>
      <c r="J647" s="345"/>
      <c r="K647" s="345"/>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322"/>
      <c r="S647" s="4"/>
      <c r="T647" s="4"/>
    </row>
    <row r="648" spans="1:20" ht="105">
      <c r="A648" s="5" t="str">
        <f t="shared" ref="A648:A650" si="174">A$646</f>
        <v>Government Revenue Accounting</v>
      </c>
      <c r="B648" s="5" t="str">
        <f t="shared" si="170"/>
        <v>Fuel Tax Revenue</v>
      </c>
      <c r="C648" s="5" t="str">
        <f t="shared" si="170"/>
        <v>GRA for Fuel Tax Revenue</v>
      </c>
      <c r="D648" s="4" t="s">
        <v>3194</v>
      </c>
      <c r="F648" s="4" t="s">
        <v>3198</v>
      </c>
      <c r="H648" s="374">
        <v>552</v>
      </c>
      <c r="I648" s="5" t="str">
        <f t="shared" si="171"/>
        <v>Yes</v>
      </c>
      <c r="J648" s="345"/>
      <c r="K648" s="345"/>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322"/>
      <c r="S648" s="4"/>
      <c r="T648" s="4"/>
    </row>
    <row r="649" spans="1:20" ht="105">
      <c r="A649" s="5" t="str">
        <f t="shared" si="174"/>
        <v>Government Revenue Accounting</v>
      </c>
      <c r="B649" s="5" t="str">
        <f t="shared" si="170"/>
        <v>Fuel Tax Revenue</v>
      </c>
      <c r="C649" s="5" t="str">
        <f t="shared" si="170"/>
        <v>GRA for Fuel Tax Revenue</v>
      </c>
      <c r="D649" s="4" t="s">
        <v>3195</v>
      </c>
      <c r="F649" s="4" t="s">
        <v>3199</v>
      </c>
      <c r="H649" s="374">
        <v>553</v>
      </c>
      <c r="I649" s="5" t="str">
        <f t="shared" si="171"/>
        <v>Yes</v>
      </c>
      <c r="J649" s="345"/>
      <c r="K649" s="345"/>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322"/>
      <c r="S649" s="4"/>
      <c r="T649" s="4"/>
    </row>
    <row r="650" spans="1:20" ht="105">
      <c r="A650" s="5" t="str">
        <f t="shared" si="174"/>
        <v>Government Revenue Accounting</v>
      </c>
      <c r="B650" s="5" t="str">
        <f t="shared" si="170"/>
        <v>Fuel Tax Revenue</v>
      </c>
      <c r="C650" s="5" t="str">
        <f t="shared" si="170"/>
        <v>GRA for Fuel Tax Revenue</v>
      </c>
      <c r="D650" s="4" t="s">
        <v>3196</v>
      </c>
      <c r="F650" s="4" t="s">
        <v>3200</v>
      </c>
      <c r="H650" s="374">
        <v>554</v>
      </c>
      <c r="I650" s="5" t="str">
        <f t="shared" si="171"/>
        <v>Yes</v>
      </c>
      <c r="J650" s="345"/>
      <c r="K650" s="345"/>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322"/>
      <c r="S650" s="4"/>
      <c r="T650" s="4"/>
    </row>
    <row r="651" spans="1:20" ht="105">
      <c r="A651" s="4" t="s">
        <v>3175</v>
      </c>
      <c r="B651" s="4" t="s">
        <v>513</v>
      </c>
      <c r="C651" s="4" t="s">
        <v>3185</v>
      </c>
      <c r="D651" s="4" t="s">
        <v>3192</v>
      </c>
      <c r="F651" s="4" t="s">
        <v>3197</v>
      </c>
      <c r="H651" s="374">
        <v>555</v>
      </c>
      <c r="I651" s="4" t="s">
        <v>48</v>
      </c>
      <c r="J651" s="345"/>
      <c r="K651" s="345"/>
      <c r="L651" s="4">
        <v>0</v>
      </c>
      <c r="M651" s="4">
        <v>10</v>
      </c>
      <c r="N651" s="4">
        <v>1</v>
      </c>
      <c r="O651" s="4" t="s">
        <v>3092</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3093</v>
      </c>
      <c r="R651" s="322"/>
      <c r="S651" s="4"/>
      <c r="T651" s="4"/>
    </row>
    <row r="652" spans="1:20" ht="105">
      <c r="A652" s="5" t="str">
        <f>A$651</f>
        <v>Government Revenue Accounting</v>
      </c>
      <c r="B652" s="5" t="str">
        <f t="shared" ref="B652:C655" si="175">B$651</f>
        <v>EV Subsidy</v>
      </c>
      <c r="C652" s="5" t="str">
        <f t="shared" si="175"/>
        <v>GRA for EV Subsidy</v>
      </c>
      <c r="D652" s="4" t="s">
        <v>3193</v>
      </c>
      <c r="F652" s="4" t="s">
        <v>3332</v>
      </c>
      <c r="H652" s="374">
        <v>556</v>
      </c>
      <c r="I652" s="5" t="str">
        <f t="shared" ref="I652:I655" si="176">I$651</f>
        <v>Yes</v>
      </c>
      <c r="J652" s="345"/>
      <c r="K652" s="345"/>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322"/>
      <c r="S652" s="4"/>
      <c r="T652" s="4"/>
    </row>
    <row r="653" spans="1:20" ht="105">
      <c r="A653" s="5" t="str">
        <f t="shared" ref="A653:A655" si="179">A$651</f>
        <v>Government Revenue Accounting</v>
      </c>
      <c r="B653" s="5" t="str">
        <f t="shared" si="175"/>
        <v>EV Subsidy</v>
      </c>
      <c r="C653" s="5" t="str">
        <f t="shared" si="175"/>
        <v>GRA for EV Subsidy</v>
      </c>
      <c r="D653" s="4" t="s">
        <v>3194</v>
      </c>
      <c r="F653" s="4" t="s">
        <v>3198</v>
      </c>
      <c r="H653" s="374">
        <v>557</v>
      </c>
      <c r="I653" s="5" t="str">
        <f t="shared" si="176"/>
        <v>Yes</v>
      </c>
      <c r="J653" s="345"/>
      <c r="K653" s="345"/>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322"/>
      <c r="S653" s="4"/>
      <c r="T653" s="4"/>
    </row>
    <row r="654" spans="1:20" ht="105">
      <c r="A654" s="5" t="str">
        <f t="shared" si="179"/>
        <v>Government Revenue Accounting</v>
      </c>
      <c r="B654" s="5" t="str">
        <f t="shared" si="175"/>
        <v>EV Subsidy</v>
      </c>
      <c r="C654" s="5" t="str">
        <f t="shared" si="175"/>
        <v>GRA for EV Subsidy</v>
      </c>
      <c r="D654" s="4" t="s">
        <v>3195</v>
      </c>
      <c r="F654" s="4" t="s">
        <v>3199</v>
      </c>
      <c r="H654" s="374">
        <v>558</v>
      </c>
      <c r="I654" s="5" t="str">
        <f t="shared" si="176"/>
        <v>Yes</v>
      </c>
      <c r="J654" s="345"/>
      <c r="K654" s="345"/>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322"/>
      <c r="S654" s="4"/>
      <c r="T654" s="4"/>
    </row>
    <row r="655" spans="1:20" ht="105">
      <c r="A655" s="5" t="str">
        <f t="shared" si="179"/>
        <v>Government Revenue Accounting</v>
      </c>
      <c r="B655" s="5" t="str">
        <f t="shared" si="175"/>
        <v>EV Subsidy</v>
      </c>
      <c r="C655" s="5" t="str">
        <f t="shared" si="175"/>
        <v>GRA for EV Subsidy</v>
      </c>
      <c r="D655" s="4" t="s">
        <v>3196</v>
      </c>
      <c r="F655" s="4" t="s">
        <v>3200</v>
      </c>
      <c r="H655" s="374">
        <v>559</v>
      </c>
      <c r="I655" s="5" t="str">
        <f t="shared" si="176"/>
        <v>Yes</v>
      </c>
      <c r="J655" s="345"/>
      <c r="K655" s="345"/>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322"/>
      <c r="S655" s="4"/>
      <c r="T655" s="4"/>
    </row>
    <row r="656" spans="1:20" ht="105">
      <c r="A656" s="4" t="s">
        <v>3175</v>
      </c>
      <c r="B656" s="4" t="s">
        <v>3178</v>
      </c>
      <c r="C656" s="4" t="s">
        <v>3186</v>
      </c>
      <c r="D656" s="4" t="s">
        <v>3192</v>
      </c>
      <c r="F656" s="4" t="s">
        <v>3197</v>
      </c>
      <c r="H656" s="374">
        <v>560</v>
      </c>
      <c r="I656" s="4" t="s">
        <v>48</v>
      </c>
      <c r="J656" s="345"/>
      <c r="K656" s="345"/>
      <c r="L656" s="4">
        <v>0</v>
      </c>
      <c r="M656" s="4">
        <v>10</v>
      </c>
      <c r="N656" s="4">
        <v>1</v>
      </c>
      <c r="O656" s="4" t="s">
        <v>3092</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3093</v>
      </c>
      <c r="R656" s="322"/>
      <c r="S656" s="4"/>
      <c r="T656" s="4"/>
    </row>
    <row r="657" spans="1:20" ht="105">
      <c r="A657" s="5" t="str">
        <f>A$656</f>
        <v>Government Revenue Accounting</v>
      </c>
      <c r="B657" s="5" t="str">
        <f t="shared" ref="B657:C660" si="180">B$656</f>
        <v>Electricity Generation Subsidy</v>
      </c>
      <c r="C657" s="5" t="str">
        <f t="shared" si="180"/>
        <v>GRA for Electricity Generation Subsidies</v>
      </c>
      <c r="D657" s="4" t="s">
        <v>3193</v>
      </c>
      <c r="F657" s="4" t="s">
        <v>3332</v>
      </c>
      <c r="H657" s="374">
        <v>561</v>
      </c>
      <c r="I657" s="5" t="str">
        <f t="shared" ref="I657:I660" si="181">I$656</f>
        <v>Yes</v>
      </c>
      <c r="J657" s="345"/>
      <c r="K657" s="345"/>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322"/>
      <c r="S657" s="4"/>
      <c r="T657" s="4"/>
    </row>
    <row r="658" spans="1:20" ht="105">
      <c r="A658" s="5" t="str">
        <f t="shared" ref="A658:A660" si="184">A$656</f>
        <v>Government Revenue Accounting</v>
      </c>
      <c r="B658" s="5" t="str">
        <f t="shared" si="180"/>
        <v>Electricity Generation Subsidy</v>
      </c>
      <c r="C658" s="5" t="str">
        <f t="shared" si="180"/>
        <v>GRA for Electricity Generation Subsidies</v>
      </c>
      <c r="D658" s="4" t="s">
        <v>3194</v>
      </c>
      <c r="F658" s="4" t="s">
        <v>3198</v>
      </c>
      <c r="H658" s="374">
        <v>562</v>
      </c>
      <c r="I658" s="5" t="str">
        <f t="shared" si="181"/>
        <v>Yes</v>
      </c>
      <c r="J658" s="345"/>
      <c r="K658" s="345"/>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322"/>
      <c r="S658" s="4"/>
      <c r="T658" s="4"/>
    </row>
    <row r="659" spans="1:20" ht="105">
      <c r="A659" s="5" t="str">
        <f t="shared" si="184"/>
        <v>Government Revenue Accounting</v>
      </c>
      <c r="B659" s="5" t="str">
        <f t="shared" si="180"/>
        <v>Electricity Generation Subsidy</v>
      </c>
      <c r="C659" s="5" t="str">
        <f t="shared" si="180"/>
        <v>GRA for Electricity Generation Subsidies</v>
      </c>
      <c r="D659" s="4" t="s">
        <v>3195</v>
      </c>
      <c r="F659" s="4" t="s">
        <v>3199</v>
      </c>
      <c r="H659" s="374">
        <v>563</v>
      </c>
      <c r="I659" s="5" t="str">
        <f t="shared" si="181"/>
        <v>Yes</v>
      </c>
      <c r="J659" s="345"/>
      <c r="K659" s="345"/>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322"/>
      <c r="S659" s="4"/>
      <c r="T659" s="4"/>
    </row>
    <row r="660" spans="1:20" ht="105">
      <c r="A660" s="5" t="str">
        <f t="shared" si="184"/>
        <v>Government Revenue Accounting</v>
      </c>
      <c r="B660" s="5" t="str">
        <f t="shared" si="180"/>
        <v>Electricity Generation Subsidy</v>
      </c>
      <c r="C660" s="5" t="str">
        <f t="shared" si="180"/>
        <v>GRA for Electricity Generation Subsidies</v>
      </c>
      <c r="D660" s="4" t="s">
        <v>3196</v>
      </c>
      <c r="F660" s="4" t="s">
        <v>3200</v>
      </c>
      <c r="H660" s="374">
        <v>564</v>
      </c>
      <c r="I660" s="5" t="str">
        <f t="shared" si="181"/>
        <v>Yes</v>
      </c>
      <c r="J660" s="345"/>
      <c r="K660" s="345"/>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322"/>
      <c r="S660" s="4"/>
      <c r="T660" s="4"/>
    </row>
    <row r="661" spans="1:20" ht="105">
      <c r="A661" s="4" t="s">
        <v>3175</v>
      </c>
      <c r="B661" s="4" t="s">
        <v>3179</v>
      </c>
      <c r="C661" s="4" t="s">
        <v>3187</v>
      </c>
      <c r="D661" s="4" t="s">
        <v>3192</v>
      </c>
      <c r="F661" s="4" t="s">
        <v>3197</v>
      </c>
      <c r="H661" s="374">
        <v>565</v>
      </c>
      <c r="I661" s="4" t="s">
        <v>48</v>
      </c>
      <c r="J661" s="345"/>
      <c r="K661" s="345"/>
      <c r="L661" s="4">
        <v>0</v>
      </c>
      <c r="M661" s="4">
        <v>10</v>
      </c>
      <c r="N661" s="4">
        <v>1</v>
      </c>
      <c r="O661" s="4" t="s">
        <v>3092</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3093</v>
      </c>
      <c r="R661" s="322"/>
      <c r="S661" s="4"/>
      <c r="T661" s="4"/>
    </row>
    <row r="662" spans="1:20" ht="105">
      <c r="A662" s="5" t="str">
        <f>A$661</f>
        <v>Government Revenue Accounting</v>
      </c>
      <c r="B662" s="5" t="str">
        <f t="shared" ref="B662:C665" si="185">B$661</f>
        <v>Electricity Capacity Construction Subsidy</v>
      </c>
      <c r="C662" s="5" t="str">
        <f t="shared" si="185"/>
        <v>GRA for Electricity Capacity Construction Subsidies</v>
      </c>
      <c r="D662" s="4" t="s">
        <v>3193</v>
      </c>
      <c r="F662" s="4" t="s">
        <v>3332</v>
      </c>
      <c r="H662" s="374">
        <v>566</v>
      </c>
      <c r="I662" s="5" t="str">
        <f t="shared" ref="I662:I665" si="186">I$661</f>
        <v>Yes</v>
      </c>
      <c r="J662" s="345"/>
      <c r="K662" s="345"/>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322"/>
      <c r="S662" s="4"/>
      <c r="T662" s="4"/>
    </row>
    <row r="663" spans="1:20" ht="105">
      <c r="A663" s="5" t="str">
        <f t="shared" ref="A663:A665" si="189">A$661</f>
        <v>Government Revenue Accounting</v>
      </c>
      <c r="B663" s="5" t="str">
        <f t="shared" si="185"/>
        <v>Electricity Capacity Construction Subsidy</v>
      </c>
      <c r="C663" s="5" t="str">
        <f t="shared" si="185"/>
        <v>GRA for Electricity Capacity Construction Subsidies</v>
      </c>
      <c r="D663" s="4" t="s">
        <v>3194</v>
      </c>
      <c r="F663" s="4" t="s">
        <v>3198</v>
      </c>
      <c r="H663" s="374">
        <v>567</v>
      </c>
      <c r="I663" s="5" t="str">
        <f t="shared" si="186"/>
        <v>Yes</v>
      </c>
      <c r="J663" s="345"/>
      <c r="K663" s="345"/>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322"/>
      <c r="S663" s="4"/>
      <c r="T663" s="4"/>
    </row>
    <row r="664" spans="1:20" ht="105">
      <c r="A664" s="5" t="str">
        <f t="shared" si="189"/>
        <v>Government Revenue Accounting</v>
      </c>
      <c r="B664" s="5" t="str">
        <f t="shared" si="185"/>
        <v>Electricity Capacity Construction Subsidy</v>
      </c>
      <c r="C664" s="5" t="str">
        <f t="shared" si="185"/>
        <v>GRA for Electricity Capacity Construction Subsidies</v>
      </c>
      <c r="D664" s="4" t="s">
        <v>3195</v>
      </c>
      <c r="F664" s="4" t="s">
        <v>3199</v>
      </c>
      <c r="H664" s="374">
        <v>568</v>
      </c>
      <c r="I664" s="5" t="str">
        <f t="shared" si="186"/>
        <v>Yes</v>
      </c>
      <c r="J664" s="345"/>
      <c r="K664" s="345"/>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322"/>
      <c r="S664" s="4"/>
      <c r="T664" s="4"/>
    </row>
    <row r="665" spans="1:20" ht="105">
      <c r="A665" s="5" t="str">
        <f t="shared" si="189"/>
        <v>Government Revenue Accounting</v>
      </c>
      <c r="B665" s="5" t="str">
        <f t="shared" si="185"/>
        <v>Electricity Capacity Construction Subsidy</v>
      </c>
      <c r="C665" s="5" t="str">
        <f t="shared" si="185"/>
        <v>GRA for Electricity Capacity Construction Subsidies</v>
      </c>
      <c r="D665" s="4" t="s">
        <v>3196</v>
      </c>
      <c r="F665" s="4" t="s">
        <v>3200</v>
      </c>
      <c r="H665" s="374">
        <v>569</v>
      </c>
      <c r="I665" s="5" t="str">
        <f t="shared" si="186"/>
        <v>Yes</v>
      </c>
      <c r="J665" s="345"/>
      <c r="K665" s="345"/>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322"/>
      <c r="S665" s="4"/>
      <c r="T665" s="4"/>
    </row>
    <row r="666" spans="1:20" ht="105">
      <c r="A666" s="4" t="s">
        <v>3175</v>
      </c>
      <c r="B666" s="4" t="s">
        <v>294</v>
      </c>
      <c r="C666" s="4" t="s">
        <v>3188</v>
      </c>
      <c r="D666" s="4" t="s">
        <v>3192</v>
      </c>
      <c r="F666" s="4" t="s">
        <v>3197</v>
      </c>
      <c r="H666" s="374">
        <v>570</v>
      </c>
      <c r="I666" s="4" t="s">
        <v>48</v>
      </c>
      <c r="J666" s="345"/>
      <c r="K666" s="345"/>
      <c r="L666" s="4">
        <v>0</v>
      </c>
      <c r="M666" s="4">
        <v>10</v>
      </c>
      <c r="N666" s="4">
        <v>1</v>
      </c>
      <c r="O666" s="4" t="s">
        <v>3092</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3093</v>
      </c>
      <c r="R666" s="322"/>
      <c r="S666" s="4"/>
      <c r="T666" s="4"/>
    </row>
    <row r="667" spans="1:20" ht="105">
      <c r="A667" s="5" t="str">
        <f>A$666</f>
        <v>Government Revenue Accounting</v>
      </c>
      <c r="B667" s="5" t="str">
        <f t="shared" ref="B667:C670" si="190">B$666</f>
        <v>Distributed Solar Subsidy</v>
      </c>
      <c r="C667" s="5" t="str">
        <f t="shared" si="190"/>
        <v>GRA for Distributed Solar Subsidy</v>
      </c>
      <c r="D667" s="4" t="s">
        <v>3193</v>
      </c>
      <c r="F667" s="4" t="s">
        <v>3332</v>
      </c>
      <c r="H667" s="374">
        <v>571</v>
      </c>
      <c r="I667" s="5" t="str">
        <f t="shared" ref="I667:I670" si="191">I$666</f>
        <v>Yes</v>
      </c>
      <c r="J667" s="345"/>
      <c r="K667" s="345"/>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322"/>
      <c r="S667" s="4"/>
      <c r="T667" s="4"/>
    </row>
    <row r="668" spans="1:20" ht="105">
      <c r="A668" s="5" t="str">
        <f t="shared" ref="A668:A670" si="194">A$666</f>
        <v>Government Revenue Accounting</v>
      </c>
      <c r="B668" s="5" t="str">
        <f t="shared" si="190"/>
        <v>Distributed Solar Subsidy</v>
      </c>
      <c r="C668" s="5" t="str">
        <f t="shared" si="190"/>
        <v>GRA for Distributed Solar Subsidy</v>
      </c>
      <c r="D668" s="4" t="s">
        <v>3194</v>
      </c>
      <c r="F668" s="4" t="s">
        <v>3198</v>
      </c>
      <c r="H668" s="374">
        <v>572</v>
      </c>
      <c r="I668" s="5" t="str">
        <f t="shared" si="191"/>
        <v>Yes</v>
      </c>
      <c r="J668" s="345"/>
      <c r="K668" s="345"/>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322"/>
      <c r="S668" s="4"/>
      <c r="T668" s="4"/>
    </row>
    <row r="669" spans="1:20" ht="105">
      <c r="A669" s="5" t="str">
        <f t="shared" si="194"/>
        <v>Government Revenue Accounting</v>
      </c>
      <c r="B669" s="5" t="str">
        <f t="shared" si="190"/>
        <v>Distributed Solar Subsidy</v>
      </c>
      <c r="C669" s="5" t="str">
        <f t="shared" si="190"/>
        <v>GRA for Distributed Solar Subsidy</v>
      </c>
      <c r="D669" s="4" t="s">
        <v>3195</v>
      </c>
      <c r="F669" s="4" t="s">
        <v>3199</v>
      </c>
      <c r="H669" s="374">
        <v>573</v>
      </c>
      <c r="I669" s="5" t="str">
        <f t="shared" si="191"/>
        <v>Yes</v>
      </c>
      <c r="J669" s="345"/>
      <c r="K669" s="345"/>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322"/>
      <c r="S669" s="4"/>
      <c r="T669" s="4"/>
    </row>
    <row r="670" spans="1:20" ht="105">
      <c r="A670" s="5" t="str">
        <f t="shared" si="194"/>
        <v>Government Revenue Accounting</v>
      </c>
      <c r="B670" s="5" t="str">
        <f t="shared" si="190"/>
        <v>Distributed Solar Subsidy</v>
      </c>
      <c r="C670" s="5" t="str">
        <f t="shared" si="190"/>
        <v>GRA for Distributed Solar Subsidy</v>
      </c>
      <c r="D670" s="4" t="s">
        <v>3196</v>
      </c>
      <c r="F670" s="4" t="s">
        <v>3200</v>
      </c>
      <c r="H670" s="374">
        <v>574</v>
      </c>
      <c r="I670" s="5" t="str">
        <f t="shared" si="191"/>
        <v>Yes</v>
      </c>
      <c r="J670" s="345"/>
      <c r="K670" s="345"/>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322"/>
      <c r="S670" s="4"/>
      <c r="T670" s="4"/>
    </row>
    <row r="671" spans="1:20" ht="105">
      <c r="A671" s="4" t="s">
        <v>3175</v>
      </c>
      <c r="B671" s="4" t="s">
        <v>3180</v>
      </c>
      <c r="C671" s="4" t="s">
        <v>3189</v>
      </c>
      <c r="D671" s="4" t="s">
        <v>3192</v>
      </c>
      <c r="F671" s="4" t="s">
        <v>3197</v>
      </c>
      <c r="H671" s="374">
        <v>575</v>
      </c>
      <c r="I671" s="4" t="s">
        <v>48</v>
      </c>
      <c r="J671" s="345"/>
      <c r="K671" s="345"/>
      <c r="L671" s="4">
        <v>0</v>
      </c>
      <c r="M671" s="4">
        <v>10</v>
      </c>
      <c r="N671" s="4">
        <v>1</v>
      </c>
      <c r="O671" s="4" t="s">
        <v>3092</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3093</v>
      </c>
      <c r="R671" s="322"/>
      <c r="S671" s="4"/>
      <c r="T671" s="4"/>
    </row>
    <row r="672" spans="1:20" ht="105">
      <c r="A672" s="5" t="str">
        <f>A$671</f>
        <v>Government Revenue Accounting</v>
      </c>
      <c r="B672" s="5" t="str">
        <f t="shared" ref="B672:C675" si="195">B$671</f>
        <v>Fuel Subsidy</v>
      </c>
      <c r="C672" s="5" t="str">
        <f t="shared" si="195"/>
        <v>GRA for Fuel Subsidies</v>
      </c>
      <c r="D672" s="4" t="s">
        <v>3193</v>
      </c>
      <c r="F672" s="4" t="s">
        <v>3332</v>
      </c>
      <c r="H672" s="374">
        <v>576</v>
      </c>
      <c r="I672" s="5" t="str">
        <f t="shared" ref="I672:I675" si="196">I$671</f>
        <v>Yes</v>
      </c>
      <c r="J672" s="345"/>
      <c r="K672" s="345"/>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322"/>
      <c r="S672" s="4"/>
      <c r="T672" s="4"/>
    </row>
    <row r="673" spans="1:20" ht="105">
      <c r="A673" s="5" t="str">
        <f t="shared" ref="A673:A675" si="199">A$671</f>
        <v>Government Revenue Accounting</v>
      </c>
      <c r="B673" s="5" t="str">
        <f t="shared" si="195"/>
        <v>Fuel Subsidy</v>
      </c>
      <c r="C673" s="5" t="str">
        <f t="shared" si="195"/>
        <v>GRA for Fuel Subsidies</v>
      </c>
      <c r="D673" s="4" t="s">
        <v>3194</v>
      </c>
      <c r="F673" s="4" t="s">
        <v>3198</v>
      </c>
      <c r="H673" s="374">
        <v>577</v>
      </c>
      <c r="I673" s="5" t="str">
        <f t="shared" si="196"/>
        <v>Yes</v>
      </c>
      <c r="J673" s="345"/>
      <c r="K673" s="345"/>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322"/>
      <c r="S673" s="4"/>
      <c r="T673" s="4"/>
    </row>
    <row r="674" spans="1:20" ht="105">
      <c r="A674" s="5" t="str">
        <f t="shared" si="199"/>
        <v>Government Revenue Accounting</v>
      </c>
      <c r="B674" s="5" t="str">
        <f t="shared" si="195"/>
        <v>Fuel Subsidy</v>
      </c>
      <c r="C674" s="5" t="str">
        <f t="shared" si="195"/>
        <v>GRA for Fuel Subsidies</v>
      </c>
      <c r="D674" s="4" t="s">
        <v>3195</v>
      </c>
      <c r="F674" s="4" t="s">
        <v>3199</v>
      </c>
      <c r="H674" s="374">
        <v>578</v>
      </c>
      <c r="I674" s="5" t="str">
        <f t="shared" si="196"/>
        <v>Yes</v>
      </c>
      <c r="J674" s="345"/>
      <c r="K674" s="345"/>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322"/>
      <c r="S674" s="4"/>
      <c r="T674" s="4"/>
    </row>
    <row r="675" spans="1:20" ht="105">
      <c r="A675" s="5" t="str">
        <f t="shared" si="199"/>
        <v>Government Revenue Accounting</v>
      </c>
      <c r="B675" s="5" t="str">
        <f t="shared" si="195"/>
        <v>Fuel Subsidy</v>
      </c>
      <c r="C675" s="5" t="str">
        <f t="shared" si="195"/>
        <v>GRA for Fuel Subsidies</v>
      </c>
      <c r="D675" s="4" t="s">
        <v>3196</v>
      </c>
      <c r="F675" s="4" t="s">
        <v>3200</v>
      </c>
      <c r="H675" s="374">
        <v>579</v>
      </c>
      <c r="I675" s="5" t="str">
        <f t="shared" si="196"/>
        <v>Yes</v>
      </c>
      <c r="J675" s="345"/>
      <c r="K675" s="345"/>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322"/>
      <c r="S675" s="4"/>
      <c r="T675" s="4"/>
    </row>
    <row r="676" spans="1:20" ht="105">
      <c r="A676" s="4" t="s">
        <v>3175</v>
      </c>
      <c r="B676" s="4" t="s">
        <v>3181</v>
      </c>
      <c r="C676" s="4" t="s">
        <v>3190</v>
      </c>
      <c r="D676" s="4" t="s">
        <v>3192</v>
      </c>
      <c r="F676" s="4" t="s">
        <v>3197</v>
      </c>
      <c r="H676" s="374">
        <v>580</v>
      </c>
      <c r="I676" s="4" t="s">
        <v>48</v>
      </c>
      <c r="J676" s="345"/>
      <c r="K676" s="345"/>
      <c r="L676" s="4">
        <v>0</v>
      </c>
      <c r="M676" s="4">
        <v>10</v>
      </c>
      <c r="N676" s="4">
        <v>1</v>
      </c>
      <c r="O676" s="4" t="s">
        <v>3092</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3093</v>
      </c>
      <c r="R676" s="322"/>
      <c r="S676" s="4"/>
      <c r="T676" s="4"/>
    </row>
    <row r="677" spans="1:20" ht="105">
      <c r="A677" s="5" t="str">
        <f>A$676</f>
        <v>Government Revenue Accounting</v>
      </c>
      <c r="B677" s="5" t="str">
        <f t="shared" ref="B677:C680" si="200">B$676</f>
        <v>National Debt Interest</v>
      </c>
      <c r="C677" s="5" t="str">
        <f t="shared" si="200"/>
        <v>GRA for National Debt Interest</v>
      </c>
      <c r="D677" s="4" t="s">
        <v>3193</v>
      </c>
      <c r="F677" s="4" t="s">
        <v>3332</v>
      </c>
      <c r="H677" s="374">
        <v>581</v>
      </c>
      <c r="I677" s="5" t="str">
        <f t="shared" ref="I677:I680" si="201">I$676</f>
        <v>Yes</v>
      </c>
      <c r="J677" s="345"/>
      <c r="K677" s="345"/>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322"/>
      <c r="S677" s="4"/>
      <c r="T677" s="4"/>
    </row>
    <row r="678" spans="1:20" ht="105">
      <c r="A678" s="5" t="str">
        <f t="shared" ref="A678:A680" si="204">A$676</f>
        <v>Government Revenue Accounting</v>
      </c>
      <c r="B678" s="5" t="str">
        <f t="shared" si="200"/>
        <v>National Debt Interest</v>
      </c>
      <c r="C678" s="5" t="str">
        <f t="shared" si="200"/>
        <v>GRA for National Debt Interest</v>
      </c>
      <c r="D678" s="4" t="s">
        <v>3194</v>
      </c>
      <c r="F678" s="4" t="s">
        <v>3198</v>
      </c>
      <c r="H678" s="374">
        <v>582</v>
      </c>
      <c r="I678" s="5" t="str">
        <f t="shared" si="201"/>
        <v>Yes</v>
      </c>
      <c r="J678" s="345"/>
      <c r="K678" s="345"/>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322"/>
      <c r="S678" s="4"/>
      <c r="T678" s="4"/>
    </row>
    <row r="679" spans="1:20" ht="105">
      <c r="A679" s="5" t="str">
        <f t="shared" si="204"/>
        <v>Government Revenue Accounting</v>
      </c>
      <c r="B679" s="5" t="str">
        <f t="shared" si="200"/>
        <v>National Debt Interest</v>
      </c>
      <c r="C679" s="5" t="str">
        <f t="shared" si="200"/>
        <v>GRA for National Debt Interest</v>
      </c>
      <c r="D679" s="4" t="s">
        <v>3195</v>
      </c>
      <c r="F679" s="4" t="s">
        <v>3199</v>
      </c>
      <c r="H679" s="374">
        <v>583</v>
      </c>
      <c r="I679" s="5" t="str">
        <f t="shared" si="201"/>
        <v>Yes</v>
      </c>
      <c r="J679" s="345"/>
      <c r="K679" s="345"/>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322"/>
      <c r="S679" s="4"/>
      <c r="T679" s="4"/>
    </row>
    <row r="680" spans="1:20" ht="105">
      <c r="A680" s="5" t="str">
        <f t="shared" si="204"/>
        <v>Government Revenue Accounting</v>
      </c>
      <c r="B680" s="5" t="str">
        <f t="shared" si="200"/>
        <v>National Debt Interest</v>
      </c>
      <c r="C680" s="5" t="str">
        <f t="shared" si="200"/>
        <v>GRA for National Debt Interest</v>
      </c>
      <c r="D680" s="4" t="s">
        <v>3196</v>
      </c>
      <c r="F680" s="4" t="s">
        <v>3200</v>
      </c>
      <c r="H680" s="374">
        <v>584</v>
      </c>
      <c r="I680" s="5" t="str">
        <f t="shared" si="201"/>
        <v>Yes</v>
      </c>
      <c r="J680" s="345"/>
      <c r="K680" s="345"/>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322"/>
      <c r="S680" s="4"/>
      <c r="T680" s="4"/>
    </row>
    <row r="681" spans="1:20" ht="105">
      <c r="A681" s="4" t="s">
        <v>3175</v>
      </c>
      <c r="B681" s="4" t="s">
        <v>3182</v>
      </c>
      <c r="C681" s="4" t="s">
        <v>3191</v>
      </c>
      <c r="D681" s="4" t="s">
        <v>3192</v>
      </c>
      <c r="F681" s="4" t="s">
        <v>3197</v>
      </c>
      <c r="H681" s="374">
        <v>585</v>
      </c>
      <c r="I681" s="4" t="s">
        <v>48</v>
      </c>
      <c r="J681" s="345"/>
      <c r="K681" s="345"/>
      <c r="L681" s="4">
        <v>0</v>
      </c>
      <c r="M681" s="4">
        <v>10</v>
      </c>
      <c r="N681" s="4">
        <v>1</v>
      </c>
      <c r="O681" s="4" t="s">
        <v>3092</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3093</v>
      </c>
      <c r="R681" s="322"/>
      <c r="S681" s="4"/>
      <c r="T681" s="4"/>
    </row>
    <row r="682" spans="1:20" ht="105">
      <c r="A682" s="5" t="str">
        <f>A$681</f>
        <v>Government Revenue Accounting</v>
      </c>
      <c r="B682" s="5" t="str">
        <f t="shared" ref="B682:C682" si="205">B$681</f>
        <v>Remaining Government Cash Flows</v>
      </c>
      <c r="C682" s="5" t="str">
        <f t="shared" si="205"/>
        <v>GRA for Remaining Government Cash Flow Changes</v>
      </c>
      <c r="D682" s="4" t="s">
        <v>3193</v>
      </c>
      <c r="F682" s="4" t="s">
        <v>3332</v>
      </c>
      <c r="H682" s="374">
        <v>586</v>
      </c>
      <c r="I682" s="5" t="str">
        <f t="shared" ref="I682:I685" si="206">I$681</f>
        <v>Yes</v>
      </c>
      <c r="J682" s="345"/>
      <c r="K682" s="345"/>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322"/>
      <c r="S682" s="4"/>
      <c r="T682" s="4"/>
    </row>
    <row r="683" spans="1:20" ht="105">
      <c r="A683" s="5" t="str">
        <f t="shared" ref="A683:C685" si="209">A$681</f>
        <v>Government Revenue Accounting</v>
      </c>
      <c r="B683" s="5" t="str">
        <f t="shared" si="209"/>
        <v>Remaining Government Cash Flows</v>
      </c>
      <c r="C683" s="5" t="str">
        <f t="shared" si="209"/>
        <v>GRA for Remaining Government Cash Flow Changes</v>
      </c>
      <c r="D683" s="4" t="s">
        <v>3194</v>
      </c>
      <c r="F683" s="4" t="s">
        <v>3198</v>
      </c>
      <c r="H683" s="374">
        <v>587</v>
      </c>
      <c r="I683" s="5" t="str">
        <f t="shared" si="206"/>
        <v>Yes</v>
      </c>
      <c r="J683" s="345"/>
      <c r="K683" s="345"/>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322"/>
      <c r="S683" s="4"/>
      <c r="T683" s="4"/>
    </row>
    <row r="684" spans="1:20" ht="105">
      <c r="A684" s="5" t="str">
        <f t="shared" si="209"/>
        <v>Government Revenue Accounting</v>
      </c>
      <c r="B684" s="5" t="str">
        <f t="shared" si="209"/>
        <v>Remaining Government Cash Flows</v>
      </c>
      <c r="C684" s="5" t="str">
        <f t="shared" si="209"/>
        <v>GRA for Remaining Government Cash Flow Changes</v>
      </c>
      <c r="D684" s="4" t="s">
        <v>3195</v>
      </c>
      <c r="F684" s="4" t="s">
        <v>3199</v>
      </c>
      <c r="H684" s="374">
        <v>588</v>
      </c>
      <c r="I684" s="5" t="str">
        <f t="shared" si="206"/>
        <v>Yes</v>
      </c>
      <c r="J684" s="345"/>
      <c r="K684" s="345"/>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322"/>
      <c r="S684" s="4"/>
      <c r="T684" s="4"/>
    </row>
    <row r="685" spans="1:20" ht="105">
      <c r="A685" s="5" t="str">
        <f t="shared" si="209"/>
        <v>Government Revenue Accounting</v>
      </c>
      <c r="B685" s="5" t="str">
        <f t="shared" si="209"/>
        <v>Remaining Government Cash Flows</v>
      </c>
      <c r="C685" s="5" t="str">
        <f t="shared" si="209"/>
        <v>GRA for Remaining Government Cash Flow Changes</v>
      </c>
      <c r="D685" s="4" t="s">
        <v>3196</v>
      </c>
      <c r="F685" s="4" t="s">
        <v>3200</v>
      </c>
      <c r="H685" s="374">
        <v>589</v>
      </c>
      <c r="I685" s="5" t="str">
        <f t="shared" si="206"/>
        <v>Yes</v>
      </c>
      <c r="J685" s="345"/>
      <c r="K685" s="345"/>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322"/>
      <c r="S685" s="4"/>
      <c r="T685" s="4"/>
    </row>
    <row r="686" spans="1:20">
      <c r="A686" s="4"/>
      <c r="B686" s="4"/>
      <c r="C686" s="4"/>
      <c r="H686" s="4"/>
      <c r="J686" s="4"/>
      <c r="M686" s="4"/>
      <c r="N686" s="4"/>
      <c r="R686" s="322"/>
      <c r="T686" s="4"/>
    </row>
    <row r="687" spans="1:20">
      <c r="A687" s="4"/>
      <c r="B687" s="4"/>
      <c r="C687" s="4"/>
      <c r="H687" s="4"/>
      <c r="J687" s="4"/>
      <c r="M687" s="4"/>
      <c r="N687" s="4"/>
      <c r="R687" s="322"/>
      <c r="T687" s="4"/>
    </row>
    <row r="688" spans="1:20">
      <c r="A688" s="4"/>
      <c r="B688" s="4"/>
      <c r="C688" s="4"/>
      <c r="H688" s="4"/>
      <c r="J688" s="4"/>
      <c r="M688" s="4"/>
      <c r="N688" s="4"/>
      <c r="R688" s="322"/>
      <c r="T688" s="4"/>
    </row>
    <row r="689" spans="1:20">
      <c r="A689" s="4"/>
      <c r="B689" s="4"/>
      <c r="C689" s="4"/>
      <c r="H689" s="4"/>
      <c r="J689" s="4"/>
      <c r="M689" s="4"/>
      <c r="N689" s="4"/>
      <c r="R689" s="322"/>
      <c r="T689" s="4"/>
    </row>
    <row r="690" spans="1:20">
      <c r="A690" s="4"/>
      <c r="B690" s="4"/>
      <c r="C690" s="4"/>
      <c r="H690" s="4"/>
      <c r="J690" s="4"/>
      <c r="M690" s="4"/>
      <c r="N690" s="4"/>
      <c r="R690" s="322"/>
      <c r="T690" s="4"/>
    </row>
  </sheetData>
  <sortState xmlns:xlrd2="http://schemas.microsoft.com/office/spreadsheetml/2017/richdata2" ref="A119:I139">
    <sortCondition ref="B119:B139"/>
  </sortState>
  <conditionalFormatting sqref="I76:I88 I589:I604 I623 I625:I638 I90:I99 I1:I9 I12:I19 I24 I33:I36 I43:I46 I53:I59 I38:I39 I48:I49 I63:I64 I413:I418 I423:I428 I433:I438 I453:I454 I463:I468 I443:I451 I456 I458 I607:I621 I113:I204 I640 I686:I1048576 I206:I311 I473:I587 I392:I408">
    <cfRule type="containsText" dxfId="87" priority="80" operator="containsText" text="No">
      <formula>NOT(ISERROR(SEARCH("No",I1)))</formula>
    </cfRule>
  </conditionalFormatting>
  <conditionalFormatting sqref="I624">
    <cfRule type="containsText" dxfId="86" priority="79" operator="containsText" text="No">
      <formula>NOT(ISERROR(SEARCH("No",I624)))</formula>
    </cfRule>
  </conditionalFormatting>
  <conditionalFormatting sqref="I66 I74 I22 I32 I42 I52">
    <cfRule type="containsText" dxfId="85" priority="78" operator="containsText" text="No">
      <formula>NOT(ISERROR(SEARCH("No",I22)))</formula>
    </cfRule>
  </conditionalFormatting>
  <conditionalFormatting sqref="I75">
    <cfRule type="containsText" dxfId="84" priority="77" operator="containsText" text="No">
      <formula>NOT(ISERROR(SEARCH("No",I75)))</formula>
    </cfRule>
  </conditionalFormatting>
  <conditionalFormatting sqref="I65">
    <cfRule type="containsText" dxfId="83" priority="76" operator="containsText" text="No">
      <formula>NOT(ISERROR(SEARCH("No",I65)))</formula>
    </cfRule>
  </conditionalFormatting>
  <conditionalFormatting sqref="I67:I73">
    <cfRule type="containsText" dxfId="82" priority="75" operator="containsText" text="No">
      <formula>NOT(ISERROR(SEARCH("No",I67)))</formula>
    </cfRule>
  </conditionalFormatting>
  <conditionalFormatting sqref="I89">
    <cfRule type="containsText" dxfId="81" priority="74" operator="containsText" text="No">
      <formula>NOT(ISERROR(SEARCH("No",I89)))</formula>
    </cfRule>
  </conditionalFormatting>
  <conditionalFormatting sqref="I100">
    <cfRule type="containsText" dxfId="80" priority="73" operator="containsText" text="No">
      <formula>NOT(ISERROR(SEARCH("No",I100)))</formula>
    </cfRule>
  </conditionalFormatting>
  <conditionalFormatting sqref="I588">
    <cfRule type="containsText" dxfId="79" priority="72" operator="containsText" text="No">
      <formula>NOT(ISERROR(SEARCH("No",I588)))</formula>
    </cfRule>
  </conditionalFormatting>
  <conditionalFormatting sqref="I622">
    <cfRule type="containsText" dxfId="78" priority="71" operator="containsText" text="No">
      <formula>NOT(ISERROR(SEARCH("No",I622)))</formula>
    </cfRule>
  </conditionalFormatting>
  <conditionalFormatting sqref="I60:I62">
    <cfRule type="containsText" dxfId="77" priority="70" operator="containsText" text="No">
      <formula>NOT(ISERROR(SEARCH("No",I60)))</formula>
    </cfRule>
  </conditionalFormatting>
  <conditionalFormatting sqref="I50:I51">
    <cfRule type="containsText" dxfId="76" priority="69" operator="containsText" text="No">
      <formula>NOT(ISERROR(SEARCH("No",I50)))</formula>
    </cfRule>
  </conditionalFormatting>
  <conditionalFormatting sqref="I40:I41">
    <cfRule type="containsText" dxfId="75" priority="68" operator="containsText" text="No">
      <formula>NOT(ISERROR(SEARCH("No",I40)))</formula>
    </cfRule>
  </conditionalFormatting>
  <conditionalFormatting sqref="I30:I31">
    <cfRule type="containsText" dxfId="74" priority="67" operator="containsText" text="No">
      <formula>NOT(ISERROR(SEARCH("No",I30)))</formula>
    </cfRule>
  </conditionalFormatting>
  <conditionalFormatting sqref="I20:I21">
    <cfRule type="containsText" dxfId="73" priority="66" operator="containsText" text="No">
      <formula>NOT(ISERROR(SEARCH("No",I20)))</formula>
    </cfRule>
  </conditionalFormatting>
  <conditionalFormatting sqref="I10:I11">
    <cfRule type="containsText" dxfId="72" priority="65" operator="containsText" text="No">
      <formula>NOT(ISERROR(SEARCH("No",I10)))</formula>
    </cfRule>
  </conditionalFormatting>
  <conditionalFormatting sqref="I23">
    <cfRule type="containsText" dxfId="71" priority="64" operator="containsText" text="No">
      <formula>NOT(ISERROR(SEARCH("No",I23)))</formula>
    </cfRule>
  </conditionalFormatting>
  <conditionalFormatting sqref="I25:I29">
    <cfRule type="containsText" dxfId="70" priority="63" operator="containsText" text="No">
      <formula>NOT(ISERROR(SEARCH("No",I25)))</formula>
    </cfRule>
  </conditionalFormatting>
  <conditionalFormatting sqref="I37">
    <cfRule type="containsText" dxfId="69" priority="62" operator="containsText" text="No">
      <formula>NOT(ISERROR(SEARCH("No",I37)))</formula>
    </cfRule>
  </conditionalFormatting>
  <conditionalFormatting sqref="I47">
    <cfRule type="containsText" dxfId="68" priority="61" operator="containsText" text="No">
      <formula>NOT(ISERROR(SEARCH("No",I47)))</formula>
    </cfRule>
  </conditionalFormatting>
  <conditionalFormatting sqref="I101:I110">
    <cfRule type="containsText" dxfId="67" priority="60" operator="containsText" text="No">
      <formula>NOT(ISERROR(SEARCH("No",I101)))</formula>
    </cfRule>
  </conditionalFormatting>
  <conditionalFormatting sqref="I111:I112">
    <cfRule type="containsText" dxfId="66" priority="59" operator="containsText" text="No">
      <formula>NOT(ISERROR(SEARCH("No",I111)))</formula>
    </cfRule>
  </conditionalFormatting>
  <conditionalFormatting sqref="I412">
    <cfRule type="containsText" dxfId="65" priority="58" operator="containsText" text="No">
      <formula>NOT(ISERROR(SEARCH("No",I412)))</formula>
    </cfRule>
  </conditionalFormatting>
  <conditionalFormatting sqref="I422">
    <cfRule type="containsText" dxfId="64" priority="57" operator="containsText" text="No">
      <formula>NOT(ISERROR(SEARCH("No",I422)))</formula>
    </cfRule>
  </conditionalFormatting>
  <conditionalFormatting sqref="I432">
    <cfRule type="containsText" dxfId="63" priority="56" operator="containsText" text="No">
      <formula>NOT(ISERROR(SEARCH("No",I432)))</formula>
    </cfRule>
  </conditionalFormatting>
  <conditionalFormatting sqref="I442">
    <cfRule type="containsText" dxfId="62" priority="55" operator="containsText" text="No">
      <formula>NOT(ISERROR(SEARCH("No",I442)))</formula>
    </cfRule>
  </conditionalFormatting>
  <conditionalFormatting sqref="I452">
    <cfRule type="containsText" dxfId="61" priority="54" operator="containsText" text="No">
      <formula>NOT(ISERROR(SEARCH("No",I452)))</formula>
    </cfRule>
  </conditionalFormatting>
  <conditionalFormatting sqref="I462">
    <cfRule type="containsText" dxfId="60" priority="53" operator="containsText" text="No">
      <formula>NOT(ISERROR(SEARCH("No",I462)))</formula>
    </cfRule>
  </conditionalFormatting>
  <conditionalFormatting sqref="I472">
    <cfRule type="containsText" dxfId="59" priority="52" operator="containsText" text="No">
      <formula>NOT(ISERROR(SEARCH("No",I472)))</formula>
    </cfRule>
  </conditionalFormatting>
  <conditionalFormatting sqref="I409">
    <cfRule type="containsText" dxfId="58" priority="51" operator="containsText" text="No">
      <formula>NOT(ISERROR(SEARCH("No",I409)))</formula>
    </cfRule>
  </conditionalFormatting>
  <conditionalFormatting sqref="I410:I411">
    <cfRule type="containsText" dxfId="57" priority="50" operator="containsText" text="No">
      <formula>NOT(ISERROR(SEARCH("No",I410)))</formula>
    </cfRule>
  </conditionalFormatting>
  <conditionalFormatting sqref="I420:I421">
    <cfRule type="containsText" dxfId="56" priority="49" operator="containsText" text="No">
      <formula>NOT(ISERROR(SEARCH("No",I420)))</formula>
    </cfRule>
  </conditionalFormatting>
  <conditionalFormatting sqref="I419">
    <cfRule type="containsText" dxfId="55" priority="48" operator="containsText" text="No">
      <formula>NOT(ISERROR(SEARCH("No",I419)))</formula>
    </cfRule>
  </conditionalFormatting>
  <conditionalFormatting sqref="I430:I431">
    <cfRule type="containsText" dxfId="54" priority="47" operator="containsText" text="No">
      <formula>NOT(ISERROR(SEARCH("No",I430)))</formula>
    </cfRule>
  </conditionalFormatting>
  <conditionalFormatting sqref="I429">
    <cfRule type="containsText" dxfId="53" priority="46" operator="containsText" text="No">
      <formula>NOT(ISERROR(SEARCH("No",I429)))</formula>
    </cfRule>
  </conditionalFormatting>
  <conditionalFormatting sqref="I440">
    <cfRule type="containsText" dxfId="52" priority="45" operator="containsText" text="No">
      <formula>NOT(ISERROR(SEARCH("No",I440)))</formula>
    </cfRule>
  </conditionalFormatting>
  <conditionalFormatting sqref="I439">
    <cfRule type="containsText" dxfId="51" priority="44" operator="containsText" text="No">
      <formula>NOT(ISERROR(SEARCH("No",I439)))</formula>
    </cfRule>
  </conditionalFormatting>
  <conditionalFormatting sqref="I441">
    <cfRule type="containsText" dxfId="50" priority="43" operator="containsText" text="No">
      <formula>NOT(ISERROR(SEARCH("No",I441)))</formula>
    </cfRule>
  </conditionalFormatting>
  <conditionalFormatting sqref="I460:I461">
    <cfRule type="containsText" dxfId="49" priority="42" operator="containsText" text="No">
      <formula>NOT(ISERROR(SEARCH("No",I460)))</formula>
    </cfRule>
  </conditionalFormatting>
  <conditionalFormatting sqref="I459">
    <cfRule type="containsText" dxfId="48" priority="41" operator="containsText" text="No">
      <formula>NOT(ISERROR(SEARCH("No",I459)))</formula>
    </cfRule>
  </conditionalFormatting>
  <conditionalFormatting sqref="I455">
    <cfRule type="containsText" dxfId="47" priority="40" operator="containsText" text="No">
      <formula>NOT(ISERROR(SEARCH("No",I455)))</formula>
    </cfRule>
  </conditionalFormatting>
  <conditionalFormatting sqref="I457">
    <cfRule type="containsText" dxfId="46" priority="39" operator="containsText" text="No">
      <formula>NOT(ISERROR(SEARCH("No",I457)))</formula>
    </cfRule>
  </conditionalFormatting>
  <conditionalFormatting sqref="I470:I471">
    <cfRule type="containsText" dxfId="45" priority="38" operator="containsText" text="No">
      <formula>NOT(ISERROR(SEARCH("No",I470)))</formula>
    </cfRule>
  </conditionalFormatting>
  <conditionalFormatting sqref="I469">
    <cfRule type="containsText" dxfId="44" priority="37" operator="containsText" text="No">
      <formula>NOT(ISERROR(SEARCH("No",I469)))</formula>
    </cfRule>
  </conditionalFormatting>
  <conditionalFormatting sqref="I605:I606">
    <cfRule type="containsText" dxfId="43" priority="36" operator="containsText" text="No">
      <formula>NOT(ISERROR(SEARCH("No",I605)))</formula>
    </cfRule>
  </conditionalFormatting>
  <conditionalFormatting sqref="I639">
    <cfRule type="containsText" dxfId="42" priority="35" operator="containsText" text="No">
      <formula>NOT(ISERROR(SEARCH("No",I639)))</formula>
    </cfRule>
  </conditionalFormatting>
  <conditionalFormatting sqref="I205">
    <cfRule type="containsText" dxfId="41" priority="34" operator="containsText" text="No">
      <formula>NOT(ISERROR(SEARCH("No",I205)))</formula>
    </cfRule>
  </conditionalFormatting>
  <conditionalFormatting sqref="I537">
    <cfRule type="containsText" dxfId="40" priority="33" operator="containsText" text="No">
      <formula>NOT(ISERROR(SEARCH("No",I537)))</formula>
    </cfRule>
  </conditionalFormatting>
  <conditionalFormatting sqref="I333:I337 I343:I347 I353:I357 I373 I383:I387 I363:I370 I375 I377 I313:I321 I323:I327">
    <cfRule type="containsText" dxfId="39" priority="32" operator="containsText" text="No">
      <formula>NOT(ISERROR(SEARCH("No",I313)))</formula>
    </cfRule>
  </conditionalFormatting>
  <conditionalFormatting sqref="I331">
    <cfRule type="containsText" dxfId="38" priority="31" operator="containsText" text="No">
      <formula>NOT(ISERROR(SEARCH("No",I331)))</formula>
    </cfRule>
  </conditionalFormatting>
  <conditionalFormatting sqref="I341">
    <cfRule type="containsText" dxfId="37" priority="30" operator="containsText" text="No">
      <formula>NOT(ISERROR(SEARCH("No",I341)))</formula>
    </cfRule>
  </conditionalFormatting>
  <conditionalFormatting sqref="I351">
    <cfRule type="containsText" dxfId="36" priority="29" operator="containsText" text="No">
      <formula>NOT(ISERROR(SEARCH("No",I351)))</formula>
    </cfRule>
  </conditionalFormatting>
  <conditionalFormatting sqref="I361">
    <cfRule type="containsText" dxfId="35" priority="28" operator="containsText" text="No">
      <formula>NOT(ISERROR(SEARCH("No",I361)))</formula>
    </cfRule>
  </conditionalFormatting>
  <conditionalFormatting sqref="I371">
    <cfRule type="containsText" dxfId="34" priority="27" operator="containsText" text="No">
      <formula>NOT(ISERROR(SEARCH("No",I371)))</formula>
    </cfRule>
  </conditionalFormatting>
  <conditionalFormatting sqref="I381">
    <cfRule type="containsText" dxfId="33" priority="26" operator="containsText" text="No">
      <formula>NOT(ISERROR(SEARCH("No",I381)))</formula>
    </cfRule>
  </conditionalFormatting>
  <conditionalFormatting sqref="I391">
    <cfRule type="containsText" dxfId="32" priority="25" operator="containsText" text="No">
      <formula>NOT(ISERROR(SEARCH("No",I391)))</formula>
    </cfRule>
  </conditionalFormatting>
  <conditionalFormatting sqref="I328">
    <cfRule type="containsText" dxfId="31" priority="24" operator="containsText" text="No">
      <formula>NOT(ISERROR(SEARCH("No",I328)))</formula>
    </cfRule>
  </conditionalFormatting>
  <conditionalFormatting sqref="I329:I330">
    <cfRule type="containsText" dxfId="30" priority="23" operator="containsText" text="No">
      <formula>NOT(ISERROR(SEARCH("No",I329)))</formula>
    </cfRule>
  </conditionalFormatting>
  <conditionalFormatting sqref="I339:I340">
    <cfRule type="containsText" dxfId="29" priority="22" operator="containsText" text="No">
      <formula>NOT(ISERROR(SEARCH("No",I339)))</formula>
    </cfRule>
  </conditionalFormatting>
  <conditionalFormatting sqref="I338">
    <cfRule type="containsText" dxfId="28" priority="21" operator="containsText" text="No">
      <formula>NOT(ISERROR(SEARCH("No",I338)))</formula>
    </cfRule>
  </conditionalFormatting>
  <conditionalFormatting sqref="I349:I350">
    <cfRule type="containsText" dxfId="27" priority="20" operator="containsText" text="No">
      <formula>NOT(ISERROR(SEARCH("No",I349)))</formula>
    </cfRule>
  </conditionalFormatting>
  <conditionalFormatting sqref="I348">
    <cfRule type="containsText" dxfId="26" priority="19" operator="containsText" text="No">
      <formula>NOT(ISERROR(SEARCH("No",I348)))</formula>
    </cfRule>
  </conditionalFormatting>
  <conditionalFormatting sqref="I359">
    <cfRule type="containsText" dxfId="25" priority="18" operator="containsText" text="No">
      <formula>NOT(ISERROR(SEARCH("No",I359)))</formula>
    </cfRule>
  </conditionalFormatting>
  <conditionalFormatting sqref="I358">
    <cfRule type="containsText" dxfId="24" priority="17" operator="containsText" text="No">
      <formula>NOT(ISERROR(SEARCH("No",I358)))</formula>
    </cfRule>
  </conditionalFormatting>
  <conditionalFormatting sqref="I360">
    <cfRule type="containsText" dxfId="23" priority="16" operator="containsText" text="No">
      <formula>NOT(ISERROR(SEARCH("No",I360)))</formula>
    </cfRule>
  </conditionalFormatting>
  <conditionalFormatting sqref="I379:I380">
    <cfRule type="containsText" dxfId="22" priority="15" operator="containsText" text="No">
      <formula>NOT(ISERROR(SEARCH("No",I379)))</formula>
    </cfRule>
  </conditionalFormatting>
  <conditionalFormatting sqref="I378">
    <cfRule type="containsText" dxfId="21" priority="14" operator="containsText" text="No">
      <formula>NOT(ISERROR(SEARCH("No",I378)))</formula>
    </cfRule>
  </conditionalFormatting>
  <conditionalFormatting sqref="I374">
    <cfRule type="containsText" dxfId="20" priority="13" operator="containsText" text="No">
      <formula>NOT(ISERROR(SEARCH("No",I374)))</formula>
    </cfRule>
  </conditionalFormatting>
  <conditionalFormatting sqref="I376">
    <cfRule type="containsText" dxfId="19" priority="12" operator="containsText" text="No">
      <formula>NOT(ISERROR(SEARCH("No",I376)))</formula>
    </cfRule>
  </conditionalFormatting>
  <conditionalFormatting sqref="I389:I390">
    <cfRule type="containsText" dxfId="18" priority="11" operator="containsText" text="No">
      <formula>NOT(ISERROR(SEARCH("No",I389)))</formula>
    </cfRule>
  </conditionalFormatting>
  <conditionalFormatting sqref="I388">
    <cfRule type="containsText" dxfId="17" priority="10" operator="containsText" text="No">
      <formula>NOT(ISERROR(SEARCH("No",I388)))</formula>
    </cfRule>
  </conditionalFormatting>
  <conditionalFormatting sqref="I312">
    <cfRule type="containsText" dxfId="16" priority="9" operator="containsText" text="No">
      <formula>NOT(ISERROR(SEARCH("No",I312)))</formula>
    </cfRule>
  </conditionalFormatting>
  <conditionalFormatting sqref="I322">
    <cfRule type="containsText" dxfId="15" priority="8" operator="containsText" text="No">
      <formula>NOT(ISERROR(SEARCH("No",I322)))</formula>
    </cfRule>
  </conditionalFormatting>
  <conditionalFormatting sqref="I332">
    <cfRule type="containsText" dxfId="14" priority="7" operator="containsText" text="No">
      <formula>NOT(ISERROR(SEARCH("No",I332)))</formula>
    </cfRule>
  </conditionalFormatting>
  <conditionalFormatting sqref="I342">
    <cfRule type="containsText" dxfId="13" priority="6" operator="containsText" text="No">
      <formula>NOT(ISERROR(SEARCH("No",I342)))</formula>
    </cfRule>
  </conditionalFormatting>
  <conditionalFormatting sqref="I352">
    <cfRule type="containsText" dxfId="12" priority="5" operator="containsText" text="No">
      <formula>NOT(ISERROR(SEARCH("No",I352)))</formula>
    </cfRule>
  </conditionalFormatting>
  <conditionalFormatting sqref="I362">
    <cfRule type="containsText" dxfId="11" priority="4" operator="containsText" text="No">
      <formula>NOT(ISERROR(SEARCH("No",I362)))</formula>
    </cfRule>
  </conditionalFormatting>
  <conditionalFormatting sqref="I372">
    <cfRule type="containsText" dxfId="10" priority="3" operator="containsText" text="No">
      <formula>NOT(ISERROR(SEARCH("No",I372)))</formula>
    </cfRule>
  </conditionalFormatting>
  <conditionalFormatting sqref="I382">
    <cfRule type="containsText" dxfId="9" priority="2" operator="containsText" text="No">
      <formula>NOT(ISERROR(SEARCH("No",I382)))</formula>
    </cfRule>
  </conditionalFormatting>
  <conditionalFormatting sqref="I641 I646 I651 I656 I661 I666 I671 I676 I681">
    <cfRule type="containsText" dxfId="8" priority="1" operator="containsText" text="No">
      <formula>NOT(ISERROR(SEARCH("No",I641)))</formula>
    </cfRule>
  </conditionalFormatting>
  <hyperlinks>
    <hyperlink ref="T49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10" r:id="rId10" xr:uid="{00000000-0004-0000-0100-000009000000}"/>
    <hyperlink ref="S526"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258" bestFit="1" customWidth="1"/>
    <col min="3" max="16384" width="9.140625" style="258"/>
  </cols>
  <sheetData>
    <row r="1" spans="1:2">
      <c r="A1" s="414" t="s">
        <v>2954</v>
      </c>
      <c r="B1" s="414"/>
    </row>
    <row r="2" spans="1:2">
      <c r="A2" s="326" t="s">
        <v>2955</v>
      </c>
      <c r="B2" s="326" t="s">
        <v>2956</v>
      </c>
    </row>
    <row r="3" spans="1:2">
      <c r="A3" s="327" t="s">
        <v>399</v>
      </c>
      <c r="B3" s="258" t="str">
        <f>A3</f>
        <v>million metric tons / year</v>
      </c>
    </row>
    <row r="4" spans="1:2">
      <c r="A4" s="327" t="s">
        <v>3062</v>
      </c>
      <c r="B4" s="258" t="str">
        <f>A4</f>
        <v>g CO2e / 2019 dollar</v>
      </c>
    </row>
    <row r="5" spans="1:2">
      <c r="A5" s="328" t="s">
        <v>2258</v>
      </c>
      <c r="B5" s="258" t="str">
        <f t="shared" ref="B5:B40" si="0">A5</f>
        <v>thousand metric tons / year</v>
      </c>
    </row>
    <row r="6" spans="1:2">
      <c r="A6" s="328" t="s">
        <v>3063</v>
      </c>
      <c r="B6" s="258" t="str">
        <f>A6</f>
        <v>g CO2 / 2019 dollar</v>
      </c>
    </row>
    <row r="7" spans="1:2">
      <c r="A7" s="328" t="s">
        <v>3064</v>
      </c>
      <c r="B7" s="258" t="str">
        <f t="shared" si="0"/>
        <v>2019 dollars / ton CO2e abated, Annual average abatement potential (MtCO2e)</v>
      </c>
    </row>
    <row r="8" spans="1:2">
      <c r="A8" s="328" t="s">
        <v>3065</v>
      </c>
      <c r="B8" s="258" t="str">
        <f t="shared" si="0"/>
        <v>billion 2019 dollars / year</v>
      </c>
    </row>
    <row r="9" spans="1:2">
      <c r="A9" s="328" t="s">
        <v>3110</v>
      </c>
      <c r="B9" s="258" t="str">
        <f t="shared" si="0"/>
        <v>billion 2019 dollars</v>
      </c>
    </row>
    <row r="10" spans="1:2">
      <c r="A10" s="328" t="s">
        <v>3005</v>
      </c>
      <c r="B10" s="258" t="str">
        <f t="shared" si="0"/>
        <v>jobs</v>
      </c>
    </row>
    <row r="11" spans="1:2">
      <c r="A11" s="328" t="s">
        <v>3052</v>
      </c>
      <c r="B11" s="258" t="str">
        <f t="shared" si="0"/>
        <v>incidents / year</v>
      </c>
    </row>
    <row r="12" spans="1:2">
      <c r="A12" s="328" t="s">
        <v>3027</v>
      </c>
      <c r="B12" s="258" t="str">
        <f t="shared" si="0"/>
        <v>% change</v>
      </c>
    </row>
    <row r="13" spans="1:2">
      <c r="A13" s="328" t="s">
        <v>3066</v>
      </c>
      <c r="B13" s="258" t="str">
        <f t="shared" si="0"/>
        <v>2019 dollars / employee-year</v>
      </c>
    </row>
    <row r="14" spans="1:2">
      <c r="A14" s="328" t="s">
        <v>400</v>
      </c>
      <c r="B14" s="258" t="str">
        <f t="shared" si="0"/>
        <v>lives / year</v>
      </c>
    </row>
    <row r="15" spans="1:2">
      <c r="A15" s="328" t="s">
        <v>401</v>
      </c>
      <c r="B15" s="258" t="str">
        <f t="shared" si="0"/>
        <v>terawatt-hours (TWh) / year</v>
      </c>
    </row>
    <row r="16" spans="1:2">
      <c r="A16" s="328" t="s">
        <v>402</v>
      </c>
      <c r="B16" s="258" t="str">
        <f t="shared" si="0"/>
        <v>gigawatts (GW) / year</v>
      </c>
    </row>
    <row r="17" spans="1:2">
      <c r="A17" s="328" t="s">
        <v>3067</v>
      </c>
      <c r="B17" s="258" t="str">
        <f t="shared" si="0"/>
        <v>2019 dollars / megawatt-hour (MWh)</v>
      </c>
    </row>
    <row r="18" spans="1:2">
      <c r="A18" s="328" t="s">
        <v>2499</v>
      </c>
      <c r="B18" s="258" t="str">
        <f t="shared" si="0"/>
        <v>cubic km / yr</v>
      </c>
    </row>
    <row r="19" spans="1:2">
      <c r="A19" s="328" t="s">
        <v>2338</v>
      </c>
      <c r="B19" s="258" t="str">
        <f t="shared" si="0"/>
        <v>trillion passenger-miles / year</v>
      </c>
    </row>
    <row r="20" spans="1:2">
      <c r="A20" s="328" t="s">
        <v>2339</v>
      </c>
      <c r="B20" s="258" t="str">
        <f t="shared" si="0"/>
        <v>trillion freight ton-miles / year</v>
      </c>
    </row>
    <row r="21" spans="1:2">
      <c r="A21" s="328" t="s">
        <v>538</v>
      </c>
      <c r="B21" s="258" t="str">
        <f t="shared" si="0"/>
        <v>million vehicles / year</v>
      </c>
    </row>
    <row r="22" spans="1:2">
      <c r="A22" s="328" t="s">
        <v>2316</v>
      </c>
      <c r="B22" s="258" t="str">
        <f t="shared" si="0"/>
        <v>thousand vehicles / year</v>
      </c>
    </row>
    <row r="23" spans="1:2">
      <c r="A23" s="328" t="s">
        <v>2315</v>
      </c>
      <c r="B23" s="258" t="str">
        <f t="shared" si="0"/>
        <v>million vehicles</v>
      </c>
    </row>
    <row r="24" spans="1:2">
      <c r="A24" s="328" t="s">
        <v>2348</v>
      </c>
      <c r="B24" s="258" t="str">
        <f t="shared" si="0"/>
        <v>thousand vehicles</v>
      </c>
    </row>
    <row r="25" spans="1:2">
      <c r="A25" s="328" t="s">
        <v>512</v>
      </c>
      <c r="B25" s="258" t="str">
        <f t="shared" si="0"/>
        <v>quads / year</v>
      </c>
    </row>
    <row r="26" spans="1:2">
      <c r="A26" s="328" t="s">
        <v>3068</v>
      </c>
      <c r="B26" s="258" t="str">
        <f>A26</f>
        <v>thousand BTU / 2019 dollar</v>
      </c>
    </row>
    <row r="27" spans="1:2">
      <c r="A27" s="328" t="s">
        <v>2321</v>
      </c>
      <c r="B27" s="258" t="str">
        <f t="shared" si="0"/>
        <v>millions of short tons / year</v>
      </c>
    </row>
    <row r="28" spans="1:2">
      <c r="A28" s="328" t="s">
        <v>2322</v>
      </c>
      <c r="B28" s="258" t="str">
        <f t="shared" si="0"/>
        <v>trillion cubic feet / year</v>
      </c>
    </row>
    <row r="29" spans="1:2">
      <c r="A29" s="328" t="s">
        <v>2250</v>
      </c>
      <c r="B29" s="258" t="str">
        <f t="shared" si="0"/>
        <v>million barrels / year</v>
      </c>
    </row>
    <row r="30" spans="1:2">
      <c r="A30" s="328" t="s">
        <v>2712</v>
      </c>
      <c r="B30" s="258" t="str">
        <f t="shared" si="0"/>
        <v>million gallons / year</v>
      </c>
    </row>
    <row r="31" spans="1:2">
      <c r="A31" s="328" t="s">
        <v>2396</v>
      </c>
      <c r="B31" s="258" t="str">
        <f t="shared" si="0"/>
        <v>trillion BTU / year</v>
      </c>
    </row>
    <row r="32" spans="1:2">
      <c r="A32" s="328" t="s">
        <v>3069</v>
      </c>
      <c r="B32" s="258" t="str">
        <f t="shared" si="0"/>
        <v>2019 dollars / short ton</v>
      </c>
    </row>
    <row r="33" spans="1:2">
      <c r="A33" s="328" t="s">
        <v>3070</v>
      </c>
      <c r="B33" s="258" t="str">
        <f t="shared" si="0"/>
        <v>2019 dollars / thousand cubic feet</v>
      </c>
    </row>
    <row r="34" spans="1:2">
      <c r="A34" s="328" t="s">
        <v>3071</v>
      </c>
      <c r="B34" s="258" t="str">
        <f t="shared" si="0"/>
        <v>2019 dollars / gallon</v>
      </c>
    </row>
    <row r="35" spans="1:2">
      <c r="A35" s="328" t="s">
        <v>3072</v>
      </c>
      <c r="B35" s="258" t="str">
        <f t="shared" si="0"/>
        <v>2019 dollars / barrel</v>
      </c>
    </row>
    <row r="36" spans="1:2">
      <c r="A36" s="328" t="s">
        <v>3073</v>
      </c>
      <c r="B36" s="258" t="str">
        <f t="shared" si="0"/>
        <v>2019 dollars / kg</v>
      </c>
    </row>
    <row r="37" spans="1:2">
      <c r="A37" s="328" t="s">
        <v>3074</v>
      </c>
      <c r="B37" s="258" t="str">
        <f t="shared" si="0"/>
        <v>2019 dollars / kilowatt-hour (kWh)</v>
      </c>
    </row>
    <row r="38" spans="1:2">
      <c r="A38" s="328" t="s">
        <v>3075</v>
      </c>
      <c r="B38" s="258" t="str">
        <f t="shared" si="0"/>
        <v>cost of eqpt. to capture 1 metric ton CO2e/yr (2019 dollars)</v>
      </c>
    </row>
    <row r="39" spans="1:2">
      <c r="A39" s="328" t="s">
        <v>3076</v>
      </c>
      <c r="B39" s="258" t="str">
        <f t="shared" si="0"/>
        <v>million 2019 dollars / megawatt (MW)</v>
      </c>
    </row>
    <row r="40" spans="1:2">
      <c r="A40" s="328" t="s">
        <v>3077</v>
      </c>
      <c r="B40" s="258" t="str">
        <f t="shared" si="0"/>
        <v>cost of eqpt. to produce 1 kg H2/yr (2019 dollars)</v>
      </c>
    </row>
    <row r="42" spans="1:2">
      <c r="A42" s="414" t="s">
        <v>2958</v>
      </c>
      <c r="B42" s="414"/>
    </row>
    <row r="43" spans="1:2">
      <c r="A43" s="326" t="s">
        <v>2955</v>
      </c>
      <c r="B43" s="326" t="s">
        <v>2956</v>
      </c>
    </row>
    <row r="44" spans="1:2">
      <c r="A44" s="246" t="s">
        <v>159</v>
      </c>
      <c r="B44" s="258" t="str">
        <f t="shared" ref="B44:B45" si="1">A44</f>
        <v>$/metric ton CO2e</v>
      </c>
    </row>
    <row r="45" spans="1:2">
      <c r="A45" s="246" t="s">
        <v>161</v>
      </c>
      <c r="B45" s="258"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G1" zoomScale="70" zoomScaleNormal="70" workbookViewId="0">
      <pane ySplit="1" topLeftCell="A14" activePane="bottomLeft" state="frozen"/>
      <selection pane="bottomLeft" activeCell="N38" sqref="N38"/>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256" customFormat="1" ht="30">
      <c r="A1" s="253" t="s">
        <v>2248</v>
      </c>
      <c r="B1" s="254" t="s">
        <v>2249</v>
      </c>
      <c r="C1" s="330" t="s">
        <v>2957</v>
      </c>
      <c r="D1" s="254" t="s">
        <v>66</v>
      </c>
      <c r="E1" s="254" t="s">
        <v>68</v>
      </c>
      <c r="F1" s="329" t="s">
        <v>494</v>
      </c>
      <c r="G1" s="254" t="s">
        <v>67</v>
      </c>
      <c r="H1" s="254" t="s">
        <v>2271</v>
      </c>
      <c r="I1" s="255" t="s">
        <v>338</v>
      </c>
      <c r="J1" s="346" t="s">
        <v>3202</v>
      </c>
      <c r="K1" s="346" t="s">
        <v>3203</v>
      </c>
      <c r="L1" s="346" t="s">
        <v>3204</v>
      </c>
      <c r="M1" s="346" t="s">
        <v>3205</v>
      </c>
      <c r="N1" s="346" t="s">
        <v>3206</v>
      </c>
      <c r="O1" s="346" t="s">
        <v>3207</v>
      </c>
      <c r="P1" s="346" t="s">
        <v>3208</v>
      </c>
      <c r="Q1" s="346" t="s">
        <v>3209</v>
      </c>
      <c r="R1" s="346" t="s">
        <v>3210</v>
      </c>
      <c r="S1" s="346" t="s">
        <v>3211</v>
      </c>
    </row>
    <row r="2" spans="1:19" ht="60">
      <c r="A2" s="261" t="s">
        <v>2279</v>
      </c>
      <c r="B2" s="259" t="s">
        <v>2280</v>
      </c>
      <c r="C2" s="324">
        <v>1</v>
      </c>
      <c r="D2" s="259" t="s">
        <v>69</v>
      </c>
      <c r="E2" s="259" t="s">
        <v>70</v>
      </c>
      <c r="F2" s="4" t="str">
        <f>UnitControlCenter!$B$3</f>
        <v>million metric tons / year</v>
      </c>
      <c r="G2" s="259" t="s">
        <v>197</v>
      </c>
      <c r="J2" s="79" t="s">
        <v>3311</v>
      </c>
      <c r="K2" s="79">
        <v>2030</v>
      </c>
      <c r="L2" s="413">
        <f>'Target Calculations'!O37</f>
        <v>52.438238100265508</v>
      </c>
      <c r="M2" s="413">
        <f>L2</f>
        <v>52.438238100265508</v>
      </c>
      <c r="N2" s="79" t="s">
        <v>3501</v>
      </c>
    </row>
    <row r="3" spans="1:19" ht="60">
      <c r="A3" s="261" t="s">
        <v>2279</v>
      </c>
      <c r="B3" s="259" t="s">
        <v>2281</v>
      </c>
      <c r="C3" s="263">
        <v>1</v>
      </c>
      <c r="D3" s="260" t="s">
        <v>69</v>
      </c>
      <c r="E3" s="260" t="s">
        <v>70</v>
      </c>
      <c r="F3" s="4" t="str">
        <f>UnitControlCenter!$B$3</f>
        <v>million metric tons / year</v>
      </c>
      <c r="G3" s="259" t="s">
        <v>2247</v>
      </c>
      <c r="I3" s="259"/>
      <c r="J3" s="79" t="s">
        <v>3311</v>
      </c>
      <c r="K3" s="79">
        <v>2030</v>
      </c>
      <c r="L3" s="413">
        <f>'Target Calculations'!O29</f>
        <v>77.380481632354332</v>
      </c>
      <c r="M3" s="413">
        <f>L3</f>
        <v>77.380481632354332</v>
      </c>
      <c r="N3" s="79" t="s">
        <v>3327</v>
      </c>
    </row>
    <row r="4" spans="1:19" ht="90">
      <c r="A4" s="261" t="s">
        <v>2279</v>
      </c>
      <c r="B4" s="260" t="s">
        <v>2282</v>
      </c>
      <c r="C4" s="324">
        <v>1</v>
      </c>
      <c r="D4" s="259" t="s">
        <v>71</v>
      </c>
      <c r="E4" s="259" t="s">
        <v>72</v>
      </c>
      <c r="F4" s="4" t="str">
        <f>UnitControlCenter!$B$3</f>
        <v>million metric tons / year</v>
      </c>
      <c r="G4" s="259" t="s">
        <v>2927</v>
      </c>
      <c r="H4" s="259" t="s">
        <v>2928</v>
      </c>
      <c r="I4" s="259" t="s">
        <v>2929</v>
      </c>
    </row>
    <row r="5" spans="1:19" ht="30">
      <c r="A5" s="261" t="s">
        <v>2279</v>
      </c>
      <c r="B5" s="260" t="s">
        <v>2283</v>
      </c>
      <c r="C5" s="324">
        <v>1</v>
      </c>
      <c r="D5" s="259" t="s">
        <v>71</v>
      </c>
      <c r="E5" s="259" t="s">
        <v>72</v>
      </c>
      <c r="F5" s="4" t="str">
        <f>UnitControlCenter!$B$3</f>
        <v>million metric tons / year</v>
      </c>
      <c r="G5" s="259" t="s">
        <v>2930</v>
      </c>
      <c r="H5" s="259" t="s">
        <v>2931</v>
      </c>
      <c r="I5" s="259" t="s">
        <v>2932</v>
      </c>
    </row>
    <row r="6" spans="1:19" ht="30">
      <c r="A6" s="261" t="s">
        <v>2279</v>
      </c>
      <c r="B6" s="260" t="s">
        <v>2284</v>
      </c>
      <c r="C6" s="324">
        <v>1</v>
      </c>
      <c r="D6" s="259" t="s">
        <v>71</v>
      </c>
      <c r="E6" s="259" t="s">
        <v>72</v>
      </c>
      <c r="F6" s="4" t="str">
        <f>UnitControlCenter!$B$3</f>
        <v>million metric tons / year</v>
      </c>
      <c r="G6" s="259" t="s">
        <v>2680</v>
      </c>
      <c r="H6" s="79" t="s">
        <v>2681</v>
      </c>
      <c r="I6" s="259" t="s">
        <v>2682</v>
      </c>
    </row>
    <row r="7" spans="1:19">
      <c r="A7" s="261" t="s">
        <v>2279</v>
      </c>
      <c r="B7" s="260" t="s">
        <v>3015</v>
      </c>
      <c r="C7" s="325">
        <v>0</v>
      </c>
      <c r="D7" s="259" t="s">
        <v>69</v>
      </c>
      <c r="E7" s="259" t="s">
        <v>70</v>
      </c>
      <c r="F7" s="1" t="str">
        <f>UnitControlCenter!$B$4</f>
        <v>g CO2e / 2019 dollar</v>
      </c>
      <c r="G7" s="259" t="s">
        <v>2960</v>
      </c>
      <c r="I7" s="259"/>
    </row>
    <row r="8" spans="1:19">
      <c r="A8" s="261" t="s">
        <v>2279</v>
      </c>
      <c r="B8" s="260" t="s">
        <v>151</v>
      </c>
      <c r="C8" s="324">
        <v>1</v>
      </c>
      <c r="D8" s="259" t="s">
        <v>69</v>
      </c>
      <c r="E8" s="259" t="s">
        <v>70</v>
      </c>
      <c r="F8" s="4" t="str">
        <f>UnitControlCenter!$B$3</f>
        <v>million metric tons / year</v>
      </c>
      <c r="G8" s="259" t="s">
        <v>2441</v>
      </c>
      <c r="I8" s="259"/>
    </row>
    <row r="9" spans="1:19" ht="60">
      <c r="A9" s="261" t="s">
        <v>2279</v>
      </c>
      <c r="B9" s="260" t="s">
        <v>2439</v>
      </c>
      <c r="C9" s="324">
        <v>1</v>
      </c>
      <c r="D9" s="259" t="s">
        <v>69</v>
      </c>
      <c r="E9" s="259" t="s">
        <v>70</v>
      </c>
      <c r="F9" s="4" t="str">
        <f>UnitControlCenter!$B$3</f>
        <v>million metric tons / year</v>
      </c>
      <c r="G9" s="259" t="s">
        <v>2442</v>
      </c>
      <c r="J9" s="79" t="s">
        <v>3311</v>
      </c>
      <c r="K9" s="79">
        <v>2030</v>
      </c>
      <c r="L9" s="413">
        <f>'Target Calculations'!O6</f>
        <v>7.5654638788668729</v>
      </c>
      <c r="M9" s="413">
        <f>L9</f>
        <v>7.5654638788668729</v>
      </c>
      <c r="N9" s="79" t="s">
        <v>3312</v>
      </c>
    </row>
    <row r="10" spans="1:19">
      <c r="A10" s="261" t="s">
        <v>2279</v>
      </c>
      <c r="B10" s="260" t="s">
        <v>2528</v>
      </c>
      <c r="C10" s="324">
        <v>1</v>
      </c>
      <c r="D10" s="259" t="s">
        <v>69</v>
      </c>
      <c r="E10" s="259" t="s">
        <v>70</v>
      </c>
      <c r="F10" s="4" t="str">
        <f>UnitControlCenter!$B$3</f>
        <v>million metric tons / year</v>
      </c>
      <c r="G10" s="259" t="s">
        <v>2541</v>
      </c>
    </row>
    <row r="11" spans="1:19" ht="60">
      <c r="A11" s="261" t="s">
        <v>2279</v>
      </c>
      <c r="B11" s="260" t="s">
        <v>102</v>
      </c>
      <c r="C11" s="324">
        <v>1</v>
      </c>
      <c r="D11" s="259" t="s">
        <v>69</v>
      </c>
      <c r="E11" s="259" t="s">
        <v>70</v>
      </c>
      <c r="F11" s="4" t="str">
        <f>UnitControlCenter!$B$3</f>
        <v>million metric tons / year</v>
      </c>
      <c r="G11" s="259" t="s">
        <v>2443</v>
      </c>
      <c r="J11" s="79" t="s">
        <v>3311</v>
      </c>
      <c r="K11" s="79">
        <v>2030</v>
      </c>
      <c r="L11" s="413">
        <f>'Target Calculations'!O2</f>
        <v>5.4373804157600558</v>
      </c>
      <c r="M11" s="413">
        <f>L11</f>
        <v>5.4373804157600558</v>
      </c>
      <c r="N11" s="79" t="s">
        <v>3502</v>
      </c>
    </row>
    <row r="12" spans="1:19" ht="75">
      <c r="A12" s="261" t="s">
        <v>2279</v>
      </c>
      <c r="B12" s="260" t="s">
        <v>9</v>
      </c>
      <c r="C12" s="324">
        <v>1</v>
      </c>
      <c r="D12" s="259" t="s">
        <v>69</v>
      </c>
      <c r="E12" s="259" t="s">
        <v>70</v>
      </c>
      <c r="F12" s="4" t="str">
        <f>UnitControlCenter!$B$3</f>
        <v>million metric tons / year</v>
      </c>
      <c r="G12" s="259" t="s">
        <v>2484</v>
      </c>
      <c r="J12" s="79" t="s">
        <v>3311</v>
      </c>
      <c r="K12" s="79">
        <v>2030</v>
      </c>
      <c r="L12" s="167">
        <f>'Target Calculations'!O16</f>
        <v>23.647252382708295</v>
      </c>
      <c r="M12" s="167">
        <f>L12</f>
        <v>23.647252382708295</v>
      </c>
      <c r="N12" s="79" t="s">
        <v>3503</v>
      </c>
    </row>
    <row r="13" spans="1:19">
      <c r="A13" s="261" t="s">
        <v>2279</v>
      </c>
      <c r="B13" s="260" t="s">
        <v>2440</v>
      </c>
      <c r="C13" s="324">
        <v>1</v>
      </c>
      <c r="D13" s="259" t="s">
        <v>69</v>
      </c>
      <c r="E13" s="259" t="s">
        <v>70</v>
      </c>
      <c r="F13" s="4" t="str">
        <f>UnitControlCenter!$B$3</f>
        <v>million metric tons / year</v>
      </c>
      <c r="G13" s="259" t="s">
        <v>2444</v>
      </c>
    </row>
    <row r="14" spans="1:19" ht="60">
      <c r="A14" s="261" t="s">
        <v>2279</v>
      </c>
      <c r="B14" s="260" t="s">
        <v>4</v>
      </c>
      <c r="C14" s="324">
        <v>1</v>
      </c>
      <c r="D14" s="259" t="s">
        <v>69</v>
      </c>
      <c r="E14" s="259" t="s">
        <v>70</v>
      </c>
      <c r="F14" s="4" t="str">
        <f>UnitControlCenter!$B$3</f>
        <v>million metric tons / year</v>
      </c>
      <c r="G14" s="259" t="s">
        <v>2445</v>
      </c>
      <c r="J14" s="79" t="s">
        <v>3311</v>
      </c>
      <c r="K14" s="79">
        <v>2030</v>
      </c>
      <c r="L14" s="167">
        <f>'Target Calculations'!O10</f>
        <v>33.907797723773157</v>
      </c>
      <c r="M14" s="167">
        <f>L14</f>
        <v>33.907797723773157</v>
      </c>
      <c r="N14" s="79" t="s">
        <v>3313</v>
      </c>
    </row>
    <row r="15" spans="1:19" ht="15.75" thickBot="1">
      <c r="A15" s="309" t="s">
        <v>2279</v>
      </c>
      <c r="B15" s="303" t="s">
        <v>2449</v>
      </c>
      <c r="C15" s="331">
        <v>1</v>
      </c>
      <c r="D15" s="304" t="s">
        <v>69</v>
      </c>
      <c r="E15" s="304" t="s">
        <v>70</v>
      </c>
      <c r="F15" s="307" t="str">
        <f>UnitControlCenter!$B$3</f>
        <v>million metric tons / year</v>
      </c>
      <c r="G15" s="304" t="s">
        <v>2446</v>
      </c>
      <c r="H15" s="305"/>
      <c r="I15" s="304"/>
      <c r="J15" s="305"/>
      <c r="K15" s="305"/>
      <c r="L15" s="305"/>
      <c r="M15" s="305"/>
      <c r="N15" s="305"/>
      <c r="O15" s="305"/>
      <c r="P15" s="305"/>
      <c r="Q15" s="305"/>
      <c r="R15" s="305"/>
      <c r="S15" s="305"/>
    </row>
    <row r="16" spans="1:19">
      <c r="A16" s="260" t="s">
        <v>2285</v>
      </c>
      <c r="B16" s="260" t="s">
        <v>2071</v>
      </c>
      <c r="C16" s="324">
        <v>1</v>
      </c>
      <c r="D16" s="259" t="s">
        <v>69</v>
      </c>
      <c r="E16" s="259" t="s">
        <v>70</v>
      </c>
      <c r="F16" s="4" t="str">
        <f>UnitControlCenter!$B$3</f>
        <v>million metric tons / year</v>
      </c>
      <c r="G16" s="259" t="s">
        <v>2270</v>
      </c>
      <c r="I16" s="259"/>
    </row>
    <row r="17" spans="1:19">
      <c r="A17" s="260" t="s">
        <v>2285</v>
      </c>
      <c r="B17" s="261" t="s">
        <v>2087</v>
      </c>
      <c r="C17" s="324">
        <v>1</v>
      </c>
      <c r="D17" s="259" t="s">
        <v>69</v>
      </c>
      <c r="E17" s="259" t="s">
        <v>70</v>
      </c>
      <c r="F17" s="4" t="str">
        <f>UnitControlCenter!$B$3</f>
        <v>million metric tons / year</v>
      </c>
      <c r="G17" s="259" t="s">
        <v>2261</v>
      </c>
      <c r="I17" s="259"/>
    </row>
    <row r="18" spans="1:19">
      <c r="A18" s="260" t="s">
        <v>2285</v>
      </c>
      <c r="B18" s="261" t="s">
        <v>2089</v>
      </c>
      <c r="C18" s="324">
        <v>1</v>
      </c>
      <c r="D18" s="259" t="s">
        <v>69</v>
      </c>
      <c r="E18" s="259" t="s">
        <v>70</v>
      </c>
      <c r="F18" s="4" t="str">
        <f>UnitControlCenter!$B$3</f>
        <v>million metric tons / year</v>
      </c>
      <c r="G18" s="259" t="s">
        <v>2260</v>
      </c>
      <c r="I18" s="259"/>
    </row>
    <row r="19" spans="1:19">
      <c r="A19" s="260" t="s">
        <v>2285</v>
      </c>
      <c r="B19" s="261" t="s">
        <v>2257</v>
      </c>
      <c r="C19" s="324">
        <v>1</v>
      </c>
      <c r="D19" s="259" t="s">
        <v>69</v>
      </c>
      <c r="E19" s="259" t="s">
        <v>70</v>
      </c>
      <c r="F19" s="4" t="str">
        <f>UnitControlCenter!$B$3</f>
        <v>million metric tons / year</v>
      </c>
      <c r="G19" s="259" t="s">
        <v>2259</v>
      </c>
      <c r="I19" s="259"/>
    </row>
    <row r="20" spans="1:19">
      <c r="A20" s="260" t="s">
        <v>2285</v>
      </c>
      <c r="B20" s="261" t="s">
        <v>2256</v>
      </c>
      <c r="C20" s="324">
        <v>1</v>
      </c>
      <c r="D20" s="259" t="s">
        <v>69</v>
      </c>
      <c r="E20" s="259" t="s">
        <v>70</v>
      </c>
      <c r="F20" s="4" t="str">
        <f>UnitControlCenter!$B$5</f>
        <v>thousand metric tons / year</v>
      </c>
      <c r="G20" s="259" t="s">
        <v>2265</v>
      </c>
      <c r="I20" s="259"/>
    </row>
    <row r="21" spans="1:19">
      <c r="A21" s="260" t="s">
        <v>2285</v>
      </c>
      <c r="B21" s="261" t="s">
        <v>2078</v>
      </c>
      <c r="C21" s="324">
        <v>1</v>
      </c>
      <c r="D21" s="259" t="s">
        <v>69</v>
      </c>
      <c r="E21" s="259" t="s">
        <v>70</v>
      </c>
      <c r="F21" s="4" t="str">
        <f>UnitControlCenter!$B$5</f>
        <v>thousand metric tons / year</v>
      </c>
      <c r="G21" s="259" t="s">
        <v>2266</v>
      </c>
      <c r="I21" s="259"/>
    </row>
    <row r="22" spans="1:19">
      <c r="A22" s="260" t="s">
        <v>2285</v>
      </c>
      <c r="B22" s="261" t="s">
        <v>2083</v>
      </c>
      <c r="C22" s="324">
        <v>1</v>
      </c>
      <c r="D22" s="259" t="s">
        <v>69</v>
      </c>
      <c r="E22" s="259" t="s">
        <v>70</v>
      </c>
      <c r="F22" s="4" t="str">
        <f>UnitControlCenter!$B$5</f>
        <v>thousand metric tons / year</v>
      </c>
      <c r="G22" s="259" t="s">
        <v>2263</v>
      </c>
      <c r="I22" s="259"/>
    </row>
    <row r="23" spans="1:19">
      <c r="A23" s="260" t="s">
        <v>2285</v>
      </c>
      <c r="B23" s="261" t="s">
        <v>2085</v>
      </c>
      <c r="C23" s="324">
        <v>1</v>
      </c>
      <c r="D23" s="259" t="s">
        <v>69</v>
      </c>
      <c r="E23" s="259" t="s">
        <v>70</v>
      </c>
      <c r="F23" s="4" t="str">
        <f>UnitControlCenter!$B$5</f>
        <v>thousand metric tons / year</v>
      </c>
      <c r="G23" s="259" t="s">
        <v>2262</v>
      </c>
      <c r="I23" s="259"/>
    </row>
    <row r="24" spans="1:19">
      <c r="A24" s="260" t="s">
        <v>2285</v>
      </c>
      <c r="B24" s="261" t="s">
        <v>2076</v>
      </c>
      <c r="C24" s="324">
        <v>1</v>
      </c>
      <c r="D24" s="259" t="s">
        <v>69</v>
      </c>
      <c r="E24" s="259" t="s">
        <v>70</v>
      </c>
      <c r="F24" s="4" t="str">
        <f>UnitControlCenter!$B$3</f>
        <v>million metric tons / year</v>
      </c>
      <c r="G24" s="259" t="s">
        <v>2267</v>
      </c>
      <c r="I24" s="259"/>
    </row>
    <row r="25" spans="1:19">
      <c r="A25" s="260" t="s">
        <v>2285</v>
      </c>
      <c r="B25" s="261" t="s">
        <v>2073</v>
      </c>
      <c r="C25" s="324">
        <v>1</v>
      </c>
      <c r="D25" s="259" t="s">
        <v>69</v>
      </c>
      <c r="E25" s="259" t="s">
        <v>70</v>
      </c>
      <c r="F25" s="4" t="str">
        <f>UnitControlCenter!$B$5</f>
        <v>thousand metric tons / year</v>
      </c>
      <c r="G25" s="259" t="s">
        <v>2269</v>
      </c>
      <c r="I25" s="259"/>
    </row>
    <row r="26" spans="1:19">
      <c r="A26" s="260" t="s">
        <v>2285</v>
      </c>
      <c r="B26" s="261" t="s">
        <v>2081</v>
      </c>
      <c r="C26" s="324">
        <v>1</v>
      </c>
      <c r="D26" s="259" t="s">
        <v>69</v>
      </c>
      <c r="E26" s="259" t="s">
        <v>70</v>
      </c>
      <c r="F26" s="4" t="str">
        <f>UnitControlCenter!$B$3</f>
        <v>million metric tons / year</v>
      </c>
      <c r="G26" s="259" t="s">
        <v>2264</v>
      </c>
      <c r="I26" s="259"/>
    </row>
    <row r="27" spans="1:19" ht="15.75" thickBot="1">
      <c r="A27" s="303" t="s">
        <v>2285</v>
      </c>
      <c r="B27" s="309" t="s">
        <v>547</v>
      </c>
      <c r="C27" s="331">
        <v>1</v>
      </c>
      <c r="D27" s="304" t="s">
        <v>69</v>
      </c>
      <c r="E27" s="304" t="s">
        <v>70</v>
      </c>
      <c r="F27" s="307" t="str">
        <f>UnitControlCenter!$B$3</f>
        <v>million metric tons / year</v>
      </c>
      <c r="G27" s="304" t="s">
        <v>2268</v>
      </c>
      <c r="H27" s="305"/>
      <c r="I27" s="304"/>
      <c r="J27" s="305"/>
      <c r="K27" s="305"/>
      <c r="L27" s="305"/>
      <c r="M27" s="305"/>
      <c r="N27" s="305"/>
      <c r="O27" s="305"/>
      <c r="P27" s="305"/>
      <c r="Q27" s="305"/>
      <c r="R27" s="305"/>
      <c r="S27" s="305"/>
    </row>
    <row r="28" spans="1:19" ht="75">
      <c r="A28" s="260" t="s">
        <v>2286</v>
      </c>
      <c r="B28" s="260" t="s">
        <v>2282</v>
      </c>
      <c r="C28" s="324">
        <v>1</v>
      </c>
      <c r="D28" s="259" t="s">
        <v>71</v>
      </c>
      <c r="E28" s="259" t="s">
        <v>72</v>
      </c>
      <c r="F28" s="4" t="str">
        <f>UnitControlCenter!$B$3</f>
        <v>million metric tons / year</v>
      </c>
      <c r="G28" s="259" t="s">
        <v>3030</v>
      </c>
      <c r="H28" s="79" t="s">
        <v>3031</v>
      </c>
      <c r="I28" s="259" t="s">
        <v>3032</v>
      </c>
    </row>
    <row r="29" spans="1:19" ht="105">
      <c r="A29" s="260" t="s">
        <v>2286</v>
      </c>
      <c r="B29" s="260" t="s">
        <v>2542</v>
      </c>
      <c r="C29" s="324">
        <v>1</v>
      </c>
      <c r="D29" s="259" t="s">
        <v>71</v>
      </c>
      <c r="E29" s="259" t="s">
        <v>72</v>
      </c>
      <c r="F29" s="4" t="str">
        <f>UnitControlCenter!$B$3</f>
        <v>million metric tons / year</v>
      </c>
      <c r="G29" s="259" t="s">
        <v>3033</v>
      </c>
      <c r="H29" s="79" t="s">
        <v>3034</v>
      </c>
      <c r="I29" s="259" t="s">
        <v>3035</v>
      </c>
    </row>
    <row r="30" spans="1:19" ht="60">
      <c r="A30" s="260" t="s">
        <v>2286</v>
      </c>
      <c r="B30" s="260" t="s">
        <v>2287</v>
      </c>
      <c r="C30" s="332">
        <v>1</v>
      </c>
      <c r="D30" s="259" t="s">
        <v>71</v>
      </c>
      <c r="E30" s="259" t="s">
        <v>72</v>
      </c>
      <c r="F30" s="7" t="str">
        <f>UnitControlCenter!$B$3</f>
        <v>million metric tons / year</v>
      </c>
      <c r="G30" s="323" t="s">
        <v>3036</v>
      </c>
      <c r="H30" s="323" t="s">
        <v>3037</v>
      </c>
      <c r="I30" s="259" t="s">
        <v>3038</v>
      </c>
    </row>
    <row r="31" spans="1:19" ht="15.75" thickBot="1">
      <c r="A31" s="303" t="s">
        <v>2286</v>
      </c>
      <c r="B31" s="303" t="s">
        <v>3015</v>
      </c>
      <c r="C31" s="331">
        <v>0</v>
      </c>
      <c r="D31" s="304" t="s">
        <v>69</v>
      </c>
      <c r="E31" s="304" t="s">
        <v>70</v>
      </c>
      <c r="F31" s="334" t="str">
        <f>UnitControlCenter!$B$6</f>
        <v>g CO2 / 2019 dollar</v>
      </c>
      <c r="G31" s="305" t="s">
        <v>2959</v>
      </c>
      <c r="H31" s="305"/>
      <c r="I31" s="304"/>
      <c r="J31" s="305"/>
      <c r="K31" s="305"/>
      <c r="L31" s="305"/>
      <c r="M31" s="305"/>
      <c r="N31" s="305"/>
      <c r="O31" s="305"/>
      <c r="P31" s="305"/>
      <c r="Q31" s="305"/>
      <c r="R31" s="305"/>
      <c r="S31" s="305"/>
    </row>
    <row r="32" spans="1:19" ht="60">
      <c r="A32" s="260" t="s">
        <v>2829</v>
      </c>
      <c r="B32" s="260" t="s">
        <v>2635</v>
      </c>
      <c r="C32" s="324">
        <v>1</v>
      </c>
      <c r="D32" s="259" t="s">
        <v>69</v>
      </c>
      <c r="E32" s="259" t="s">
        <v>3216</v>
      </c>
      <c r="F32" s="4" t="str">
        <f>UnitControlCenter!$B$3</f>
        <v>million metric tons / year</v>
      </c>
      <c r="G32" s="79" t="s">
        <v>197</v>
      </c>
      <c r="I32" s="259"/>
      <c r="J32" s="79" t="s">
        <v>3311</v>
      </c>
      <c r="K32" s="79">
        <v>2030</v>
      </c>
      <c r="L32" s="413">
        <f>L2</f>
        <v>52.438238100265508</v>
      </c>
      <c r="M32" s="413">
        <f>M2</f>
        <v>52.438238100265508</v>
      </c>
      <c r="N32" s="79" t="s">
        <v>3501</v>
      </c>
    </row>
    <row r="33" spans="1:19">
      <c r="A33" s="260" t="s">
        <v>2829</v>
      </c>
      <c r="B33" s="260" t="s">
        <v>151</v>
      </c>
      <c r="C33" s="324">
        <v>1</v>
      </c>
      <c r="D33" s="259" t="s">
        <v>69</v>
      </c>
      <c r="E33" s="259" t="s">
        <v>3216</v>
      </c>
      <c r="F33" s="4" t="str">
        <f>UnitControlCenter!$B$3</f>
        <v>million metric tons / year</v>
      </c>
      <c r="G33" s="259" t="s">
        <v>2441</v>
      </c>
      <c r="I33" s="259"/>
    </row>
    <row r="34" spans="1:19" ht="60">
      <c r="A34" s="260" t="s">
        <v>2829</v>
      </c>
      <c r="B34" s="260" t="s">
        <v>2439</v>
      </c>
      <c r="C34" s="324">
        <v>1</v>
      </c>
      <c r="D34" s="259" t="s">
        <v>69</v>
      </c>
      <c r="E34" s="259" t="s">
        <v>3216</v>
      </c>
      <c r="F34" s="4" t="str">
        <f>UnitControlCenter!$B$3</f>
        <v>million metric tons / year</v>
      </c>
      <c r="G34" s="259" t="s">
        <v>2442</v>
      </c>
      <c r="I34" s="259"/>
      <c r="J34" s="79" t="s">
        <v>3311</v>
      </c>
      <c r="K34" s="79">
        <v>2030</v>
      </c>
      <c r="L34" s="413">
        <f>L9</f>
        <v>7.5654638788668729</v>
      </c>
      <c r="M34" s="413">
        <f>M9</f>
        <v>7.5654638788668729</v>
      </c>
      <c r="N34" s="79" t="s">
        <v>3312</v>
      </c>
    </row>
    <row r="35" spans="1:19">
      <c r="A35" s="260" t="s">
        <v>2829</v>
      </c>
      <c r="B35" s="260" t="s">
        <v>2528</v>
      </c>
      <c r="C35" s="324">
        <v>1</v>
      </c>
      <c r="D35" s="259" t="s">
        <v>69</v>
      </c>
      <c r="E35" s="259" t="s">
        <v>3216</v>
      </c>
      <c r="F35" s="4" t="str">
        <f>UnitControlCenter!$B$3</f>
        <v>million metric tons / year</v>
      </c>
      <c r="G35" s="259" t="s">
        <v>2541</v>
      </c>
      <c r="I35" s="259"/>
    </row>
    <row r="36" spans="1:19" ht="60">
      <c r="A36" s="260" t="s">
        <v>2829</v>
      </c>
      <c r="B36" s="260" t="s">
        <v>102</v>
      </c>
      <c r="C36" s="324">
        <v>1</v>
      </c>
      <c r="D36" s="259" t="s">
        <v>69</v>
      </c>
      <c r="E36" s="259" t="s">
        <v>3216</v>
      </c>
      <c r="F36" s="4" t="str">
        <f>UnitControlCenter!$B$3</f>
        <v>million metric tons / year</v>
      </c>
      <c r="G36" s="259" t="s">
        <v>2443</v>
      </c>
      <c r="I36" s="259"/>
      <c r="J36" s="79" t="s">
        <v>3311</v>
      </c>
      <c r="K36" s="79">
        <v>2030</v>
      </c>
      <c r="L36" s="413">
        <f>L11</f>
        <v>5.4373804157600558</v>
      </c>
      <c r="M36" s="413">
        <f>M11</f>
        <v>5.4373804157600558</v>
      </c>
      <c r="N36" s="79" t="s">
        <v>3502</v>
      </c>
    </row>
    <row r="37" spans="1:19" ht="75">
      <c r="A37" s="260" t="s">
        <v>2829</v>
      </c>
      <c r="B37" s="260" t="s">
        <v>9</v>
      </c>
      <c r="C37" s="324">
        <v>1</v>
      </c>
      <c r="D37" s="259" t="s">
        <v>69</v>
      </c>
      <c r="E37" s="259" t="s">
        <v>3216</v>
      </c>
      <c r="F37" s="4" t="str">
        <f>UnitControlCenter!$B$3</f>
        <v>million metric tons / year</v>
      </c>
      <c r="G37" s="259" t="s">
        <v>2484</v>
      </c>
      <c r="I37" s="259"/>
      <c r="J37" s="79" t="s">
        <v>3311</v>
      </c>
      <c r="K37" s="79">
        <v>2030</v>
      </c>
      <c r="L37" s="167">
        <f>L12</f>
        <v>23.647252382708295</v>
      </c>
      <c r="M37" s="167">
        <f>M12</f>
        <v>23.647252382708295</v>
      </c>
      <c r="N37" s="79" t="s">
        <v>3503</v>
      </c>
    </row>
    <row r="38" spans="1:19" ht="60.75" thickBot="1">
      <c r="A38" s="303" t="s">
        <v>2829</v>
      </c>
      <c r="B38" s="303" t="s">
        <v>4</v>
      </c>
      <c r="C38" s="331">
        <v>1</v>
      </c>
      <c r="D38" s="304" t="s">
        <v>69</v>
      </c>
      <c r="E38" s="304" t="s">
        <v>3216</v>
      </c>
      <c r="F38" s="307" t="str">
        <f>UnitControlCenter!$B$3</f>
        <v>million metric tons / year</v>
      </c>
      <c r="G38" s="304" t="s">
        <v>2445</v>
      </c>
      <c r="H38" s="305"/>
      <c r="I38" s="304"/>
      <c r="J38" s="79" t="s">
        <v>3311</v>
      </c>
      <c r="K38" s="79">
        <v>2030</v>
      </c>
      <c r="L38" s="167">
        <f>L14</f>
        <v>33.907797723773157</v>
      </c>
      <c r="M38" s="167">
        <f>M14</f>
        <v>33.907797723773157</v>
      </c>
      <c r="N38" s="79" t="s">
        <v>3313</v>
      </c>
      <c r="O38" s="305"/>
      <c r="P38" s="305"/>
      <c r="Q38" s="305"/>
      <c r="R38" s="305"/>
      <c r="S38" s="305"/>
    </row>
    <row r="39" spans="1:19" ht="45">
      <c r="A39" s="260" t="s">
        <v>403</v>
      </c>
      <c r="B39" s="260" t="s">
        <v>3115</v>
      </c>
      <c r="C39" s="324">
        <v>1</v>
      </c>
      <c r="D39" s="259" t="s">
        <v>71</v>
      </c>
      <c r="E39" s="259" t="s">
        <v>491</v>
      </c>
      <c r="F39" s="4" t="str">
        <f>UnitControlCenter!$B$7</f>
        <v>2019 dollars / ton CO2e abated, Annual average abatement potential (MtCO2e)</v>
      </c>
      <c r="G39" s="79" t="s">
        <v>2381</v>
      </c>
      <c r="I39" s="259"/>
    </row>
    <row r="40" spans="1:19" ht="45.75" thickBot="1">
      <c r="A40" s="303" t="s">
        <v>403</v>
      </c>
      <c r="B40" s="303" t="s">
        <v>3116</v>
      </c>
      <c r="C40" s="331">
        <v>1</v>
      </c>
      <c r="D40" s="304" t="s">
        <v>71</v>
      </c>
      <c r="E40" s="304" t="s">
        <v>491</v>
      </c>
      <c r="F40" s="307" t="str">
        <f>UnitControlCenter!$B$7</f>
        <v>2019 dollars / ton CO2e abated, Annual average abatement potential (MtCO2e)</v>
      </c>
      <c r="G40" s="305" t="s">
        <v>2381</v>
      </c>
      <c r="H40" s="305"/>
      <c r="I40" s="304"/>
      <c r="J40" s="305"/>
      <c r="K40" s="305"/>
      <c r="L40" s="305"/>
      <c r="M40" s="305"/>
      <c r="N40" s="305"/>
      <c r="O40" s="305"/>
      <c r="P40" s="305"/>
      <c r="Q40" s="305"/>
      <c r="R40" s="305"/>
      <c r="S40" s="305"/>
    </row>
    <row r="41" spans="1:19" ht="45">
      <c r="A41" s="260" t="s">
        <v>2288</v>
      </c>
      <c r="B41" s="260" t="s">
        <v>3174</v>
      </c>
      <c r="C41" s="324">
        <v>1</v>
      </c>
      <c r="D41" s="259" t="s">
        <v>71</v>
      </c>
      <c r="E41" s="259" t="s">
        <v>70</v>
      </c>
      <c r="F41" s="4" t="str">
        <f>UnitControlCenter!$B$8</f>
        <v>billion 2019 dollars / year</v>
      </c>
      <c r="G41" s="79" t="s">
        <v>3117</v>
      </c>
      <c r="H41" s="79" t="s">
        <v>2383</v>
      </c>
      <c r="I41" s="259" t="s">
        <v>2356</v>
      </c>
    </row>
    <row r="42" spans="1:19">
      <c r="A42" s="260" t="s">
        <v>2288</v>
      </c>
      <c r="B42" s="302" t="s">
        <v>2857</v>
      </c>
      <c r="C42" s="324">
        <v>1</v>
      </c>
      <c r="D42" s="259" t="s">
        <v>69</v>
      </c>
      <c r="E42" s="259" t="s">
        <v>70</v>
      </c>
      <c r="F42" s="4" t="str">
        <f>UnitControlCenter!$B$8</f>
        <v>billion 2019 dollars / year</v>
      </c>
      <c r="G42" s="79" t="s">
        <v>2845</v>
      </c>
      <c r="I42" s="259"/>
    </row>
    <row r="43" spans="1:19" ht="75">
      <c r="A43" s="260" t="s">
        <v>2288</v>
      </c>
      <c r="B43" s="260" t="s">
        <v>3104</v>
      </c>
      <c r="C43" s="344">
        <v>1</v>
      </c>
      <c r="D43" s="259" t="s">
        <v>71</v>
      </c>
      <c r="E43" s="259" t="s">
        <v>72</v>
      </c>
      <c r="F43" s="4" t="str">
        <f>UnitControlCenter!$B$8</f>
        <v>billion 2019 dollars / year</v>
      </c>
      <c r="G43" s="4" t="s">
        <v>3105</v>
      </c>
      <c r="H43" s="4" t="s">
        <v>3106</v>
      </c>
      <c r="I43" s="4" t="s">
        <v>3107</v>
      </c>
    </row>
    <row r="44" spans="1:19" ht="30">
      <c r="A44" s="260" t="s">
        <v>2288</v>
      </c>
      <c r="B44" s="302" t="s">
        <v>3109</v>
      </c>
      <c r="C44" s="332">
        <v>1</v>
      </c>
      <c r="D44" s="259" t="s">
        <v>69</v>
      </c>
      <c r="E44" s="259" t="s">
        <v>70</v>
      </c>
      <c r="F44" s="7" t="str">
        <f>UnitControlCenter!$B$9</f>
        <v>billion 2019 dollars</v>
      </c>
      <c r="G44" s="323" t="s">
        <v>3111</v>
      </c>
      <c r="H44" s="323"/>
      <c r="I44" s="259"/>
    </row>
    <row r="45" spans="1:19" ht="30.75" thickBot="1">
      <c r="A45" s="303" t="s">
        <v>2288</v>
      </c>
      <c r="B45" s="308" t="s">
        <v>3112</v>
      </c>
      <c r="C45" s="331">
        <v>1</v>
      </c>
      <c r="D45" s="304" t="s">
        <v>69</v>
      </c>
      <c r="E45" s="304" t="s">
        <v>70</v>
      </c>
      <c r="F45" s="307" t="str">
        <f>UnitControlCenter!$B$8</f>
        <v>billion 2019 dollars / year</v>
      </c>
      <c r="G45" s="305" t="s">
        <v>3113</v>
      </c>
      <c r="H45" s="305"/>
      <c r="I45" s="304"/>
      <c r="J45" s="305"/>
      <c r="K45" s="305"/>
      <c r="L45" s="305"/>
      <c r="M45" s="305"/>
      <c r="N45" s="305"/>
      <c r="O45" s="305"/>
      <c r="P45" s="305"/>
      <c r="Q45" s="305"/>
      <c r="R45" s="305"/>
      <c r="S45" s="305"/>
    </row>
    <row r="46" spans="1:19" ht="45">
      <c r="A46" s="260" t="s">
        <v>3002</v>
      </c>
      <c r="B46" s="302" t="s">
        <v>3019</v>
      </c>
      <c r="C46" s="338">
        <v>1</v>
      </c>
      <c r="D46" s="259" t="s">
        <v>71</v>
      </c>
      <c r="E46" s="259" t="s">
        <v>70</v>
      </c>
      <c r="F46" s="7" t="str">
        <f>UnitControlCenter!$B$10</f>
        <v>jobs</v>
      </c>
      <c r="G46" s="323" t="s">
        <v>3010</v>
      </c>
      <c r="H46" s="323" t="s">
        <v>3009</v>
      </c>
      <c r="I46" s="259" t="s">
        <v>2357</v>
      </c>
    </row>
    <row r="47" spans="1:19" ht="30">
      <c r="A47" s="260" t="s">
        <v>3002</v>
      </c>
      <c r="B47" s="302" t="s">
        <v>3020</v>
      </c>
      <c r="C47" s="341">
        <v>1</v>
      </c>
      <c r="D47" s="259" t="s">
        <v>71</v>
      </c>
      <c r="E47" s="259" t="s">
        <v>70</v>
      </c>
      <c r="F47" s="7" t="str">
        <f>UnitControlCenter!$B$10</f>
        <v>jobs</v>
      </c>
      <c r="G47" s="323" t="s">
        <v>3023</v>
      </c>
      <c r="H47" s="323" t="s">
        <v>3024</v>
      </c>
      <c r="I47" s="259" t="s">
        <v>3025</v>
      </c>
    </row>
    <row r="48" spans="1:19" ht="30">
      <c r="A48" s="260" t="s">
        <v>3002</v>
      </c>
      <c r="B48" s="302" t="s">
        <v>3085</v>
      </c>
      <c r="C48" s="343">
        <v>1</v>
      </c>
      <c r="D48" s="259" t="s">
        <v>71</v>
      </c>
      <c r="E48" s="259" t="s">
        <v>70</v>
      </c>
      <c r="F48" s="7" t="str">
        <f>UnitControlCenter!$B$10</f>
        <v>jobs</v>
      </c>
      <c r="G48" s="323" t="s">
        <v>3089</v>
      </c>
      <c r="H48" s="323" t="s">
        <v>3088</v>
      </c>
      <c r="I48" s="259" t="s">
        <v>3103</v>
      </c>
    </row>
    <row r="49" spans="1:19" ht="45">
      <c r="A49" s="260" t="s">
        <v>3002</v>
      </c>
      <c r="B49" s="302" t="s">
        <v>3213</v>
      </c>
      <c r="C49" s="347">
        <v>1</v>
      </c>
      <c r="D49" s="259" t="s">
        <v>71</v>
      </c>
      <c r="E49" s="259" t="s">
        <v>70</v>
      </c>
      <c r="F49" s="7" t="str">
        <f>UnitControlCenter!$B$10</f>
        <v>jobs</v>
      </c>
      <c r="G49" s="323" t="s">
        <v>3212</v>
      </c>
      <c r="H49" s="323" t="s">
        <v>3009</v>
      </c>
      <c r="I49" s="259" t="s">
        <v>2357</v>
      </c>
    </row>
    <row r="50" spans="1:19" ht="45">
      <c r="A50" s="260" t="s">
        <v>3002</v>
      </c>
      <c r="B50" s="302" t="s">
        <v>3004</v>
      </c>
      <c r="C50" s="338">
        <v>1</v>
      </c>
      <c r="D50" s="259" t="s">
        <v>71</v>
      </c>
      <c r="E50" s="259" t="s">
        <v>70</v>
      </c>
      <c r="F50" s="4" t="str">
        <f>UnitControlCenter!$B$8</f>
        <v>billion 2019 dollars / year</v>
      </c>
      <c r="G50" s="323" t="s">
        <v>3011</v>
      </c>
      <c r="H50" s="323" t="s">
        <v>3013</v>
      </c>
      <c r="I50" s="259" t="s">
        <v>2357</v>
      </c>
    </row>
    <row r="51" spans="1:19" ht="45">
      <c r="A51" s="260" t="s">
        <v>3002</v>
      </c>
      <c r="B51" s="302" t="s">
        <v>3026</v>
      </c>
      <c r="C51" s="342">
        <v>1</v>
      </c>
      <c r="D51" s="259" t="s">
        <v>71</v>
      </c>
      <c r="E51" s="259" t="s">
        <v>70</v>
      </c>
      <c r="F51" s="4" t="str">
        <f>UnitControlCenter!$B$12</f>
        <v>% change</v>
      </c>
      <c r="G51" s="323" t="s">
        <v>3028</v>
      </c>
      <c r="H51" s="323" t="s">
        <v>3013</v>
      </c>
      <c r="I51" s="259" t="s">
        <v>2357</v>
      </c>
    </row>
    <row r="52" spans="1:19" ht="30">
      <c r="A52" s="260" t="s">
        <v>3002</v>
      </c>
      <c r="B52" s="302" t="s">
        <v>3086</v>
      </c>
      <c r="C52" s="343">
        <v>1</v>
      </c>
      <c r="D52" s="259" t="s">
        <v>71</v>
      </c>
      <c r="E52" s="259" t="s">
        <v>70</v>
      </c>
      <c r="F52" s="4" t="str">
        <f>UnitControlCenter!$B$8</f>
        <v>billion 2019 dollars / year</v>
      </c>
      <c r="G52" s="323" t="s">
        <v>3090</v>
      </c>
      <c r="H52" s="323" t="s">
        <v>3088</v>
      </c>
      <c r="I52" s="259" t="s">
        <v>3103</v>
      </c>
    </row>
    <row r="53" spans="1:19" ht="45">
      <c r="A53" s="260" t="s">
        <v>3002</v>
      </c>
      <c r="B53" s="302" t="s">
        <v>3018</v>
      </c>
      <c r="C53" s="338">
        <v>1</v>
      </c>
      <c r="D53" s="259" t="s">
        <v>71</v>
      </c>
      <c r="E53" s="259" t="s">
        <v>70</v>
      </c>
      <c r="F53" s="4" t="str">
        <f>UnitControlCenter!$B$8</f>
        <v>billion 2019 dollars / year</v>
      </c>
      <c r="G53" s="323" t="s">
        <v>3014</v>
      </c>
      <c r="H53" s="323" t="s">
        <v>3012</v>
      </c>
      <c r="I53" s="259" t="s">
        <v>2357</v>
      </c>
    </row>
    <row r="54" spans="1:19" ht="30">
      <c r="A54" s="260" t="s">
        <v>3002</v>
      </c>
      <c r="B54" s="302" t="s">
        <v>3016</v>
      </c>
      <c r="C54" s="332">
        <v>1</v>
      </c>
      <c r="D54" s="259" t="s">
        <v>69</v>
      </c>
      <c r="E54" s="259" t="s">
        <v>70</v>
      </c>
      <c r="F54" s="7" t="str">
        <f>UnitControlCenter!$B$13</f>
        <v>2019 dollars / employee-year</v>
      </c>
      <c r="G54" s="323" t="s">
        <v>3017</v>
      </c>
      <c r="H54" s="323"/>
      <c r="I54" s="259"/>
    </row>
    <row r="55" spans="1:19" ht="30.75" thickBot="1">
      <c r="A55" s="303" t="s">
        <v>3002</v>
      </c>
      <c r="B55" s="308" t="s">
        <v>3087</v>
      </c>
      <c r="C55" s="331">
        <v>1</v>
      </c>
      <c r="D55" s="304" t="s">
        <v>71</v>
      </c>
      <c r="E55" s="304" t="s">
        <v>70</v>
      </c>
      <c r="F55" s="307" t="str">
        <f>UnitControlCenter!$B$8</f>
        <v>billion 2019 dollars / year</v>
      </c>
      <c r="G55" s="305" t="s">
        <v>3091</v>
      </c>
      <c r="H55" s="305" t="s">
        <v>3088</v>
      </c>
      <c r="I55" s="304" t="s">
        <v>3103</v>
      </c>
      <c r="J55" s="305"/>
      <c r="K55" s="305"/>
      <c r="L55" s="305"/>
      <c r="M55" s="305"/>
      <c r="N55" s="305"/>
      <c r="O55" s="305"/>
      <c r="P55" s="305"/>
      <c r="Q55" s="305"/>
      <c r="R55" s="305"/>
      <c r="S55" s="305"/>
    </row>
    <row r="56" spans="1:19" ht="90">
      <c r="A56" s="260" t="s">
        <v>3003</v>
      </c>
      <c r="B56" s="260" t="s">
        <v>2750</v>
      </c>
      <c r="C56" s="324">
        <v>1</v>
      </c>
      <c r="D56" s="259" t="s">
        <v>71</v>
      </c>
      <c r="E56" s="259" t="s">
        <v>70</v>
      </c>
      <c r="F56" s="4" t="str">
        <f>UnitControlCenter!$B$8</f>
        <v>billion 2019 dollars / year</v>
      </c>
      <c r="G56" s="4" t="s">
        <v>2751</v>
      </c>
      <c r="H56" s="4" t="s">
        <v>2752</v>
      </c>
      <c r="I56" s="4" t="s">
        <v>2725</v>
      </c>
    </row>
    <row r="57" spans="1:19" ht="45">
      <c r="A57" s="260" t="s">
        <v>3003</v>
      </c>
      <c r="B57" s="260" t="s">
        <v>2754</v>
      </c>
      <c r="C57" s="324">
        <v>1</v>
      </c>
      <c r="D57" s="259" t="s">
        <v>71</v>
      </c>
      <c r="E57" s="259" t="s">
        <v>70</v>
      </c>
      <c r="F57" s="4" t="str">
        <f>UnitControlCenter!$B$8</f>
        <v>billion 2019 dollars / year</v>
      </c>
      <c r="G57" s="4" t="s">
        <v>2764</v>
      </c>
      <c r="H57" s="4" t="s">
        <v>2765</v>
      </c>
      <c r="I57" s="4" t="s">
        <v>2766</v>
      </c>
    </row>
    <row r="58" spans="1:19" ht="60">
      <c r="A58" s="260" t="s">
        <v>3003</v>
      </c>
      <c r="B58" s="260" t="s">
        <v>2755</v>
      </c>
      <c r="C58" s="324">
        <v>1</v>
      </c>
      <c r="D58" s="259" t="s">
        <v>71</v>
      </c>
      <c r="E58" s="259" t="s">
        <v>70</v>
      </c>
      <c r="F58" s="4" t="str">
        <f>UnitControlCenter!$B$8</f>
        <v>billion 2019 dollars / year</v>
      </c>
      <c r="G58" s="4" t="s">
        <v>2775</v>
      </c>
      <c r="H58" s="4" t="s">
        <v>2773</v>
      </c>
      <c r="I58" s="4" t="s">
        <v>2774</v>
      </c>
    </row>
    <row r="59" spans="1:19" ht="45">
      <c r="A59" s="260" t="s">
        <v>3003</v>
      </c>
      <c r="B59" s="260" t="s">
        <v>2756</v>
      </c>
      <c r="C59" s="324">
        <v>1</v>
      </c>
      <c r="D59" s="259" t="s">
        <v>71</v>
      </c>
      <c r="E59" s="259" t="s">
        <v>70</v>
      </c>
      <c r="F59" s="4" t="str">
        <f>UnitControlCenter!$B$8</f>
        <v>billion 2019 dollars / year</v>
      </c>
      <c r="G59" s="4" t="s">
        <v>2769</v>
      </c>
      <c r="H59" s="4" t="s">
        <v>2765</v>
      </c>
      <c r="I59" s="4" t="s">
        <v>2767</v>
      </c>
    </row>
    <row r="60" spans="1:19" ht="45">
      <c r="A60" s="260" t="s">
        <v>3003</v>
      </c>
      <c r="B60" s="260" t="s">
        <v>2757</v>
      </c>
      <c r="C60" s="324">
        <v>1</v>
      </c>
      <c r="D60" s="259" t="s">
        <v>71</v>
      </c>
      <c r="E60" s="259" t="s">
        <v>70</v>
      </c>
      <c r="F60" s="4" t="str">
        <f>UnitControlCenter!$B$8</f>
        <v>billion 2019 dollars / year</v>
      </c>
      <c r="G60" s="4" t="s">
        <v>2770</v>
      </c>
      <c r="H60" s="4" t="s">
        <v>2765</v>
      </c>
      <c r="I60" s="4" t="s">
        <v>2768</v>
      </c>
    </row>
    <row r="61" spans="1:19" ht="60">
      <c r="A61" s="260" t="s">
        <v>3003</v>
      </c>
      <c r="B61" s="260" t="s">
        <v>2758</v>
      </c>
      <c r="C61" s="324">
        <v>1</v>
      </c>
      <c r="D61" s="259" t="s">
        <v>71</v>
      </c>
      <c r="E61" s="259" t="s">
        <v>70</v>
      </c>
      <c r="F61" s="4" t="str">
        <f>UnitControlCenter!$B$8</f>
        <v>billion 2019 dollars / year</v>
      </c>
      <c r="G61" s="4" t="s">
        <v>2776</v>
      </c>
      <c r="H61" s="4" t="s">
        <v>2773</v>
      </c>
      <c r="I61" s="4" t="s">
        <v>2774</v>
      </c>
    </row>
    <row r="62" spans="1:19" ht="60">
      <c r="A62" s="260" t="s">
        <v>3003</v>
      </c>
      <c r="B62" s="260" t="s">
        <v>2759</v>
      </c>
      <c r="C62" s="324">
        <v>1</v>
      </c>
      <c r="D62" s="259" t="s">
        <v>71</v>
      </c>
      <c r="E62" s="259" t="s">
        <v>70</v>
      </c>
      <c r="F62" s="4" t="str">
        <f>UnitControlCenter!$B$8</f>
        <v>billion 2019 dollars / year</v>
      </c>
      <c r="G62" s="4" t="s">
        <v>2777</v>
      </c>
      <c r="H62" s="4" t="s">
        <v>2773</v>
      </c>
      <c r="I62" s="4" t="s">
        <v>2774</v>
      </c>
    </row>
    <row r="63" spans="1:19" ht="75">
      <c r="A63" s="260" t="s">
        <v>3003</v>
      </c>
      <c r="B63" s="260" t="s">
        <v>2760</v>
      </c>
      <c r="C63" s="324">
        <v>1</v>
      </c>
      <c r="D63" s="259" t="s">
        <v>71</v>
      </c>
      <c r="E63" s="259" t="s">
        <v>70</v>
      </c>
      <c r="F63" s="4" t="str">
        <f>UnitControlCenter!$B$8</f>
        <v>billion 2019 dollars / year</v>
      </c>
      <c r="G63" s="4" t="s">
        <v>2778</v>
      </c>
      <c r="H63" s="4" t="s">
        <v>2773</v>
      </c>
      <c r="I63" s="4" t="s">
        <v>2774</v>
      </c>
    </row>
    <row r="64" spans="1:19" ht="75">
      <c r="A64" s="260" t="s">
        <v>3003</v>
      </c>
      <c r="B64" s="260" t="s">
        <v>2784</v>
      </c>
      <c r="C64" s="324">
        <v>1</v>
      </c>
      <c r="D64" s="259" t="s">
        <v>71</v>
      </c>
      <c r="E64" s="259" t="s">
        <v>70</v>
      </c>
      <c r="F64" s="4" t="str">
        <f>UnitControlCenter!$B$8</f>
        <v>billion 2019 dollars / year</v>
      </c>
      <c r="G64" s="4" t="s">
        <v>2782</v>
      </c>
      <c r="H64" s="4" t="s">
        <v>2773</v>
      </c>
      <c r="I64" s="4" t="s">
        <v>2780</v>
      </c>
    </row>
    <row r="65" spans="1:19" ht="60.75" thickBot="1">
      <c r="A65" s="303" t="s">
        <v>3003</v>
      </c>
      <c r="B65" s="303" t="s">
        <v>2785</v>
      </c>
      <c r="C65" s="331">
        <v>1</v>
      </c>
      <c r="D65" s="304" t="s">
        <v>71</v>
      </c>
      <c r="E65" s="304" t="s">
        <v>70</v>
      </c>
      <c r="F65" s="307" t="str">
        <f>UnitControlCenter!$B$8</f>
        <v>billion 2019 dollars / year</v>
      </c>
      <c r="G65" s="307" t="s">
        <v>2783</v>
      </c>
      <c r="H65" s="307" t="s">
        <v>2773</v>
      </c>
      <c r="I65" s="307" t="s">
        <v>2781</v>
      </c>
      <c r="J65" s="305"/>
      <c r="K65" s="305"/>
      <c r="L65" s="305"/>
      <c r="M65" s="305"/>
      <c r="N65" s="305"/>
      <c r="O65" s="305"/>
      <c r="P65" s="305"/>
      <c r="Q65" s="305"/>
      <c r="R65" s="305"/>
      <c r="S65" s="305"/>
    </row>
    <row r="66" spans="1:19" ht="30">
      <c r="A66" s="260" t="s">
        <v>2289</v>
      </c>
      <c r="B66" s="260" t="s">
        <v>3214</v>
      </c>
      <c r="C66" s="347">
        <v>1</v>
      </c>
      <c r="D66" s="259" t="s">
        <v>69</v>
      </c>
      <c r="E66" s="259" t="s">
        <v>3217</v>
      </c>
      <c r="F66" s="4" t="str">
        <f>UnitControlCenter!$B$11</f>
        <v>incidents / year</v>
      </c>
      <c r="G66" s="259" t="s">
        <v>3053</v>
      </c>
      <c r="I66" s="259"/>
    </row>
    <row r="67" spans="1:19">
      <c r="A67" s="260" t="s">
        <v>2289</v>
      </c>
      <c r="B67" s="260" t="s">
        <v>3045</v>
      </c>
      <c r="C67" s="324">
        <v>1</v>
      </c>
      <c r="D67" s="259" t="s">
        <v>69</v>
      </c>
      <c r="E67" s="259" t="s">
        <v>70</v>
      </c>
      <c r="F67" s="4" t="str">
        <f>UnitControlCenter!$B$11</f>
        <v>incidents / year</v>
      </c>
      <c r="G67" s="259" t="s">
        <v>3053</v>
      </c>
      <c r="I67" s="259"/>
    </row>
    <row r="68" spans="1:19" ht="30">
      <c r="A68" s="260" t="s">
        <v>2289</v>
      </c>
      <c r="B68" s="260" t="s">
        <v>2290</v>
      </c>
      <c r="C68" s="332">
        <v>1</v>
      </c>
      <c r="D68" s="259" t="s">
        <v>69</v>
      </c>
      <c r="E68" s="259" t="s">
        <v>70</v>
      </c>
      <c r="F68" s="7" t="str">
        <f>UnitControlCenter!$B$8</f>
        <v>billion 2019 dollars / year</v>
      </c>
      <c r="G68" s="259" t="s">
        <v>73</v>
      </c>
      <c r="H68" s="323"/>
      <c r="I68" s="259"/>
    </row>
    <row r="69" spans="1:19">
      <c r="A69" s="260" t="s">
        <v>2289</v>
      </c>
      <c r="B69" s="260" t="s">
        <v>3046</v>
      </c>
      <c r="C69" s="332">
        <v>1</v>
      </c>
      <c r="D69" s="259" t="s">
        <v>69</v>
      </c>
      <c r="E69" s="259" t="s">
        <v>70</v>
      </c>
      <c r="F69" s="4" t="str">
        <f>UnitControlCenter!$B$11</f>
        <v>incidents / year</v>
      </c>
      <c r="G69" s="259" t="s">
        <v>3054</v>
      </c>
      <c r="H69" s="323"/>
      <c r="I69" s="259"/>
    </row>
    <row r="70" spans="1:19" ht="30">
      <c r="A70" s="260" t="s">
        <v>2289</v>
      </c>
      <c r="B70" s="260" t="s">
        <v>3047</v>
      </c>
      <c r="C70" s="332">
        <v>1</v>
      </c>
      <c r="D70" s="259" t="s">
        <v>69</v>
      </c>
      <c r="E70" s="259" t="s">
        <v>70</v>
      </c>
      <c r="F70" s="4" t="str">
        <f>UnitControlCenter!$B$11</f>
        <v>incidents / year</v>
      </c>
      <c r="G70" s="259" t="s">
        <v>3055</v>
      </c>
      <c r="H70" s="323"/>
      <c r="I70" s="259"/>
    </row>
    <row r="71" spans="1:19">
      <c r="A71" s="260" t="s">
        <v>2289</v>
      </c>
      <c r="B71" s="260" t="s">
        <v>3060</v>
      </c>
      <c r="C71" s="332">
        <v>1</v>
      </c>
      <c r="D71" s="259" t="s">
        <v>69</v>
      </c>
      <c r="E71" s="259" t="s">
        <v>70</v>
      </c>
      <c r="F71" s="4" t="str">
        <f>UnitControlCenter!$B$11</f>
        <v>incidents / year</v>
      </c>
      <c r="G71" s="259" t="s">
        <v>3061</v>
      </c>
      <c r="H71" s="323"/>
      <c r="I71" s="259"/>
    </row>
    <row r="72" spans="1:19" ht="30">
      <c r="A72" s="260" t="s">
        <v>2289</v>
      </c>
      <c r="B72" s="260" t="s">
        <v>3048</v>
      </c>
      <c r="C72" s="332">
        <v>1</v>
      </c>
      <c r="D72" s="259" t="s">
        <v>69</v>
      </c>
      <c r="E72" s="259" t="s">
        <v>70</v>
      </c>
      <c r="F72" s="4" t="str">
        <f>UnitControlCenter!$B$11</f>
        <v>incidents / year</v>
      </c>
      <c r="G72" s="259" t="s">
        <v>3056</v>
      </c>
      <c r="H72" s="323"/>
      <c r="I72" s="259"/>
    </row>
    <row r="73" spans="1:19">
      <c r="A73" s="260" t="s">
        <v>2289</v>
      </c>
      <c r="B73" s="260" t="s">
        <v>3049</v>
      </c>
      <c r="C73" s="332">
        <v>1</v>
      </c>
      <c r="D73" s="259" t="s">
        <v>69</v>
      </c>
      <c r="E73" s="259" t="s">
        <v>70</v>
      </c>
      <c r="F73" s="4" t="str">
        <f>UnitControlCenter!$B$11</f>
        <v>incidents / year</v>
      </c>
      <c r="G73" s="259" t="s">
        <v>3057</v>
      </c>
      <c r="H73" s="323"/>
      <c r="I73" s="259"/>
    </row>
    <row r="74" spans="1:19">
      <c r="A74" s="260" t="s">
        <v>2289</v>
      </c>
      <c r="B74" s="260" t="s">
        <v>3050</v>
      </c>
      <c r="C74" s="332">
        <v>1</v>
      </c>
      <c r="D74" s="259" t="s">
        <v>69</v>
      </c>
      <c r="E74" s="259" t="s">
        <v>70</v>
      </c>
      <c r="F74" s="4" t="str">
        <f>UnitControlCenter!$B$11</f>
        <v>incidents / year</v>
      </c>
      <c r="G74" s="259" t="s">
        <v>3058</v>
      </c>
      <c r="H74" s="323"/>
      <c r="I74" s="259"/>
    </row>
    <row r="75" spans="1:19" ht="30.75" thickBot="1">
      <c r="A75" s="303" t="s">
        <v>2289</v>
      </c>
      <c r="B75" s="303" t="s">
        <v>3051</v>
      </c>
      <c r="C75" s="331">
        <v>1</v>
      </c>
      <c r="D75" s="304" t="s">
        <v>69</v>
      </c>
      <c r="E75" s="304" t="s">
        <v>70</v>
      </c>
      <c r="F75" s="307" t="str">
        <f>UnitControlCenter!$B$11</f>
        <v>incidents / year</v>
      </c>
      <c r="G75" s="304" t="s">
        <v>3059</v>
      </c>
      <c r="H75" s="305"/>
      <c r="I75" s="304"/>
      <c r="J75" s="305"/>
      <c r="K75" s="305"/>
      <c r="L75" s="305"/>
      <c r="M75" s="305"/>
      <c r="N75" s="305"/>
      <c r="O75" s="305"/>
      <c r="P75" s="305"/>
      <c r="Q75" s="305"/>
      <c r="R75" s="305"/>
      <c r="S75" s="305"/>
    </row>
    <row r="76" spans="1:19" ht="135">
      <c r="A76" s="260" t="s">
        <v>2503</v>
      </c>
      <c r="B76" s="260" t="s">
        <v>2291</v>
      </c>
      <c r="C76" s="324">
        <v>1</v>
      </c>
      <c r="D76" s="259" t="s">
        <v>71</v>
      </c>
      <c r="E76" s="259" t="s">
        <v>72</v>
      </c>
      <c r="F76" s="4" t="str">
        <f>UnitControlCenter!$B$15</f>
        <v>terawatt-hours (TWh) / year</v>
      </c>
      <c r="G76" s="259" t="s">
        <v>2543</v>
      </c>
      <c r="H76" s="79" t="s">
        <v>2544</v>
      </c>
      <c r="I76" s="259" t="s">
        <v>2551</v>
      </c>
    </row>
    <row r="77" spans="1:19" ht="165">
      <c r="A77" s="260" t="s">
        <v>2503</v>
      </c>
      <c r="B77" s="260" t="s">
        <v>2292</v>
      </c>
      <c r="C77" s="324">
        <v>1</v>
      </c>
      <c r="D77" s="259" t="s">
        <v>71</v>
      </c>
      <c r="E77" s="259" t="s">
        <v>70</v>
      </c>
      <c r="F77" s="4" t="str">
        <f>UnitControlCenter!$B$15</f>
        <v>terawatt-hours (TWh) / year</v>
      </c>
      <c r="G77" s="259" t="s">
        <v>2545</v>
      </c>
      <c r="H77" s="79" t="s">
        <v>2546</v>
      </c>
      <c r="I77" s="259" t="s">
        <v>2552</v>
      </c>
    </row>
    <row r="78" spans="1:19" ht="135">
      <c r="A78" s="260" t="s">
        <v>2503</v>
      </c>
      <c r="B78" s="260" t="s">
        <v>2293</v>
      </c>
      <c r="C78" s="324">
        <v>1</v>
      </c>
      <c r="D78" s="259" t="s">
        <v>71</v>
      </c>
      <c r="E78" s="259" t="s">
        <v>72</v>
      </c>
      <c r="F78" s="4" t="str">
        <f>UnitControlCenter!$B$16</f>
        <v>gigawatts (GW) / year</v>
      </c>
      <c r="G78" s="259" t="s">
        <v>2547</v>
      </c>
      <c r="H78" s="79" t="s">
        <v>2548</v>
      </c>
      <c r="I78" s="259" t="s">
        <v>2553</v>
      </c>
    </row>
    <row r="79" spans="1:19" ht="150">
      <c r="A79" s="260" t="s">
        <v>2503</v>
      </c>
      <c r="B79" s="260" t="s">
        <v>2294</v>
      </c>
      <c r="C79" s="324">
        <v>1</v>
      </c>
      <c r="D79" s="259" t="s">
        <v>71</v>
      </c>
      <c r="E79" s="259" t="s">
        <v>70</v>
      </c>
      <c r="F79" s="4" t="str">
        <f>UnitControlCenter!$B$16</f>
        <v>gigawatts (GW) / year</v>
      </c>
      <c r="G79" s="259" t="s">
        <v>2549</v>
      </c>
      <c r="H79" s="79" t="s">
        <v>2550</v>
      </c>
      <c r="I79" s="259" t="s">
        <v>2554</v>
      </c>
    </row>
    <row r="80" spans="1:19" ht="45.75" thickBot="1">
      <c r="A80" s="303" t="s">
        <v>2503</v>
      </c>
      <c r="B80" s="303" t="s">
        <v>2504</v>
      </c>
      <c r="C80" s="331">
        <v>1</v>
      </c>
      <c r="D80" s="304" t="s">
        <v>71</v>
      </c>
      <c r="E80" s="304" t="s">
        <v>72</v>
      </c>
      <c r="F80" s="307" t="str">
        <f>UnitControlCenter!$B$15</f>
        <v>terawatt-hours (TWh) / year</v>
      </c>
      <c r="G80" s="304" t="s">
        <v>2968</v>
      </c>
      <c r="H80" s="304" t="s">
        <v>2969</v>
      </c>
      <c r="I80" s="304" t="s">
        <v>2555</v>
      </c>
      <c r="J80" s="305"/>
      <c r="K80" s="305"/>
      <c r="L80" s="305"/>
      <c r="M80" s="305"/>
      <c r="N80" s="305"/>
      <c r="O80" s="305"/>
      <c r="P80" s="305"/>
      <c r="Q80" s="305"/>
      <c r="R80" s="305"/>
      <c r="S80" s="305"/>
    </row>
    <row r="81" spans="1:19" ht="120">
      <c r="A81" s="260" t="s">
        <v>2496</v>
      </c>
      <c r="B81" s="260" t="s">
        <v>2295</v>
      </c>
      <c r="C81" s="324">
        <v>1</v>
      </c>
      <c r="D81" s="259" t="s">
        <v>71</v>
      </c>
      <c r="E81" s="259" t="s">
        <v>2313</v>
      </c>
      <c r="F81" s="4" t="str">
        <f>UnitControlCenter!$B$17</f>
        <v>2019 dollars / megawatt-hour (MWh)</v>
      </c>
      <c r="G81" s="259" t="s">
        <v>2556</v>
      </c>
      <c r="H81" s="79" t="s">
        <v>2557</v>
      </c>
      <c r="I81" s="259" t="s">
        <v>2558</v>
      </c>
    </row>
    <row r="82" spans="1:19" ht="30">
      <c r="A82" s="260" t="s">
        <v>2496</v>
      </c>
      <c r="B82" s="260" t="s">
        <v>2296</v>
      </c>
      <c r="C82" s="324">
        <v>1</v>
      </c>
      <c r="D82" s="259" t="s">
        <v>71</v>
      </c>
      <c r="E82" s="259" t="s">
        <v>72</v>
      </c>
      <c r="F82" s="4" t="str">
        <f>UnitControlCenter!$B$15</f>
        <v>terawatt-hours (TWh) / year</v>
      </c>
      <c r="G82" s="259" t="s">
        <v>2884</v>
      </c>
      <c r="H82" s="79" t="s">
        <v>2885</v>
      </c>
      <c r="I82" s="259" t="s">
        <v>2886</v>
      </c>
    </row>
    <row r="83" spans="1:19" ht="105">
      <c r="A83" s="260" t="s">
        <v>2496</v>
      </c>
      <c r="B83" s="260" t="s">
        <v>2497</v>
      </c>
      <c r="C83" s="324">
        <v>1</v>
      </c>
      <c r="D83" s="259" t="s">
        <v>71</v>
      </c>
      <c r="E83" s="259" t="s">
        <v>72</v>
      </c>
      <c r="F83" s="4" t="str">
        <f>UnitControlCenter!$B$18</f>
        <v>cubic km / yr</v>
      </c>
      <c r="G83" s="259" t="s">
        <v>2559</v>
      </c>
      <c r="H83" s="79" t="s">
        <v>2560</v>
      </c>
      <c r="I83" s="259" t="s">
        <v>2561</v>
      </c>
    </row>
    <row r="84" spans="1:19" ht="120.75" thickBot="1">
      <c r="A84" s="303" t="s">
        <v>2496</v>
      </c>
      <c r="B84" s="303" t="s">
        <v>2498</v>
      </c>
      <c r="C84" s="331">
        <v>1</v>
      </c>
      <c r="D84" s="304" t="s">
        <v>71</v>
      </c>
      <c r="E84" s="304" t="s">
        <v>72</v>
      </c>
      <c r="F84" s="307" t="str">
        <f>UnitControlCenter!$B$18</f>
        <v>cubic km / yr</v>
      </c>
      <c r="G84" s="304" t="s">
        <v>2562</v>
      </c>
      <c r="H84" s="305" t="s">
        <v>2563</v>
      </c>
      <c r="I84" s="304" t="s">
        <v>2564</v>
      </c>
    </row>
    <row r="85" spans="1:19" ht="90">
      <c r="A85" s="260" t="s">
        <v>2846</v>
      </c>
      <c r="B85" s="260" t="s">
        <v>2847</v>
      </c>
      <c r="C85" s="324">
        <v>1</v>
      </c>
      <c r="D85" s="259" t="s">
        <v>71</v>
      </c>
      <c r="E85" s="259" t="s">
        <v>72</v>
      </c>
      <c r="F85" s="4" t="str">
        <f>UnitControlCenter!$B$21</f>
        <v>million vehicles / year</v>
      </c>
      <c r="G85" s="259" t="s">
        <v>2685</v>
      </c>
      <c r="H85" s="259" t="s">
        <v>2686</v>
      </c>
      <c r="I85" s="259" t="s">
        <v>2687</v>
      </c>
    </row>
    <row r="86" spans="1:19" ht="90">
      <c r="A86" s="260" t="s">
        <v>2846</v>
      </c>
      <c r="B86" s="260" t="s">
        <v>2848</v>
      </c>
      <c r="C86" s="324">
        <v>1</v>
      </c>
      <c r="D86" s="259" t="s">
        <v>71</v>
      </c>
      <c r="E86" s="259" t="s">
        <v>72</v>
      </c>
      <c r="F86" s="4" t="str">
        <f>UnitControlCenter!$B$22</f>
        <v>thousand vehicles / year</v>
      </c>
      <c r="G86" s="259" t="s">
        <v>2688</v>
      </c>
      <c r="H86" s="259" t="s">
        <v>2689</v>
      </c>
      <c r="I86" s="259" t="s">
        <v>2690</v>
      </c>
    </row>
    <row r="87" spans="1:19" ht="90">
      <c r="A87" s="260" t="s">
        <v>2846</v>
      </c>
      <c r="B87" s="260" t="s">
        <v>2849</v>
      </c>
      <c r="C87" s="324">
        <v>1</v>
      </c>
      <c r="D87" s="259" t="s">
        <v>71</v>
      </c>
      <c r="E87" s="259" t="s">
        <v>72</v>
      </c>
      <c r="F87" s="4" t="str">
        <f>UnitControlCenter!$B$22</f>
        <v>thousand vehicles / year</v>
      </c>
      <c r="G87" s="259" t="s">
        <v>2691</v>
      </c>
      <c r="H87" s="259" t="s">
        <v>2686</v>
      </c>
      <c r="I87" s="259" t="s">
        <v>2687</v>
      </c>
    </row>
    <row r="88" spans="1:19" ht="90">
      <c r="A88" s="260" t="s">
        <v>2846</v>
      </c>
      <c r="B88" s="260" t="s">
        <v>2850</v>
      </c>
      <c r="C88" s="324">
        <v>1</v>
      </c>
      <c r="D88" s="259" t="s">
        <v>71</v>
      </c>
      <c r="E88" s="259" t="s">
        <v>72</v>
      </c>
      <c r="F88" s="4" t="str">
        <f>UnitControlCenter!$B$22</f>
        <v>thousand vehicles / year</v>
      </c>
      <c r="G88" s="259" t="s">
        <v>2692</v>
      </c>
      <c r="H88" s="259" t="s">
        <v>2689</v>
      </c>
      <c r="I88" s="259" t="s">
        <v>2690</v>
      </c>
    </row>
    <row r="89" spans="1:19" ht="30">
      <c r="A89" s="260" t="s">
        <v>2846</v>
      </c>
      <c r="B89" s="260" t="s">
        <v>2851</v>
      </c>
      <c r="C89" s="324">
        <v>1</v>
      </c>
      <c r="D89" s="259" t="s">
        <v>71</v>
      </c>
      <c r="E89" s="259" t="s">
        <v>72</v>
      </c>
      <c r="F89" s="4" t="str">
        <f>UnitControlCenter!$B$22</f>
        <v>thousand vehicles / year</v>
      </c>
      <c r="G89" s="259" t="s">
        <v>2565</v>
      </c>
      <c r="H89" s="259" t="s">
        <v>2566</v>
      </c>
      <c r="I89" s="259" t="s">
        <v>2669</v>
      </c>
    </row>
    <row r="90" spans="1:19" ht="75">
      <c r="A90" s="260" t="s">
        <v>2846</v>
      </c>
      <c r="B90" s="260" t="s">
        <v>2852</v>
      </c>
      <c r="C90" s="324">
        <v>1</v>
      </c>
      <c r="D90" s="259" t="s">
        <v>71</v>
      </c>
      <c r="E90" s="259" t="s">
        <v>72</v>
      </c>
      <c r="F90" s="4" t="str">
        <f>UnitControlCenter!$B$23</f>
        <v>million vehicles</v>
      </c>
      <c r="G90" s="259" t="s">
        <v>2693</v>
      </c>
      <c r="H90" s="259" t="s">
        <v>2686</v>
      </c>
      <c r="I90" s="259" t="s">
        <v>2687</v>
      </c>
    </row>
    <row r="91" spans="1:19" ht="90">
      <c r="A91" s="260" t="s">
        <v>2846</v>
      </c>
      <c r="B91" s="260" t="s">
        <v>2853</v>
      </c>
      <c r="C91" s="324">
        <v>1</v>
      </c>
      <c r="D91" s="259" t="s">
        <v>71</v>
      </c>
      <c r="E91" s="259" t="s">
        <v>72</v>
      </c>
      <c r="F91" s="4" t="str">
        <f>UnitControlCenter!$B$24</f>
        <v>thousand vehicles</v>
      </c>
      <c r="G91" s="259" t="s">
        <v>2966</v>
      </c>
      <c r="H91" s="259" t="s">
        <v>2689</v>
      </c>
      <c r="I91" s="259" t="s">
        <v>2690</v>
      </c>
    </row>
    <row r="92" spans="1:19" ht="75">
      <c r="A92" s="260" t="s">
        <v>2846</v>
      </c>
      <c r="B92" s="260" t="s">
        <v>2854</v>
      </c>
      <c r="C92" s="324">
        <v>1</v>
      </c>
      <c r="D92" s="259" t="s">
        <v>71</v>
      </c>
      <c r="E92" s="259" t="s">
        <v>72</v>
      </c>
      <c r="F92" s="4" t="str">
        <f>UnitControlCenter!$B$23</f>
        <v>million vehicles</v>
      </c>
      <c r="G92" s="259" t="s">
        <v>2694</v>
      </c>
      <c r="H92" s="259" t="s">
        <v>2686</v>
      </c>
      <c r="I92" s="259" t="s">
        <v>2687</v>
      </c>
    </row>
    <row r="93" spans="1:19" ht="75">
      <c r="A93" s="260" t="s">
        <v>2846</v>
      </c>
      <c r="B93" s="260" t="s">
        <v>2855</v>
      </c>
      <c r="C93" s="324">
        <v>1</v>
      </c>
      <c r="D93" s="259" t="s">
        <v>71</v>
      </c>
      <c r="E93" s="259" t="s">
        <v>72</v>
      </c>
      <c r="F93" s="4" t="str">
        <f>UnitControlCenter!$B$23</f>
        <v>million vehicles</v>
      </c>
      <c r="G93" s="259" t="s">
        <v>2695</v>
      </c>
      <c r="H93" s="259" t="s">
        <v>2689</v>
      </c>
      <c r="I93" s="259" t="s">
        <v>2690</v>
      </c>
    </row>
    <row r="94" spans="1:19" ht="30.75" thickBot="1">
      <c r="A94" s="303" t="s">
        <v>2846</v>
      </c>
      <c r="B94" s="303" t="s">
        <v>2856</v>
      </c>
      <c r="C94" s="331">
        <v>1</v>
      </c>
      <c r="D94" s="304" t="s">
        <v>71</v>
      </c>
      <c r="E94" s="304" t="s">
        <v>72</v>
      </c>
      <c r="F94" s="307" t="str">
        <f>UnitControlCenter!$B$23</f>
        <v>million vehicles</v>
      </c>
      <c r="G94" s="304" t="s">
        <v>2670</v>
      </c>
      <c r="H94" s="304" t="s">
        <v>2566</v>
      </c>
      <c r="I94" s="304" t="s">
        <v>2669</v>
      </c>
      <c r="J94" s="305"/>
      <c r="K94" s="305"/>
      <c r="L94" s="305"/>
      <c r="M94" s="305"/>
      <c r="N94" s="305"/>
      <c r="O94" s="305"/>
      <c r="P94" s="305"/>
      <c r="Q94" s="305"/>
      <c r="R94" s="305"/>
      <c r="S94" s="305"/>
    </row>
    <row r="95" spans="1:19" ht="150">
      <c r="A95" s="260" t="s">
        <v>2999</v>
      </c>
      <c r="B95" s="260" t="s">
        <v>2299</v>
      </c>
      <c r="C95" s="324">
        <v>1</v>
      </c>
      <c r="D95" s="259" t="s">
        <v>71</v>
      </c>
      <c r="E95" s="259" t="s">
        <v>72</v>
      </c>
      <c r="F95" s="4" t="str">
        <f>UnitControlCenter!$B$3</f>
        <v>million metric tons / year</v>
      </c>
      <c r="G95" s="259" t="s">
        <v>2671</v>
      </c>
      <c r="H95" s="259" t="s">
        <v>2883</v>
      </c>
      <c r="I95" s="259" t="s">
        <v>2672</v>
      </c>
    </row>
    <row r="96" spans="1:19" ht="105">
      <c r="A96" s="260" t="s">
        <v>2999</v>
      </c>
      <c r="B96" s="260" t="s">
        <v>2300</v>
      </c>
      <c r="C96" s="324">
        <v>1</v>
      </c>
      <c r="D96" s="259" t="s">
        <v>71</v>
      </c>
      <c r="E96" s="259" t="s">
        <v>72</v>
      </c>
      <c r="F96" s="4" t="str">
        <f>UnitControlCenter!$B$25</f>
        <v>quads / year</v>
      </c>
      <c r="G96" s="259" t="s">
        <v>2882</v>
      </c>
      <c r="H96" s="259" t="s">
        <v>2696</v>
      </c>
      <c r="I96" s="259" t="s">
        <v>2697</v>
      </c>
    </row>
    <row r="97" spans="1:19" ht="135">
      <c r="A97" s="260" t="s">
        <v>2999</v>
      </c>
      <c r="B97" s="260" t="s">
        <v>2355</v>
      </c>
      <c r="C97" s="332">
        <v>1</v>
      </c>
      <c r="D97" s="259" t="s">
        <v>71</v>
      </c>
      <c r="E97" s="259" t="s">
        <v>72</v>
      </c>
      <c r="F97" s="7" t="str">
        <f>UnitControlCenter!$B$25</f>
        <v>quads / year</v>
      </c>
      <c r="G97" s="259" t="s">
        <v>2673</v>
      </c>
      <c r="H97" s="259" t="s">
        <v>2883</v>
      </c>
      <c r="I97" s="259" t="s">
        <v>2672</v>
      </c>
    </row>
    <row r="98" spans="1:19" ht="45">
      <c r="A98" s="260" t="s">
        <v>2999</v>
      </c>
      <c r="B98" s="260" t="s">
        <v>3000</v>
      </c>
      <c r="C98" s="332">
        <v>1</v>
      </c>
      <c r="D98" s="259" t="s">
        <v>71</v>
      </c>
      <c r="E98" s="259" t="s">
        <v>72</v>
      </c>
      <c r="F98" s="7" t="str">
        <f>UnitControlCenter!$B$19</f>
        <v>trillion passenger-miles / year</v>
      </c>
      <c r="G98" s="259" t="s">
        <v>2314</v>
      </c>
      <c r="H98" s="323" t="s">
        <v>2627</v>
      </c>
      <c r="I98" s="259" t="s">
        <v>2628</v>
      </c>
    </row>
    <row r="99" spans="1:19" ht="45.75" thickBot="1">
      <c r="A99" s="303" t="s">
        <v>2999</v>
      </c>
      <c r="B99" s="303" t="s">
        <v>3001</v>
      </c>
      <c r="C99" s="331">
        <v>1</v>
      </c>
      <c r="D99" s="304" t="s">
        <v>71</v>
      </c>
      <c r="E99" s="304" t="s">
        <v>72</v>
      </c>
      <c r="F99" s="307" t="str">
        <f>UnitControlCenter!$B$20</f>
        <v>trillion freight ton-miles / year</v>
      </c>
      <c r="G99" s="304" t="s">
        <v>2666</v>
      </c>
      <c r="H99" s="305" t="s">
        <v>2667</v>
      </c>
      <c r="I99" s="304" t="s">
        <v>2668</v>
      </c>
      <c r="J99" s="305"/>
      <c r="K99" s="305"/>
      <c r="L99" s="305"/>
      <c r="M99" s="305"/>
      <c r="N99" s="305"/>
      <c r="O99" s="305"/>
      <c r="P99" s="305"/>
      <c r="Q99" s="305"/>
      <c r="R99" s="305"/>
      <c r="S99" s="305"/>
    </row>
    <row r="100" spans="1:19" ht="60">
      <c r="A100" s="262" t="s">
        <v>2301</v>
      </c>
      <c r="B100" s="260" t="s">
        <v>2833</v>
      </c>
      <c r="C100" s="324">
        <v>1</v>
      </c>
      <c r="D100" s="259" t="s">
        <v>71</v>
      </c>
      <c r="E100" s="259" t="s">
        <v>72</v>
      </c>
      <c r="F100" s="4" t="str">
        <f>UnitControlCenter!$B$25</f>
        <v>quads / year</v>
      </c>
      <c r="G100" s="259" t="s">
        <v>2678</v>
      </c>
      <c r="H100" s="79" t="s">
        <v>2675</v>
      </c>
      <c r="I100" s="259" t="s">
        <v>2676</v>
      </c>
    </row>
    <row r="101" spans="1:19" ht="90">
      <c r="A101" s="262" t="s">
        <v>2301</v>
      </c>
      <c r="B101" s="260" t="s">
        <v>2834</v>
      </c>
      <c r="C101" s="324">
        <v>1</v>
      </c>
      <c r="D101" s="259" t="s">
        <v>71</v>
      </c>
      <c r="E101" s="259" t="s">
        <v>72</v>
      </c>
      <c r="F101" s="4" t="str">
        <f>UnitControlCenter!$B$25</f>
        <v>quads / year</v>
      </c>
      <c r="G101" s="259" t="s">
        <v>2830</v>
      </c>
      <c r="H101" s="79" t="s">
        <v>2831</v>
      </c>
      <c r="I101" s="259" t="s">
        <v>2832</v>
      </c>
    </row>
    <row r="102" spans="1:19" ht="75">
      <c r="A102" s="262" t="s">
        <v>2301</v>
      </c>
      <c r="B102" s="260" t="s">
        <v>2835</v>
      </c>
      <c r="C102" s="324">
        <v>1</v>
      </c>
      <c r="D102" s="259" t="s">
        <v>71</v>
      </c>
      <c r="E102" s="259" t="s">
        <v>72</v>
      </c>
      <c r="F102" s="4" t="str">
        <f>UnitControlCenter!$B$25</f>
        <v>quads / year</v>
      </c>
      <c r="G102" s="259" t="s">
        <v>2837</v>
      </c>
      <c r="H102" s="79" t="s">
        <v>2675</v>
      </c>
      <c r="I102" s="259" t="s">
        <v>2676</v>
      </c>
    </row>
    <row r="103" spans="1:19" ht="120.75" thickBot="1">
      <c r="A103" s="306" t="s">
        <v>2301</v>
      </c>
      <c r="B103" s="303" t="s">
        <v>2836</v>
      </c>
      <c r="C103" s="331">
        <v>1</v>
      </c>
      <c r="D103" s="304" t="s">
        <v>71</v>
      </c>
      <c r="E103" s="304" t="s">
        <v>72</v>
      </c>
      <c r="F103" s="307" t="str">
        <f>UnitControlCenter!$B$25</f>
        <v>quads / year</v>
      </c>
      <c r="G103" s="304" t="s">
        <v>2838</v>
      </c>
      <c r="H103" s="305" t="s">
        <v>2831</v>
      </c>
      <c r="I103" s="304" t="s">
        <v>2832</v>
      </c>
      <c r="J103" s="305"/>
      <c r="K103" s="305"/>
      <c r="L103" s="305"/>
      <c r="M103" s="305"/>
      <c r="N103" s="305"/>
      <c r="O103" s="305"/>
      <c r="P103" s="305"/>
      <c r="Q103" s="305"/>
      <c r="R103" s="305"/>
      <c r="S103" s="305"/>
    </row>
    <row r="104" spans="1:19" ht="75">
      <c r="A104" s="262" t="s">
        <v>2947</v>
      </c>
      <c r="B104" s="260" t="s">
        <v>2351</v>
      </c>
      <c r="C104" s="324">
        <v>1</v>
      </c>
      <c r="D104" s="259" t="s">
        <v>71</v>
      </c>
      <c r="E104" s="259" t="s">
        <v>72</v>
      </c>
      <c r="F104" s="4" t="str">
        <f>UnitControlCenter!$B$3</f>
        <v>million metric tons / year</v>
      </c>
      <c r="G104" s="259" t="s">
        <v>2674</v>
      </c>
      <c r="H104" s="79" t="s">
        <v>2675</v>
      </c>
      <c r="I104" s="259" t="s">
        <v>2676</v>
      </c>
    </row>
    <row r="105" spans="1:19" ht="45">
      <c r="A105" s="262" t="s">
        <v>2947</v>
      </c>
      <c r="B105" s="260" t="s">
        <v>2352</v>
      </c>
      <c r="C105" s="324">
        <v>1</v>
      </c>
      <c r="D105" s="259" t="s">
        <v>71</v>
      </c>
      <c r="E105" s="259" t="s">
        <v>72</v>
      </c>
      <c r="F105" s="4" t="str">
        <f>UnitControlCenter!$B$3</f>
        <v>million metric tons / year</v>
      </c>
      <c r="G105" s="259" t="s">
        <v>2683</v>
      </c>
      <c r="H105" s="79" t="s">
        <v>2681</v>
      </c>
      <c r="I105" s="259" t="s">
        <v>2682</v>
      </c>
    </row>
    <row r="106" spans="1:19" ht="75">
      <c r="A106" s="262" t="s">
        <v>2947</v>
      </c>
      <c r="B106" s="260" t="s">
        <v>2353</v>
      </c>
      <c r="C106" s="324">
        <v>1</v>
      </c>
      <c r="D106" s="259" t="s">
        <v>71</v>
      </c>
      <c r="E106" s="259" t="s">
        <v>72</v>
      </c>
      <c r="F106" s="4" t="str">
        <f>UnitControlCenter!$B$3</f>
        <v>million metric tons / year</v>
      </c>
      <c r="G106" s="259" t="s">
        <v>2677</v>
      </c>
      <c r="H106" s="79" t="s">
        <v>2675</v>
      </c>
      <c r="I106" s="259" t="s">
        <v>2676</v>
      </c>
    </row>
    <row r="107" spans="1:19" ht="45">
      <c r="A107" s="262" t="s">
        <v>2947</v>
      </c>
      <c r="B107" s="260" t="s">
        <v>2354</v>
      </c>
      <c r="C107" s="332">
        <v>1</v>
      </c>
      <c r="D107" s="259" t="s">
        <v>71</v>
      </c>
      <c r="E107" s="259" t="s">
        <v>72</v>
      </c>
      <c r="F107" s="7" t="str">
        <f>UnitControlCenter!$B$3</f>
        <v>million metric tons / year</v>
      </c>
      <c r="G107" s="259" t="s">
        <v>2684</v>
      </c>
      <c r="H107" s="323" t="s">
        <v>2681</v>
      </c>
      <c r="I107" s="259" t="s">
        <v>2682</v>
      </c>
    </row>
    <row r="108" spans="1:19" s="323" customFormat="1" ht="90">
      <c r="A108" s="262" t="s">
        <v>2947</v>
      </c>
      <c r="B108" s="260" t="s">
        <v>2945</v>
      </c>
      <c r="C108" s="332">
        <v>1</v>
      </c>
      <c r="D108" s="259" t="s">
        <v>71</v>
      </c>
      <c r="E108" s="259" t="s">
        <v>72</v>
      </c>
      <c r="F108" s="7" t="str">
        <f>UnitControlCenter!$B$3</f>
        <v>million metric tons / year</v>
      </c>
      <c r="G108" s="259" t="s">
        <v>2950</v>
      </c>
      <c r="H108" s="79" t="s">
        <v>2675</v>
      </c>
      <c r="I108" s="259" t="s">
        <v>2676</v>
      </c>
    </row>
    <row r="109" spans="1:19" ht="45.75" thickBot="1">
      <c r="A109" s="306" t="s">
        <v>2947</v>
      </c>
      <c r="B109" s="303" t="s">
        <v>2946</v>
      </c>
      <c r="C109" s="331">
        <v>1</v>
      </c>
      <c r="D109" s="304" t="s">
        <v>71</v>
      </c>
      <c r="E109" s="304" t="s">
        <v>72</v>
      </c>
      <c r="F109" s="307" t="str">
        <f>UnitControlCenter!$B$3</f>
        <v>million metric tons / year</v>
      </c>
      <c r="G109" s="304" t="s">
        <v>2995</v>
      </c>
      <c r="H109" s="305" t="s">
        <v>2948</v>
      </c>
      <c r="I109" s="304" t="s">
        <v>2949</v>
      </c>
      <c r="J109" s="305"/>
      <c r="K109" s="305"/>
      <c r="L109" s="305"/>
      <c r="M109" s="305"/>
      <c r="N109" s="305"/>
      <c r="O109" s="305"/>
      <c r="P109" s="305"/>
      <c r="Q109" s="305"/>
      <c r="R109" s="305"/>
      <c r="S109" s="305"/>
    </row>
    <row r="110" spans="1:19" ht="60">
      <c r="A110" s="262" t="s">
        <v>2302</v>
      </c>
      <c r="B110" s="260" t="s">
        <v>2303</v>
      </c>
      <c r="C110" s="332">
        <v>1</v>
      </c>
      <c r="D110" s="259" t="s">
        <v>71</v>
      </c>
      <c r="E110" s="259" t="s">
        <v>72</v>
      </c>
      <c r="F110" s="4" t="str">
        <f>UnitControlCenter!$B$25</f>
        <v>quads / year</v>
      </c>
      <c r="G110" s="259" t="s">
        <v>2317</v>
      </c>
      <c r="H110" s="79" t="s">
        <v>2318</v>
      </c>
      <c r="I110" s="259" t="s">
        <v>2659</v>
      </c>
    </row>
    <row r="111" spans="1:19" ht="30">
      <c r="A111" s="262" t="s">
        <v>2302</v>
      </c>
      <c r="B111" s="260" t="s">
        <v>2304</v>
      </c>
      <c r="C111" s="332">
        <v>1</v>
      </c>
      <c r="D111" s="259" t="s">
        <v>71</v>
      </c>
      <c r="E111" s="259" t="s">
        <v>72</v>
      </c>
      <c r="F111" s="4" t="str">
        <f>UnitControlCenter!$B$25</f>
        <v>quads / year</v>
      </c>
      <c r="G111" s="259" t="s">
        <v>2335</v>
      </c>
      <c r="H111" s="79" t="s">
        <v>2319</v>
      </c>
      <c r="I111" s="259" t="s">
        <v>2320</v>
      </c>
    </row>
    <row r="112" spans="1:19" ht="90.75" thickBot="1">
      <c r="A112" s="306" t="s">
        <v>2302</v>
      </c>
      <c r="B112" s="303" t="s">
        <v>2305</v>
      </c>
      <c r="C112" s="331">
        <v>1</v>
      </c>
      <c r="D112" s="304" t="s">
        <v>71</v>
      </c>
      <c r="E112" s="304" t="s">
        <v>72</v>
      </c>
      <c r="F112" s="307" t="str">
        <f>UnitControlCenter!$B$25</f>
        <v>quads / year</v>
      </c>
      <c r="G112" s="304" t="s">
        <v>2706</v>
      </c>
      <c r="H112" s="305" t="s">
        <v>2708</v>
      </c>
      <c r="I112" s="304" t="s">
        <v>2707</v>
      </c>
      <c r="J112" s="305"/>
      <c r="K112" s="305"/>
      <c r="L112" s="305"/>
      <c r="M112" s="305"/>
      <c r="N112" s="305"/>
      <c r="O112" s="305"/>
      <c r="P112" s="305"/>
      <c r="Q112" s="305"/>
      <c r="R112" s="305"/>
      <c r="S112" s="305"/>
    </row>
    <row r="113" spans="1:19" ht="105">
      <c r="A113" s="260" t="s">
        <v>2384</v>
      </c>
      <c r="B113" s="260" t="s">
        <v>2385</v>
      </c>
      <c r="C113" s="332">
        <v>1</v>
      </c>
      <c r="D113" s="259" t="s">
        <v>71</v>
      </c>
      <c r="E113" s="259" t="s">
        <v>72</v>
      </c>
      <c r="F113" s="4" t="str">
        <f>UnitControlCenter!$B$25</f>
        <v>quads / year</v>
      </c>
      <c r="G113" s="259" t="s">
        <v>2726</v>
      </c>
      <c r="H113" s="259" t="s">
        <v>2727</v>
      </c>
      <c r="I113" s="259" t="s">
        <v>2728</v>
      </c>
    </row>
    <row r="114" spans="1:19" ht="60">
      <c r="A114" s="260" t="s">
        <v>2384</v>
      </c>
      <c r="B114" s="260" t="s">
        <v>2386</v>
      </c>
      <c r="C114" s="332">
        <v>1</v>
      </c>
      <c r="D114" s="259" t="s">
        <v>71</v>
      </c>
      <c r="E114" s="259" t="s">
        <v>72</v>
      </c>
      <c r="F114" s="4" t="str">
        <f>UnitControlCenter!$B$25</f>
        <v>quads / year</v>
      </c>
      <c r="G114" s="259" t="s">
        <v>2877</v>
      </c>
      <c r="H114" s="259" t="s">
        <v>2878</v>
      </c>
      <c r="I114" s="259" t="s">
        <v>2879</v>
      </c>
    </row>
    <row r="115" spans="1:19">
      <c r="A115" s="260" t="s">
        <v>2384</v>
      </c>
      <c r="B115" s="260" t="s">
        <v>3015</v>
      </c>
      <c r="C115" s="332">
        <v>0</v>
      </c>
      <c r="D115" s="259" t="s">
        <v>69</v>
      </c>
      <c r="E115" s="259" t="s">
        <v>70</v>
      </c>
      <c r="F115" s="1" t="str">
        <f>UnitControlCenter!$B$26</f>
        <v>thousand BTU / 2019 dollar</v>
      </c>
      <c r="G115" s="259" t="s">
        <v>2961</v>
      </c>
      <c r="H115" s="259"/>
      <c r="I115" s="259"/>
    </row>
    <row r="116" spans="1:19">
      <c r="A116" s="260" t="s">
        <v>2384</v>
      </c>
      <c r="B116" s="260" t="s">
        <v>2387</v>
      </c>
      <c r="C116" s="332">
        <v>1</v>
      </c>
      <c r="D116" s="259" t="s">
        <v>69</v>
      </c>
      <c r="E116" s="259" t="s">
        <v>70</v>
      </c>
      <c r="F116" s="4" t="str">
        <f>UnitControlCenter!$B$15</f>
        <v>terawatt-hours (TWh) / year</v>
      </c>
      <c r="G116" s="259" t="s">
        <v>2255</v>
      </c>
      <c r="I116" s="259"/>
    </row>
    <row r="117" spans="1:19">
      <c r="A117" s="260" t="s">
        <v>2384</v>
      </c>
      <c r="B117" s="260" t="s">
        <v>2388</v>
      </c>
      <c r="C117" s="332">
        <v>1</v>
      </c>
      <c r="D117" s="259" t="s">
        <v>69</v>
      </c>
      <c r="E117" s="259" t="s">
        <v>70</v>
      </c>
      <c r="F117" s="4" t="str">
        <f>UnitControlCenter!$B$27</f>
        <v>millions of short tons / year</v>
      </c>
      <c r="G117" s="259" t="s">
        <v>2254</v>
      </c>
      <c r="I117" s="259"/>
    </row>
    <row r="118" spans="1:19">
      <c r="A118" s="260" t="s">
        <v>2384</v>
      </c>
      <c r="B118" s="260" t="s">
        <v>2389</v>
      </c>
      <c r="C118" s="332">
        <v>1</v>
      </c>
      <c r="D118" s="259" t="s">
        <v>69</v>
      </c>
      <c r="E118" s="259" t="s">
        <v>70</v>
      </c>
      <c r="F118" s="4" t="str">
        <f>UnitControlCenter!$B$27</f>
        <v>millions of short tons / year</v>
      </c>
      <c r="G118" s="259" t="s">
        <v>2253</v>
      </c>
      <c r="I118" s="259"/>
    </row>
    <row r="119" spans="1:19">
      <c r="A119" s="260" t="s">
        <v>2384</v>
      </c>
      <c r="B119" s="260" t="s">
        <v>2390</v>
      </c>
      <c r="C119" s="332">
        <v>1</v>
      </c>
      <c r="D119" s="259" t="s">
        <v>69</v>
      </c>
      <c r="E119" s="259" t="s">
        <v>70</v>
      </c>
      <c r="F119" s="4" t="str">
        <f>UnitControlCenter!$B$28</f>
        <v>trillion cubic feet / year</v>
      </c>
      <c r="G119" s="259" t="s">
        <v>2252</v>
      </c>
      <c r="I119" s="259"/>
    </row>
    <row r="120" spans="1:19" ht="30">
      <c r="A120" s="260" t="s">
        <v>2384</v>
      </c>
      <c r="B120" s="260" t="s">
        <v>2391</v>
      </c>
      <c r="C120" s="332">
        <v>1</v>
      </c>
      <c r="D120" s="259" t="s">
        <v>69</v>
      </c>
      <c r="E120" s="259" t="s">
        <v>70</v>
      </c>
      <c r="F120" s="4" t="str">
        <f>UnitControlCenter!$B$29</f>
        <v>million barrels / year</v>
      </c>
      <c r="G120" s="259" t="s">
        <v>2251</v>
      </c>
      <c r="I120" s="259"/>
    </row>
    <row r="121" spans="1:19">
      <c r="A121" s="260" t="s">
        <v>2384</v>
      </c>
      <c r="B121" s="260" t="s">
        <v>2392</v>
      </c>
      <c r="C121" s="332">
        <v>1</v>
      </c>
      <c r="D121" s="259" t="s">
        <v>69</v>
      </c>
      <c r="E121" s="259" t="s">
        <v>70</v>
      </c>
      <c r="F121" s="4" t="str">
        <f>UnitControlCenter!$B$29</f>
        <v>million barrels / year</v>
      </c>
      <c r="G121" s="259" t="s">
        <v>2323</v>
      </c>
      <c r="I121" s="259"/>
    </row>
    <row r="122" spans="1:19">
      <c r="A122" s="260" t="s">
        <v>2384</v>
      </c>
      <c r="B122" s="260" t="s">
        <v>2393</v>
      </c>
      <c r="C122" s="332">
        <v>1</v>
      </c>
      <c r="D122" s="259" t="s">
        <v>69</v>
      </c>
      <c r="E122" s="259" t="s">
        <v>70</v>
      </c>
      <c r="F122" s="4" t="str">
        <f>UnitControlCenter!$B$27</f>
        <v>millions of short tons / year</v>
      </c>
      <c r="G122" s="259" t="s">
        <v>2324</v>
      </c>
      <c r="I122" s="259"/>
    </row>
    <row r="123" spans="1:19" ht="30">
      <c r="A123" s="260" t="s">
        <v>2384</v>
      </c>
      <c r="B123" s="260" t="s">
        <v>2709</v>
      </c>
      <c r="C123" s="332">
        <v>1</v>
      </c>
      <c r="D123" s="259" t="s">
        <v>69</v>
      </c>
      <c r="E123" s="259" t="s">
        <v>70</v>
      </c>
      <c r="F123" s="4" t="str">
        <f>UnitControlCenter!$B$30</f>
        <v>million gallons / year</v>
      </c>
      <c r="G123" s="259" t="s">
        <v>2713</v>
      </c>
      <c r="I123" s="259"/>
    </row>
    <row r="124" spans="1:19" ht="30">
      <c r="A124" s="260" t="s">
        <v>2384</v>
      </c>
      <c r="B124" s="260" t="s">
        <v>2710</v>
      </c>
      <c r="C124" s="332">
        <v>1</v>
      </c>
      <c r="D124" s="259" t="s">
        <v>69</v>
      </c>
      <c r="E124" s="259" t="s">
        <v>70</v>
      </c>
      <c r="F124" s="4" t="str">
        <f>UnitControlCenter!$B$27</f>
        <v>millions of short tons / year</v>
      </c>
      <c r="G124" s="259" t="s">
        <v>2714</v>
      </c>
      <c r="I124" s="259"/>
    </row>
    <row r="125" spans="1:19" ht="15.75" thickBot="1">
      <c r="A125" s="303" t="s">
        <v>2384</v>
      </c>
      <c r="B125" s="303" t="s">
        <v>2711</v>
      </c>
      <c r="C125" s="331">
        <v>1</v>
      </c>
      <c r="D125" s="304" t="s">
        <v>69</v>
      </c>
      <c r="E125" s="304" t="s">
        <v>70</v>
      </c>
      <c r="F125" s="307" t="str">
        <f>UnitControlCenter!$B$5</f>
        <v>thousand metric tons / year</v>
      </c>
      <c r="G125" s="304" t="s">
        <v>2715</v>
      </c>
      <c r="H125" s="305"/>
      <c r="I125" s="304"/>
      <c r="J125" s="305"/>
      <c r="K125" s="305"/>
      <c r="L125" s="305"/>
      <c r="M125" s="305"/>
      <c r="N125" s="305"/>
      <c r="O125" s="305"/>
      <c r="P125" s="305"/>
      <c r="Q125" s="305"/>
      <c r="R125" s="305"/>
      <c r="S125" s="305"/>
    </row>
    <row r="126" spans="1:19" ht="60">
      <c r="A126" s="260" t="s">
        <v>2862</v>
      </c>
      <c r="B126" s="260" t="s">
        <v>2721</v>
      </c>
      <c r="C126" s="332">
        <v>1</v>
      </c>
      <c r="D126" s="259" t="s">
        <v>71</v>
      </c>
      <c r="E126" s="259" t="s">
        <v>72</v>
      </c>
      <c r="F126" s="4" t="str">
        <f>UnitControlCenter!$B$31</f>
        <v>trillion BTU / year</v>
      </c>
      <c r="G126" s="259" t="s">
        <v>2729</v>
      </c>
      <c r="H126" s="79" t="s">
        <v>2730</v>
      </c>
      <c r="I126" s="259" t="s">
        <v>2731</v>
      </c>
    </row>
    <row r="127" spans="1:19" ht="60">
      <c r="A127" s="260" t="s">
        <v>2862</v>
      </c>
      <c r="B127" s="260" t="s">
        <v>2394</v>
      </c>
      <c r="C127" s="332">
        <v>1</v>
      </c>
      <c r="D127" s="259" t="s">
        <v>71</v>
      </c>
      <c r="E127" s="259" t="s">
        <v>70</v>
      </c>
      <c r="F127" s="4" t="str">
        <f>UnitControlCenter!$B$31</f>
        <v>trillion BTU / year</v>
      </c>
      <c r="G127" s="259" t="s">
        <v>2732</v>
      </c>
      <c r="H127" s="79" t="s">
        <v>2730</v>
      </c>
      <c r="I127" s="259" t="s">
        <v>2731</v>
      </c>
    </row>
    <row r="128" spans="1:19" ht="60">
      <c r="A128" s="260" t="s">
        <v>2862</v>
      </c>
      <c r="B128" s="260" t="s">
        <v>2722</v>
      </c>
      <c r="C128" s="332">
        <v>1</v>
      </c>
      <c r="D128" s="259" t="s">
        <v>71</v>
      </c>
      <c r="E128" s="259" t="s">
        <v>72</v>
      </c>
      <c r="F128" s="4" t="str">
        <f>UnitControlCenter!$B$8</f>
        <v>billion 2019 dollars / year</v>
      </c>
      <c r="G128" s="259" t="s">
        <v>2733</v>
      </c>
      <c r="H128" s="79" t="s">
        <v>2730</v>
      </c>
      <c r="I128" s="259" t="s">
        <v>2731</v>
      </c>
    </row>
    <row r="129" spans="1:19" ht="75">
      <c r="A129" s="260" t="s">
        <v>2862</v>
      </c>
      <c r="B129" s="260" t="s">
        <v>2719</v>
      </c>
      <c r="C129" s="332">
        <v>1</v>
      </c>
      <c r="D129" s="259" t="s">
        <v>71</v>
      </c>
      <c r="E129" s="259" t="s">
        <v>70</v>
      </c>
      <c r="F129" s="4" t="str">
        <f>UnitControlCenter!$B$8</f>
        <v>billion 2019 dollars / year</v>
      </c>
      <c r="G129" s="259" t="s">
        <v>2734</v>
      </c>
      <c r="H129" s="79" t="s">
        <v>2730</v>
      </c>
      <c r="I129" s="259" t="s">
        <v>2731</v>
      </c>
    </row>
    <row r="130" spans="1:19" ht="60">
      <c r="A130" s="260" t="s">
        <v>2862</v>
      </c>
      <c r="B130" s="260" t="s">
        <v>3039</v>
      </c>
      <c r="C130" s="332">
        <v>1</v>
      </c>
      <c r="D130" s="259" t="s">
        <v>71</v>
      </c>
      <c r="E130" s="259" t="s">
        <v>72</v>
      </c>
      <c r="F130" s="4" t="str">
        <f>UnitControlCenter!B3</f>
        <v>million metric tons / year</v>
      </c>
      <c r="G130" s="259" t="s">
        <v>3043</v>
      </c>
      <c r="H130" s="79" t="s">
        <v>3041</v>
      </c>
      <c r="I130" s="259" t="s">
        <v>3042</v>
      </c>
    </row>
    <row r="131" spans="1:19" ht="60">
      <c r="A131" s="260" t="s">
        <v>2862</v>
      </c>
      <c r="B131" s="260" t="s">
        <v>3040</v>
      </c>
      <c r="C131" s="332">
        <v>1</v>
      </c>
      <c r="D131" s="259" t="s">
        <v>71</v>
      </c>
      <c r="E131" s="259" t="s">
        <v>70</v>
      </c>
      <c r="F131" s="4" t="str">
        <f>UnitControlCenter!B3</f>
        <v>million metric tons / year</v>
      </c>
      <c r="G131" s="259" t="s">
        <v>3044</v>
      </c>
      <c r="H131" s="79" t="s">
        <v>3041</v>
      </c>
      <c r="I131" s="259" t="s">
        <v>3042</v>
      </c>
    </row>
    <row r="132" spans="1:19" ht="60">
      <c r="A132" s="260" t="s">
        <v>2862</v>
      </c>
      <c r="B132" s="260" t="s">
        <v>2723</v>
      </c>
      <c r="C132" s="332">
        <v>1</v>
      </c>
      <c r="D132" s="259" t="s">
        <v>71</v>
      </c>
      <c r="E132" s="259" t="s">
        <v>72</v>
      </c>
      <c r="F132" s="4" t="str">
        <f>UnitControlCenter!$B$31</f>
        <v>trillion BTU / year</v>
      </c>
      <c r="G132" s="259" t="s">
        <v>2825</v>
      </c>
      <c r="H132" s="79" t="s">
        <v>2820</v>
      </c>
      <c r="I132" s="259" t="s">
        <v>2821</v>
      </c>
    </row>
    <row r="133" spans="1:19" ht="75">
      <c r="A133" s="260" t="s">
        <v>2862</v>
      </c>
      <c r="B133" s="260" t="s">
        <v>2395</v>
      </c>
      <c r="C133" s="332">
        <v>1</v>
      </c>
      <c r="D133" s="259" t="s">
        <v>71</v>
      </c>
      <c r="E133" s="259" t="s">
        <v>70</v>
      </c>
      <c r="F133" s="4" t="str">
        <f>UnitControlCenter!$B$31</f>
        <v>trillion BTU / year</v>
      </c>
      <c r="G133" s="259" t="s">
        <v>2826</v>
      </c>
      <c r="H133" s="79" t="s">
        <v>2820</v>
      </c>
      <c r="I133" s="259" t="s">
        <v>2822</v>
      </c>
    </row>
    <row r="134" spans="1:19" ht="75">
      <c r="A134" s="260" t="s">
        <v>2862</v>
      </c>
      <c r="B134" s="260" t="s">
        <v>2724</v>
      </c>
      <c r="C134" s="332">
        <v>1</v>
      </c>
      <c r="D134" s="259" t="s">
        <v>71</v>
      </c>
      <c r="E134" s="259" t="s">
        <v>72</v>
      </c>
      <c r="F134" s="4" t="str">
        <f>UnitControlCenter!$B$8</f>
        <v>billion 2019 dollars / year</v>
      </c>
      <c r="G134" s="259" t="s">
        <v>2827</v>
      </c>
      <c r="H134" s="79" t="s">
        <v>2820</v>
      </c>
      <c r="I134" s="259" t="s">
        <v>2823</v>
      </c>
    </row>
    <row r="135" spans="1:19" ht="90">
      <c r="A135" s="260" t="s">
        <v>2862</v>
      </c>
      <c r="B135" s="260" t="s">
        <v>2720</v>
      </c>
      <c r="C135" s="332">
        <v>1</v>
      </c>
      <c r="D135" s="259" t="s">
        <v>71</v>
      </c>
      <c r="E135" s="259" t="s">
        <v>70</v>
      </c>
      <c r="F135" s="4" t="str">
        <f>UnitControlCenter!$B$8</f>
        <v>billion 2019 dollars / year</v>
      </c>
      <c r="G135" s="259" t="s">
        <v>2828</v>
      </c>
      <c r="H135" s="79" t="s">
        <v>2820</v>
      </c>
      <c r="I135" s="259" t="s">
        <v>2824</v>
      </c>
    </row>
    <row r="136" spans="1:19" ht="105">
      <c r="A136" s="260" t="s">
        <v>2862</v>
      </c>
      <c r="B136" s="260" t="s">
        <v>2863</v>
      </c>
      <c r="C136" s="332">
        <v>1</v>
      </c>
      <c r="D136" s="259" t="s">
        <v>71</v>
      </c>
      <c r="E136" s="259" t="s">
        <v>72</v>
      </c>
      <c r="F136" s="4" t="str">
        <f>UnitControlCenter!$B$25</f>
        <v>quads / year</v>
      </c>
      <c r="G136" s="259" t="s">
        <v>2865</v>
      </c>
      <c r="H136" s="79" t="s">
        <v>2867</v>
      </c>
      <c r="I136" s="259" t="s">
        <v>2868</v>
      </c>
    </row>
    <row r="137" spans="1:19" ht="120.75" thickBot="1">
      <c r="A137" s="303" t="s">
        <v>2862</v>
      </c>
      <c r="B137" s="303" t="s">
        <v>2864</v>
      </c>
      <c r="C137" s="331">
        <v>1</v>
      </c>
      <c r="D137" s="304" t="s">
        <v>71</v>
      </c>
      <c r="E137" s="304" t="s">
        <v>70</v>
      </c>
      <c r="F137" s="307" t="str">
        <f>UnitControlCenter!$B$25</f>
        <v>quads / year</v>
      </c>
      <c r="G137" s="304" t="s">
        <v>2866</v>
      </c>
      <c r="H137" s="305" t="s">
        <v>2867</v>
      </c>
      <c r="I137" s="304" t="s">
        <v>2868</v>
      </c>
      <c r="J137" s="305"/>
      <c r="K137" s="305"/>
      <c r="L137" s="305"/>
      <c r="M137" s="305"/>
      <c r="N137" s="305"/>
      <c r="O137" s="305"/>
      <c r="P137" s="305"/>
      <c r="Q137" s="305"/>
      <c r="R137" s="305"/>
      <c r="S137" s="305"/>
    </row>
    <row r="138" spans="1:19" ht="75">
      <c r="A138" s="262" t="s">
        <v>2306</v>
      </c>
      <c r="B138" s="260" t="s">
        <v>102</v>
      </c>
      <c r="C138" s="332">
        <v>1</v>
      </c>
      <c r="D138" s="259" t="s">
        <v>71</v>
      </c>
      <c r="E138" s="259" t="s">
        <v>2313</v>
      </c>
      <c r="F138" s="4" t="str">
        <f>UnitControlCenter!$B$17</f>
        <v>2019 dollars / megawatt-hour (MWh)</v>
      </c>
      <c r="G138" s="259" t="s">
        <v>2735</v>
      </c>
      <c r="H138" s="79" t="s">
        <v>2970</v>
      </c>
      <c r="I138" s="259" t="s">
        <v>2736</v>
      </c>
    </row>
    <row r="139" spans="1:19" ht="45">
      <c r="A139" s="262" t="s">
        <v>2306</v>
      </c>
      <c r="B139" s="260" t="s">
        <v>501</v>
      </c>
      <c r="C139" s="332">
        <v>1</v>
      </c>
      <c r="D139" s="259" t="s">
        <v>71</v>
      </c>
      <c r="E139" s="259" t="s">
        <v>2313</v>
      </c>
      <c r="F139" s="4" t="str">
        <f>UnitControlCenter!$B$32</f>
        <v>2019 dollars / short ton</v>
      </c>
      <c r="G139" s="259" t="s">
        <v>2745</v>
      </c>
      <c r="H139" s="79" t="s">
        <v>2746</v>
      </c>
      <c r="I139" s="259" t="s">
        <v>2747</v>
      </c>
    </row>
    <row r="140" spans="1:19">
      <c r="A140" s="262" t="s">
        <v>2306</v>
      </c>
      <c r="B140" s="260" t="s">
        <v>498</v>
      </c>
      <c r="C140" s="332">
        <v>1</v>
      </c>
      <c r="D140" s="259" t="s">
        <v>71</v>
      </c>
      <c r="E140" s="259" t="s">
        <v>2313</v>
      </c>
      <c r="F140" s="4" t="str">
        <f>UnitControlCenter!$B$32</f>
        <v>2019 dollars / short ton</v>
      </c>
      <c r="G140" s="259" t="s">
        <v>2326</v>
      </c>
      <c r="H140" s="79" t="s">
        <v>388</v>
      </c>
      <c r="I140" s="259" t="s">
        <v>2610</v>
      </c>
    </row>
    <row r="141" spans="1:19" ht="75">
      <c r="A141" s="262" t="s">
        <v>2306</v>
      </c>
      <c r="B141" s="260" t="s">
        <v>96</v>
      </c>
      <c r="C141" s="332">
        <v>1</v>
      </c>
      <c r="D141" s="259" t="s">
        <v>71</v>
      </c>
      <c r="E141" s="259" t="s">
        <v>2313</v>
      </c>
      <c r="F141" s="4" t="str">
        <f>UnitControlCenter!$B$33</f>
        <v>2019 dollars / thousand cubic feet</v>
      </c>
      <c r="G141" s="259" t="s">
        <v>2737</v>
      </c>
      <c r="H141" s="79" t="s">
        <v>2738</v>
      </c>
      <c r="I141" s="259" t="s">
        <v>2739</v>
      </c>
    </row>
    <row r="142" spans="1:19">
      <c r="A142" s="262" t="s">
        <v>2306</v>
      </c>
      <c r="B142" s="260" t="s">
        <v>104</v>
      </c>
      <c r="C142" s="332">
        <v>1</v>
      </c>
      <c r="D142" s="259" t="s">
        <v>71</v>
      </c>
      <c r="E142" s="259" t="s">
        <v>2313</v>
      </c>
      <c r="F142" s="4" t="str">
        <f>UnitControlCenter!$B$34</f>
        <v>2019 dollars / gallon</v>
      </c>
      <c r="G142" s="259" t="s">
        <v>2328</v>
      </c>
      <c r="H142" s="79" t="s">
        <v>383</v>
      </c>
      <c r="I142" s="55">
        <v>969696</v>
      </c>
    </row>
    <row r="143" spans="1:19" ht="90">
      <c r="A143" s="262" t="s">
        <v>2306</v>
      </c>
      <c r="B143" s="260" t="s">
        <v>105</v>
      </c>
      <c r="C143" s="332">
        <v>1</v>
      </c>
      <c r="D143" s="259" t="s">
        <v>71</v>
      </c>
      <c r="E143" s="259" t="s">
        <v>2313</v>
      </c>
      <c r="F143" s="4" t="str">
        <f>UnitControlCenter!$B$34</f>
        <v>2019 dollars / gallon</v>
      </c>
      <c r="G143" s="259" t="s">
        <v>2740</v>
      </c>
      <c r="H143" s="79" t="s">
        <v>2738</v>
      </c>
      <c r="I143" s="259" t="s">
        <v>2739</v>
      </c>
    </row>
    <row r="144" spans="1:19" ht="60">
      <c r="A144" s="262" t="s">
        <v>2306</v>
      </c>
      <c r="B144" s="260" t="s">
        <v>101</v>
      </c>
      <c r="C144" s="332">
        <v>1</v>
      </c>
      <c r="D144" s="259" t="s">
        <v>71</v>
      </c>
      <c r="E144" s="259" t="s">
        <v>2313</v>
      </c>
      <c r="F144" s="4" t="str">
        <f>UnitControlCenter!$B$32</f>
        <v>2019 dollars / short ton</v>
      </c>
      <c r="G144" s="259" t="s">
        <v>2741</v>
      </c>
      <c r="H144" s="79" t="s">
        <v>2742</v>
      </c>
      <c r="I144" s="259" t="s">
        <v>2743</v>
      </c>
    </row>
    <row r="145" spans="1:19" ht="60">
      <c r="A145" s="262" t="s">
        <v>2306</v>
      </c>
      <c r="B145" s="260" t="s">
        <v>2662</v>
      </c>
      <c r="C145" s="332">
        <v>1</v>
      </c>
      <c r="D145" s="259" t="s">
        <v>71</v>
      </c>
      <c r="E145" s="259" t="s">
        <v>2313</v>
      </c>
      <c r="F145" s="4" t="str">
        <f>UnitControlCenter!$B$35</f>
        <v>2019 dollars / barrel</v>
      </c>
      <c r="G145" s="259" t="s">
        <v>2817</v>
      </c>
      <c r="H145" s="79" t="s">
        <v>2818</v>
      </c>
      <c r="I145" s="259" t="s">
        <v>2819</v>
      </c>
    </row>
    <row r="146" spans="1:19" ht="60">
      <c r="A146" s="262" t="s">
        <v>2306</v>
      </c>
      <c r="B146" s="260" t="s">
        <v>2744</v>
      </c>
      <c r="C146" s="332">
        <v>1</v>
      </c>
      <c r="D146" s="259" t="s">
        <v>71</v>
      </c>
      <c r="E146" s="259" t="s">
        <v>2313</v>
      </c>
      <c r="F146" s="4" t="str">
        <f>UnitControlCenter!$B$34</f>
        <v>2019 dollars / gallon</v>
      </c>
      <c r="G146" s="259" t="s">
        <v>2748</v>
      </c>
      <c r="H146" s="79" t="s">
        <v>2325</v>
      </c>
      <c r="I146" s="259" t="s">
        <v>2658</v>
      </c>
    </row>
    <row r="147" spans="1:19" ht="30.75" thickBot="1">
      <c r="A147" s="306" t="s">
        <v>2306</v>
      </c>
      <c r="B147" s="303" t="s">
        <v>2512</v>
      </c>
      <c r="C147" s="331">
        <v>1</v>
      </c>
      <c r="D147" s="304" t="s">
        <v>71</v>
      </c>
      <c r="E147" s="304" t="s">
        <v>2313</v>
      </c>
      <c r="F147" s="307" t="str">
        <f>UnitControlCenter!$B$36</f>
        <v>2019 dollars / kg</v>
      </c>
      <c r="G147" s="304" t="s">
        <v>2874</v>
      </c>
      <c r="H147" s="305" t="s">
        <v>2875</v>
      </c>
      <c r="I147" s="304" t="s">
        <v>2876</v>
      </c>
      <c r="J147" s="305"/>
      <c r="K147" s="305"/>
      <c r="L147" s="305"/>
      <c r="M147" s="305"/>
      <c r="N147" s="305"/>
      <c r="O147" s="305"/>
      <c r="P147" s="305"/>
      <c r="Q147" s="305"/>
      <c r="R147" s="305"/>
      <c r="S147" s="305"/>
    </row>
    <row r="148" spans="1:19">
      <c r="A148" s="262" t="s">
        <v>2307</v>
      </c>
      <c r="B148" s="260" t="s">
        <v>2308</v>
      </c>
      <c r="C148" s="332">
        <v>1</v>
      </c>
      <c r="D148" s="259" t="s">
        <v>69</v>
      </c>
      <c r="E148" s="259" t="s">
        <v>70</v>
      </c>
      <c r="F148" s="4" t="str">
        <f>UnitControlCenter!$B$37</f>
        <v>2019 dollars / kilowatt-hour (kWh)</v>
      </c>
      <c r="G148" s="259" t="s">
        <v>2329</v>
      </c>
      <c r="I148" s="259"/>
    </row>
    <row r="149" spans="1:19" ht="30">
      <c r="A149" s="262" t="s">
        <v>2307</v>
      </c>
      <c r="B149" s="260" t="s">
        <v>2309</v>
      </c>
      <c r="C149" s="332">
        <v>1</v>
      </c>
      <c r="D149" s="259" t="s">
        <v>71</v>
      </c>
      <c r="E149" s="259" t="s">
        <v>70</v>
      </c>
      <c r="F149" s="4" t="str">
        <f>UnitControlCenter!$B$38</f>
        <v>cost of eqpt. to capture 1 metric ton CO2e/yr (2019 dollars)</v>
      </c>
      <c r="G149" s="259" t="s">
        <v>2333</v>
      </c>
      <c r="H149" s="79" t="s">
        <v>2334</v>
      </c>
      <c r="I149" s="259" t="s">
        <v>2617</v>
      </c>
    </row>
    <row r="150" spans="1:19" ht="30">
      <c r="A150" s="262" t="s">
        <v>2307</v>
      </c>
      <c r="B150" s="260" t="s">
        <v>2310</v>
      </c>
      <c r="C150" s="332">
        <v>1</v>
      </c>
      <c r="D150" s="259" t="s">
        <v>69</v>
      </c>
      <c r="E150" s="259" t="s">
        <v>70</v>
      </c>
      <c r="F150" s="4" t="str">
        <f>UnitControlCenter!$B$39</f>
        <v>million 2019 dollars / megawatt (MW)</v>
      </c>
      <c r="G150" s="259" t="s">
        <v>2330</v>
      </c>
      <c r="I150" s="259"/>
    </row>
    <row r="151" spans="1:19" ht="30">
      <c r="A151" s="262" t="s">
        <v>2307</v>
      </c>
      <c r="B151" s="260" t="s">
        <v>2311</v>
      </c>
      <c r="C151" s="332">
        <v>1</v>
      </c>
      <c r="D151" s="259" t="s">
        <v>69</v>
      </c>
      <c r="E151" s="259" t="s">
        <v>70</v>
      </c>
      <c r="F151" s="4" t="str">
        <f>UnitControlCenter!$B$39</f>
        <v>million 2019 dollars / megawatt (MW)</v>
      </c>
      <c r="G151" s="259" t="s">
        <v>2331</v>
      </c>
      <c r="I151" s="259"/>
    </row>
    <row r="152" spans="1:19" ht="30">
      <c r="A152" s="262" t="s">
        <v>2307</v>
      </c>
      <c r="B152" s="260" t="s">
        <v>2312</v>
      </c>
      <c r="C152" s="332">
        <v>1</v>
      </c>
      <c r="D152" s="259" t="s">
        <v>69</v>
      </c>
      <c r="E152" s="259" t="s">
        <v>70</v>
      </c>
      <c r="F152" s="4" t="str">
        <f>UnitControlCenter!$B$39</f>
        <v>million 2019 dollars / megawatt (MW)</v>
      </c>
      <c r="G152" s="259" t="s">
        <v>2332</v>
      </c>
      <c r="I152" s="259"/>
    </row>
    <row r="153" spans="1:19" ht="30.75" thickBot="1">
      <c r="A153" s="306" t="s">
        <v>2307</v>
      </c>
      <c r="B153" s="303" t="s">
        <v>2529</v>
      </c>
      <c r="C153" s="331">
        <v>1</v>
      </c>
      <c r="D153" s="304" t="s">
        <v>69</v>
      </c>
      <c r="E153" s="304" t="s">
        <v>70</v>
      </c>
      <c r="F153" s="307" t="str">
        <f>UnitControlCenter!$B$40</f>
        <v>cost of eqpt. to produce 1 kg H2/yr (2019 dollars)</v>
      </c>
      <c r="G153" s="304" t="s">
        <v>2530</v>
      </c>
      <c r="H153" s="305"/>
      <c r="I153" s="304"/>
      <c r="J153" s="305"/>
      <c r="K153" s="305"/>
      <c r="L153" s="305"/>
      <c r="M153" s="305"/>
      <c r="N153" s="305"/>
      <c r="O153" s="305"/>
      <c r="P153" s="305"/>
      <c r="Q153" s="305"/>
      <c r="R153" s="305"/>
      <c r="S153" s="305"/>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279"/>
    <col min="4" max="4" width="46" customWidth="1"/>
    <col min="5" max="5" width="9.140625" customWidth="1"/>
  </cols>
  <sheetData>
    <row r="1" spans="1:4">
      <c r="A1" s="248" t="s">
        <v>2604</v>
      </c>
      <c r="B1" s="277"/>
      <c r="C1" s="246"/>
      <c r="D1" s="246"/>
    </row>
    <row r="2" spans="1:4">
      <c r="A2" s="276" t="s">
        <v>2568</v>
      </c>
      <c r="B2" s="278" t="s">
        <v>2569</v>
      </c>
      <c r="C2" s="276" t="s">
        <v>2570</v>
      </c>
      <c r="D2" s="276" t="s">
        <v>2571</v>
      </c>
    </row>
    <row r="3" spans="1:4">
      <c r="A3" s="258" t="s">
        <v>2578</v>
      </c>
      <c r="B3" s="279" t="s">
        <v>2589</v>
      </c>
      <c r="C3" s="285"/>
      <c r="D3" t="s">
        <v>489</v>
      </c>
    </row>
    <row r="4" spans="1:4">
      <c r="A4" s="258" t="s">
        <v>2586</v>
      </c>
      <c r="B4" s="280" t="s">
        <v>2587</v>
      </c>
      <c r="C4" s="284"/>
      <c r="D4" t="s">
        <v>101</v>
      </c>
    </row>
    <row r="5" spans="1:4">
      <c r="A5" t="s">
        <v>2615</v>
      </c>
      <c r="B5" s="279" t="s">
        <v>2609</v>
      </c>
      <c r="C5" s="295"/>
      <c r="D5" t="s">
        <v>100</v>
      </c>
    </row>
    <row r="6" spans="1:4">
      <c r="A6" s="258" t="s">
        <v>2593</v>
      </c>
      <c r="B6" s="279" t="s">
        <v>2610</v>
      </c>
      <c r="C6" s="289"/>
      <c r="D6" t="s">
        <v>2605</v>
      </c>
    </row>
    <row r="7" spans="1:4">
      <c r="A7" s="258" t="s">
        <v>2616</v>
      </c>
      <c r="B7" s="279" t="s">
        <v>2327</v>
      </c>
      <c r="C7" s="294"/>
      <c r="D7" t="s">
        <v>2606</v>
      </c>
    </row>
    <row r="8" spans="1:4">
      <c r="A8" t="s">
        <v>2614</v>
      </c>
      <c r="B8" s="279" t="s">
        <v>2611</v>
      </c>
      <c r="C8" s="297"/>
      <c r="D8" t="s">
        <v>506</v>
      </c>
    </row>
    <row r="9" spans="1:4">
      <c r="A9" s="258" t="s">
        <v>2594</v>
      </c>
      <c r="B9" s="279" t="s">
        <v>2590</v>
      </c>
      <c r="C9" s="288"/>
      <c r="D9" t="s">
        <v>509</v>
      </c>
    </row>
    <row r="10" spans="1:4">
      <c r="A10" s="258" t="s">
        <v>2567</v>
      </c>
      <c r="B10" s="281" t="s">
        <v>2574</v>
      </c>
      <c r="C10" s="275"/>
      <c r="D10" t="s">
        <v>98</v>
      </c>
    </row>
    <row r="11" spans="1:4">
      <c r="A11" s="258" t="s">
        <v>2595</v>
      </c>
      <c r="B11" s="279" t="s">
        <v>2591</v>
      </c>
      <c r="C11" s="290"/>
      <c r="D11" t="s">
        <v>97</v>
      </c>
    </row>
    <row r="12" spans="1:4">
      <c r="A12" s="258" t="s">
        <v>2577</v>
      </c>
      <c r="B12" s="280" t="s">
        <v>2582</v>
      </c>
      <c r="C12" s="286"/>
      <c r="D12" t="s">
        <v>2607</v>
      </c>
    </row>
    <row r="13" spans="1:4">
      <c r="A13" t="s">
        <v>2618</v>
      </c>
      <c r="B13" s="279" t="s">
        <v>2612</v>
      </c>
      <c r="C13" s="296"/>
      <c r="D13" t="s">
        <v>2511</v>
      </c>
    </row>
    <row r="14" spans="1:4">
      <c r="A14" s="258" t="s">
        <v>2580</v>
      </c>
      <c r="B14" s="280" t="s">
        <v>2581</v>
      </c>
      <c r="C14" s="274"/>
      <c r="D14" t="s">
        <v>347</v>
      </c>
    </row>
    <row r="15" spans="1:4" s="258" customFormat="1">
      <c r="A15" s="258" t="s">
        <v>2663</v>
      </c>
      <c r="B15" s="280" t="s">
        <v>2665</v>
      </c>
      <c r="C15" s="300"/>
      <c r="D15" s="258" t="s">
        <v>2662</v>
      </c>
    </row>
    <row r="16" spans="1:4" s="258" customFormat="1">
      <c r="A16" s="258" t="s">
        <v>2664</v>
      </c>
      <c r="B16" s="280">
        <v>740000</v>
      </c>
      <c r="C16" s="301"/>
      <c r="D16" s="258" t="s">
        <v>2509</v>
      </c>
    </row>
    <row r="17" spans="1:4">
      <c r="A17" s="258" t="s">
        <v>2596</v>
      </c>
      <c r="B17" s="279" t="s">
        <v>2592</v>
      </c>
      <c r="C17" s="291"/>
      <c r="D17" t="s">
        <v>348</v>
      </c>
    </row>
    <row r="18" spans="1:4">
      <c r="A18" s="258" t="s">
        <v>2579</v>
      </c>
      <c r="B18" s="280" t="s">
        <v>2584</v>
      </c>
      <c r="C18" s="283"/>
      <c r="D18" t="s">
        <v>344</v>
      </c>
    </row>
    <row r="19" spans="1:4">
      <c r="A19" s="272" t="s">
        <v>2603</v>
      </c>
      <c r="B19" s="292" t="s">
        <v>2602</v>
      </c>
      <c r="C19" s="293"/>
      <c r="D19" t="s">
        <v>498</v>
      </c>
    </row>
    <row r="20" spans="1:4">
      <c r="A20" s="258" t="s">
        <v>2573</v>
      </c>
      <c r="B20" s="280" t="s">
        <v>2583</v>
      </c>
      <c r="C20" s="282"/>
      <c r="D20" t="s">
        <v>501</v>
      </c>
    </row>
    <row r="21" spans="1:4">
      <c r="A21" t="s">
        <v>2619</v>
      </c>
      <c r="B21" s="279" t="s">
        <v>2613</v>
      </c>
      <c r="C21" s="298"/>
      <c r="D21" t="s">
        <v>2608</v>
      </c>
    </row>
    <row r="23" spans="1:4" s="258" customFormat="1">
      <c r="A23" s="248" t="s">
        <v>2588</v>
      </c>
      <c r="B23" s="277"/>
      <c r="C23" s="246"/>
      <c r="D23" s="246"/>
    </row>
    <row r="24" spans="1:4" s="276" customFormat="1">
      <c r="A24" s="276" t="s">
        <v>2568</v>
      </c>
      <c r="B24" s="278" t="s">
        <v>2569</v>
      </c>
      <c r="C24" s="276" t="s">
        <v>2570</v>
      </c>
      <c r="D24" s="276" t="s">
        <v>2655</v>
      </c>
    </row>
    <row r="25" spans="1:4">
      <c r="A25" t="s">
        <v>2594</v>
      </c>
      <c r="B25" s="279" t="s">
        <v>2590</v>
      </c>
      <c r="C25" s="288"/>
      <c r="D25" t="s">
        <v>2657</v>
      </c>
    </row>
    <row r="26" spans="1:4" s="258" customFormat="1">
      <c r="A26" s="258" t="s">
        <v>2567</v>
      </c>
      <c r="B26" s="281" t="s">
        <v>2574</v>
      </c>
      <c r="C26" s="275"/>
      <c r="D26" s="258" t="s">
        <v>2656</v>
      </c>
    </row>
    <row r="27" spans="1:4">
      <c r="A27" t="s">
        <v>2579</v>
      </c>
      <c r="B27" s="279" t="s">
        <v>2584</v>
      </c>
      <c r="C27" s="283"/>
      <c r="D27" t="s">
        <v>4</v>
      </c>
    </row>
    <row r="28" spans="1:4">
      <c r="A28" t="s">
        <v>2593</v>
      </c>
      <c r="B28" s="279" t="s">
        <v>2610</v>
      </c>
      <c r="C28" s="289"/>
      <c r="D28" t="s">
        <v>102</v>
      </c>
    </row>
    <row r="29" spans="1:4">
      <c r="A29" t="s">
        <v>2573</v>
      </c>
      <c r="B29" s="279">
        <v>969696</v>
      </c>
      <c r="C29" s="282"/>
      <c r="D29" t="s">
        <v>9</v>
      </c>
    </row>
    <row r="30" spans="1:4">
      <c r="A30" t="s">
        <v>2586</v>
      </c>
      <c r="B30" s="279" t="s">
        <v>2587</v>
      </c>
      <c r="C30" s="284"/>
      <c r="D30" t="s">
        <v>2440</v>
      </c>
    </row>
    <row r="31" spans="1:4">
      <c r="A31" t="s">
        <v>2595</v>
      </c>
      <c r="B31" s="279" t="s">
        <v>2591</v>
      </c>
      <c r="C31" s="290"/>
      <c r="D31" t="s">
        <v>151</v>
      </c>
    </row>
    <row r="32" spans="1:4" s="258" customFormat="1">
      <c r="A32" s="258" t="s">
        <v>2596</v>
      </c>
      <c r="B32" s="279" t="s">
        <v>2592</v>
      </c>
      <c r="C32" s="291"/>
      <c r="D32" s="258" t="s">
        <v>2449</v>
      </c>
    </row>
    <row r="33" spans="1:4">
      <c r="A33" t="s">
        <v>2578</v>
      </c>
      <c r="B33" s="279" t="s">
        <v>2589</v>
      </c>
      <c r="C33" s="287"/>
      <c r="D33" t="s">
        <v>2528</v>
      </c>
    </row>
    <row r="34" spans="1:4" s="258" customFormat="1">
      <c r="A34" s="258" t="s">
        <v>2663</v>
      </c>
      <c r="B34" s="280" t="s">
        <v>2665</v>
      </c>
      <c r="C34" s="300"/>
      <c r="D34" s="258" t="s">
        <v>2925</v>
      </c>
    </row>
    <row r="36" spans="1:4" s="258" customFormat="1">
      <c r="A36" s="248" t="s">
        <v>2597</v>
      </c>
      <c r="B36" s="277"/>
      <c r="C36" s="246"/>
      <c r="D36" s="246"/>
    </row>
    <row r="37" spans="1:4" s="258" customFormat="1">
      <c r="A37" s="276" t="s">
        <v>2568</v>
      </c>
      <c r="B37" s="278" t="s">
        <v>2569</v>
      </c>
      <c r="C37" s="276" t="s">
        <v>2570</v>
      </c>
      <c r="D37" s="276" t="s">
        <v>2571</v>
      </c>
    </row>
    <row r="38" spans="1:4" s="258" customFormat="1">
      <c r="A38" s="258" t="s">
        <v>2579</v>
      </c>
      <c r="B38" s="280" t="s">
        <v>2584</v>
      </c>
      <c r="C38" s="283"/>
      <c r="D38" s="258" t="s">
        <v>2598</v>
      </c>
    </row>
    <row r="39" spans="1:4" s="258" customFormat="1">
      <c r="A39" s="258" t="s">
        <v>2573</v>
      </c>
      <c r="B39" s="279">
        <v>969696</v>
      </c>
      <c r="C39" s="282"/>
      <c r="D39" s="258" t="s">
        <v>2599</v>
      </c>
    </row>
    <row r="40" spans="1:4" s="258" customFormat="1">
      <c r="A40" s="258" t="s">
        <v>2586</v>
      </c>
      <c r="B40" s="279" t="s">
        <v>2587</v>
      </c>
      <c r="C40" s="284"/>
      <c r="D40" s="258" t="s">
        <v>2600</v>
      </c>
    </row>
    <row r="41" spans="1:4" s="258" customFormat="1">
      <c r="A41" s="258" t="s">
        <v>2663</v>
      </c>
      <c r="B41" s="280" t="s">
        <v>2665</v>
      </c>
      <c r="C41" s="300"/>
      <c r="D41" s="258" t="s">
        <v>2926</v>
      </c>
    </row>
    <row r="42" spans="1:4" s="272" customFormat="1">
      <c r="B42" s="292"/>
    </row>
    <row r="43" spans="1:4" s="272" customFormat="1">
      <c r="A43" s="248" t="s">
        <v>2601</v>
      </c>
      <c r="B43" s="277"/>
      <c r="C43" s="246"/>
      <c r="D43" s="246"/>
    </row>
    <row r="44" spans="1:4" s="272" customFormat="1">
      <c r="A44" s="276" t="s">
        <v>2568</v>
      </c>
      <c r="B44" s="278" t="s">
        <v>2569</v>
      </c>
      <c r="C44" s="276" t="s">
        <v>2570</v>
      </c>
      <c r="D44" s="276" t="s">
        <v>2571</v>
      </c>
    </row>
    <row r="45" spans="1:4" s="272" customFormat="1">
      <c r="A45" s="258" t="s">
        <v>2586</v>
      </c>
      <c r="B45" s="279" t="s">
        <v>2587</v>
      </c>
      <c r="C45" s="284"/>
      <c r="D45" s="272" t="s">
        <v>2089</v>
      </c>
    </row>
    <row r="46" spans="1:4" s="272" customFormat="1">
      <c r="A46" s="258" t="s">
        <v>2580</v>
      </c>
      <c r="B46" s="280" t="s">
        <v>2581</v>
      </c>
      <c r="C46" s="274"/>
      <c r="D46" s="272" t="s">
        <v>694</v>
      </c>
    </row>
    <row r="47" spans="1:4" s="272" customFormat="1">
      <c r="A47" s="258" t="s">
        <v>2579</v>
      </c>
      <c r="B47" s="280" t="s">
        <v>2584</v>
      </c>
      <c r="C47" s="283"/>
      <c r="D47" s="272" t="s">
        <v>2087</v>
      </c>
    </row>
    <row r="48" spans="1:4" s="272" customFormat="1">
      <c r="A48" s="258" t="s">
        <v>2573</v>
      </c>
      <c r="B48" s="280" t="s">
        <v>2583</v>
      </c>
      <c r="C48" s="282"/>
      <c r="D48" s="272" t="s">
        <v>2071</v>
      </c>
    </row>
    <row r="49" spans="1:4" s="272" customFormat="1">
      <c r="B49" s="299"/>
    </row>
    <row r="50" spans="1:4" s="272" customFormat="1">
      <c r="A50" s="248" t="s">
        <v>2761</v>
      </c>
      <c r="B50" s="277"/>
      <c r="C50" s="246"/>
      <c r="D50" s="246"/>
    </row>
    <row r="51" spans="1:4" s="272" customFormat="1">
      <c r="A51" s="276" t="s">
        <v>2568</v>
      </c>
      <c r="B51" s="278" t="s">
        <v>2569</v>
      </c>
      <c r="C51" s="276" t="s">
        <v>2570</v>
      </c>
      <c r="D51" s="276" t="s">
        <v>2571</v>
      </c>
    </row>
    <row r="52" spans="1:4" s="272" customFormat="1">
      <c r="A52" s="258" t="s">
        <v>2579</v>
      </c>
      <c r="B52" s="280" t="s">
        <v>2584</v>
      </c>
      <c r="C52" s="283"/>
      <c r="D52" s="272" t="s">
        <v>2631</v>
      </c>
    </row>
    <row r="53" spans="1:4" s="272" customFormat="1">
      <c r="A53" s="258" t="s">
        <v>2594</v>
      </c>
      <c r="B53" s="279" t="s">
        <v>2590</v>
      </c>
      <c r="C53" s="288"/>
      <c r="D53" s="272" t="s">
        <v>2632</v>
      </c>
    </row>
    <row r="54" spans="1:4" s="272" customFormat="1">
      <c r="A54" s="258" t="s">
        <v>2593</v>
      </c>
      <c r="B54" s="279" t="s">
        <v>2610</v>
      </c>
      <c r="C54" s="289"/>
      <c r="D54" s="272" t="s">
        <v>2633</v>
      </c>
    </row>
    <row r="55" spans="1:4" s="272" customFormat="1">
      <c r="A55" s="258" t="s">
        <v>2586</v>
      </c>
      <c r="B55" s="280" t="s">
        <v>2587</v>
      </c>
      <c r="C55" s="284"/>
      <c r="D55" s="272" t="s">
        <v>2634</v>
      </c>
    </row>
    <row r="56" spans="1:4" s="272" customFormat="1">
      <c r="A56" s="258" t="s">
        <v>2580</v>
      </c>
      <c r="B56" s="280" t="s">
        <v>2581</v>
      </c>
      <c r="C56" s="274"/>
      <c r="D56" s="272" t="s">
        <v>2635</v>
      </c>
    </row>
    <row r="57" spans="1:4" s="258" customFormat="1">
      <c r="B57" s="279"/>
      <c r="C57" s="272"/>
    </row>
    <row r="58" spans="1:4" s="258" customFormat="1">
      <c r="A58" s="248" t="s">
        <v>3114</v>
      </c>
      <c r="B58" s="277"/>
      <c r="C58" s="246"/>
      <c r="D58" s="246"/>
    </row>
    <row r="59" spans="1:4" s="258" customFormat="1">
      <c r="A59" s="276" t="s">
        <v>2568</v>
      </c>
      <c r="B59" s="278" t="s">
        <v>2569</v>
      </c>
      <c r="C59" s="276" t="s">
        <v>2570</v>
      </c>
      <c r="D59" s="276" t="s">
        <v>2571</v>
      </c>
    </row>
    <row r="60" spans="1:4" s="258" customFormat="1">
      <c r="A60" s="258" t="s">
        <v>2594</v>
      </c>
      <c r="B60" s="279" t="s">
        <v>2590</v>
      </c>
      <c r="C60" s="288"/>
      <c r="D60" s="258" t="s">
        <v>3102</v>
      </c>
    </row>
    <row r="61" spans="1:4" s="258" customFormat="1">
      <c r="A61" s="258" t="s">
        <v>2579</v>
      </c>
      <c r="B61" s="280" t="s">
        <v>2584</v>
      </c>
      <c r="C61" s="283"/>
      <c r="D61" s="272" t="s">
        <v>3101</v>
      </c>
    </row>
    <row r="62" spans="1:4" s="258" customFormat="1">
      <c r="A62" s="258" t="s">
        <v>2578</v>
      </c>
      <c r="B62" s="279" t="s">
        <v>2589</v>
      </c>
      <c r="C62" s="287"/>
      <c r="D62" s="258" t="s">
        <v>3098</v>
      </c>
    </row>
    <row r="63" spans="1:4" s="258" customFormat="1">
      <c r="A63" s="258" t="s">
        <v>2619</v>
      </c>
      <c r="B63" s="279" t="s">
        <v>2613</v>
      </c>
      <c r="C63" s="298"/>
      <c r="D63" s="258" t="s">
        <v>3099</v>
      </c>
    </row>
    <row r="64" spans="1:4" s="258" customFormat="1">
      <c r="A64" s="258" t="s">
        <v>2596</v>
      </c>
      <c r="B64" s="279" t="s">
        <v>2592</v>
      </c>
      <c r="C64" s="291"/>
      <c r="D64" s="272" t="s">
        <v>3100</v>
      </c>
    </row>
    <row r="65" spans="1:4" s="272" customFormat="1">
      <c r="A65" s="258"/>
      <c r="B65" s="280"/>
    </row>
    <row r="66" spans="1:4" s="272" customFormat="1">
      <c r="A66" s="248" t="s">
        <v>3080</v>
      </c>
      <c r="B66" s="277"/>
      <c r="C66" s="246"/>
      <c r="D66" s="246"/>
    </row>
    <row r="67" spans="1:4" s="272" customFormat="1">
      <c r="A67" s="276" t="s">
        <v>2568</v>
      </c>
      <c r="B67" s="278" t="s">
        <v>2569</v>
      </c>
      <c r="C67" s="276" t="s">
        <v>2570</v>
      </c>
      <c r="D67" s="276" t="s">
        <v>2571</v>
      </c>
    </row>
    <row r="68" spans="1:4" s="272" customFormat="1">
      <c r="A68" s="258" t="s">
        <v>2579</v>
      </c>
      <c r="B68" s="280" t="s">
        <v>2584</v>
      </c>
      <c r="C68" s="283"/>
      <c r="D68" s="272" t="s">
        <v>3006</v>
      </c>
    </row>
    <row r="69" spans="1:4" s="272" customFormat="1">
      <c r="A69" s="258" t="s">
        <v>2594</v>
      </c>
      <c r="B69" s="279" t="s">
        <v>2590</v>
      </c>
      <c r="C69" s="288"/>
      <c r="D69" s="272" t="s">
        <v>3007</v>
      </c>
    </row>
    <row r="70" spans="1:4" s="272" customFormat="1">
      <c r="A70" s="258" t="s">
        <v>2593</v>
      </c>
      <c r="B70" s="279" t="s">
        <v>2610</v>
      </c>
      <c r="C70" s="289"/>
      <c r="D70" s="272" t="s">
        <v>3008</v>
      </c>
    </row>
    <row r="71" spans="1:4" s="272" customFormat="1">
      <c r="A71" s="258" t="s">
        <v>2580</v>
      </c>
      <c r="B71" s="280" t="s">
        <v>2581</v>
      </c>
      <c r="C71" s="274"/>
      <c r="D71" s="272" t="s">
        <v>2635</v>
      </c>
    </row>
    <row r="72" spans="1:4" s="258" customFormat="1">
      <c r="B72" s="279"/>
    </row>
    <row r="73" spans="1:4" s="258" customFormat="1">
      <c r="A73" s="248" t="s">
        <v>3020</v>
      </c>
      <c r="B73" s="277"/>
      <c r="C73" s="246"/>
      <c r="D73" s="246"/>
    </row>
    <row r="74" spans="1:4" s="258" customFormat="1">
      <c r="A74" s="276" t="s">
        <v>2568</v>
      </c>
      <c r="B74" s="278" t="s">
        <v>2569</v>
      </c>
      <c r="C74" s="276" t="s">
        <v>2570</v>
      </c>
      <c r="D74" s="276" t="s">
        <v>2571</v>
      </c>
    </row>
    <row r="75" spans="1:4" s="258" customFormat="1">
      <c r="A75" s="258" t="s">
        <v>2594</v>
      </c>
      <c r="B75" s="279" t="s">
        <v>2590</v>
      </c>
      <c r="C75" s="288"/>
      <c r="D75" s="272" t="s">
        <v>3021</v>
      </c>
    </row>
    <row r="76" spans="1:4" s="258" customFormat="1">
      <c r="A76" s="258" t="s">
        <v>2586</v>
      </c>
      <c r="B76" s="280" t="s">
        <v>2587</v>
      </c>
      <c r="C76" s="284"/>
      <c r="D76" s="272" t="s">
        <v>3022</v>
      </c>
    </row>
    <row r="77" spans="1:4" s="258" customFormat="1">
      <c r="A77" s="258" t="s">
        <v>2580</v>
      </c>
      <c r="B77" s="280" t="s">
        <v>2581</v>
      </c>
      <c r="C77" s="274"/>
      <c r="D77" s="272" t="s">
        <v>2635</v>
      </c>
    </row>
    <row r="78" spans="1:4" s="258" customFormat="1">
      <c r="B78" s="280"/>
      <c r="C78" s="272"/>
      <c r="D78" s="272"/>
    </row>
    <row r="79" spans="1:4" s="258" customFormat="1">
      <c r="A79" s="248" t="s">
        <v>3081</v>
      </c>
      <c r="B79" s="277"/>
      <c r="C79" s="246"/>
      <c r="D79" s="246"/>
    </row>
    <row r="80" spans="1:4" s="258" customFormat="1">
      <c r="A80" s="276" t="s">
        <v>2568</v>
      </c>
      <c r="B80" s="278" t="s">
        <v>2569</v>
      </c>
      <c r="C80" s="276" t="s">
        <v>2570</v>
      </c>
      <c r="D80" s="276" t="s">
        <v>2571</v>
      </c>
    </row>
    <row r="81" spans="1:4" s="258" customFormat="1">
      <c r="A81" s="258" t="s">
        <v>2579</v>
      </c>
      <c r="B81" s="280" t="s">
        <v>2584</v>
      </c>
      <c r="C81" s="283"/>
      <c r="D81" s="272" t="s">
        <v>3082</v>
      </c>
    </row>
    <row r="82" spans="1:4" s="258" customFormat="1">
      <c r="A82" s="258" t="s">
        <v>2619</v>
      </c>
      <c r="B82" s="279" t="s">
        <v>2613</v>
      </c>
      <c r="C82" s="298"/>
      <c r="D82" s="272" t="s">
        <v>3083</v>
      </c>
    </row>
    <row r="83" spans="1:4" s="258" customFormat="1">
      <c r="A83" s="258" t="s">
        <v>2596</v>
      </c>
      <c r="B83" s="279" t="s">
        <v>2592</v>
      </c>
      <c r="C83" s="291"/>
      <c r="D83" s="272" t="s">
        <v>3084</v>
      </c>
    </row>
    <row r="84" spans="1:4" s="258" customFormat="1">
      <c r="A84" s="258" t="s">
        <v>2580</v>
      </c>
      <c r="B84" s="280" t="s">
        <v>2581</v>
      </c>
      <c r="C84" s="274"/>
      <c r="D84" s="272" t="s">
        <v>2635</v>
      </c>
    </row>
    <row r="85" spans="1:4" s="258" customFormat="1">
      <c r="B85" s="279"/>
    </row>
    <row r="86" spans="1:4" s="258" customFormat="1">
      <c r="A86" s="248" t="s">
        <v>2637</v>
      </c>
      <c r="B86" s="277"/>
      <c r="C86" s="246"/>
      <c r="D86" s="246"/>
    </row>
    <row r="87" spans="1:4" s="258" customFormat="1">
      <c r="A87" s="276" t="s">
        <v>2568</v>
      </c>
      <c r="B87" s="278" t="s">
        <v>2569</v>
      </c>
      <c r="C87" s="276" t="s">
        <v>2570</v>
      </c>
      <c r="D87" s="276" t="s">
        <v>2571</v>
      </c>
    </row>
    <row r="88" spans="1:4" s="258" customFormat="1">
      <c r="A88" s="258" t="s">
        <v>2580</v>
      </c>
      <c r="B88" s="280" t="s">
        <v>2581</v>
      </c>
      <c r="C88" s="274"/>
      <c r="D88" s="258" t="s">
        <v>2638</v>
      </c>
    </row>
    <row r="89" spans="1:4" s="258" customFormat="1">
      <c r="A89" s="258" t="s">
        <v>2594</v>
      </c>
      <c r="B89" s="279" t="s">
        <v>2590</v>
      </c>
      <c r="C89" s="288"/>
      <c r="D89" s="258" t="s">
        <v>2639</v>
      </c>
    </row>
    <row r="90" spans="1:4" s="258" customFormat="1">
      <c r="A90" s="258" t="s">
        <v>2596</v>
      </c>
      <c r="B90" s="279" t="s">
        <v>2592</v>
      </c>
      <c r="C90" s="291"/>
      <c r="D90" s="258" t="s">
        <v>2753</v>
      </c>
    </row>
    <row r="91" spans="1:4" s="258" customFormat="1">
      <c r="A91" s="258" t="s">
        <v>2595</v>
      </c>
      <c r="B91" s="279" t="s">
        <v>2591</v>
      </c>
      <c r="C91" s="290"/>
      <c r="D91" s="258" t="s">
        <v>2640</v>
      </c>
    </row>
    <row r="92" spans="1:4" s="258" customFormat="1">
      <c r="A92" s="258" t="s">
        <v>2593</v>
      </c>
      <c r="B92" s="279" t="s">
        <v>2610</v>
      </c>
      <c r="C92" s="289"/>
      <c r="D92" s="258" t="s">
        <v>2641</v>
      </c>
    </row>
    <row r="93" spans="1:4" s="258" customFormat="1">
      <c r="A93" s="258" t="s">
        <v>2573</v>
      </c>
      <c r="B93" s="280" t="s">
        <v>2583</v>
      </c>
      <c r="C93" s="282"/>
      <c r="D93" s="258" t="s">
        <v>2642</v>
      </c>
    </row>
    <row r="94" spans="1:4" s="258" customFormat="1">
      <c r="A94" s="258" t="s">
        <v>2579</v>
      </c>
      <c r="B94" s="280" t="s">
        <v>2584</v>
      </c>
      <c r="C94" s="283"/>
      <c r="D94" s="258" t="s">
        <v>2643</v>
      </c>
    </row>
    <row r="95" spans="1:4" s="258" customFormat="1">
      <c r="A95" s="258" t="s">
        <v>2586</v>
      </c>
      <c r="B95" s="280" t="s">
        <v>2587</v>
      </c>
      <c r="C95" s="284"/>
      <c r="D95" s="258" t="s">
        <v>2644</v>
      </c>
    </row>
    <row r="96" spans="1:4" s="258" customFormat="1">
      <c r="A96" s="258" t="s">
        <v>2578</v>
      </c>
      <c r="B96" s="279" t="s">
        <v>2589</v>
      </c>
      <c r="C96" s="287"/>
      <c r="D96" s="258" t="s">
        <v>2645</v>
      </c>
    </row>
    <row r="97" spans="1:5" s="258" customFormat="1">
      <c r="B97" s="279"/>
      <c r="C97" s="272"/>
    </row>
    <row r="98" spans="1:5" s="258" customFormat="1">
      <c r="A98" s="248" t="s">
        <v>2636</v>
      </c>
      <c r="B98" s="277"/>
      <c r="C98" s="246"/>
      <c r="D98" s="246"/>
    </row>
    <row r="99" spans="1:5" s="258" customFormat="1">
      <c r="A99" s="276" t="s">
        <v>2568</v>
      </c>
      <c r="B99" s="278" t="s">
        <v>2569</v>
      </c>
      <c r="C99" s="276" t="s">
        <v>2570</v>
      </c>
      <c r="D99" s="276" t="s">
        <v>2571</v>
      </c>
    </row>
    <row r="100" spans="1:5" s="258" customFormat="1">
      <c r="A100" s="258" t="s">
        <v>2586</v>
      </c>
      <c r="B100" s="280" t="s">
        <v>2587</v>
      </c>
      <c r="C100" s="284"/>
      <c r="D100" s="258" t="s">
        <v>2771</v>
      </c>
    </row>
    <row r="101" spans="1:5" s="258" customFormat="1">
      <c r="A101" s="258" t="s">
        <v>2593</v>
      </c>
      <c r="B101" s="279" t="s">
        <v>2610</v>
      </c>
      <c r="C101" s="289"/>
      <c r="D101" s="272" t="s">
        <v>2772</v>
      </c>
    </row>
    <row r="102" spans="1:5" s="258" customFormat="1">
      <c r="A102" s="258" t="s">
        <v>2579</v>
      </c>
      <c r="B102" s="280" t="s">
        <v>2584</v>
      </c>
      <c r="C102" s="283"/>
      <c r="D102" s="258" t="s">
        <v>2762</v>
      </c>
    </row>
    <row r="103" spans="1:5" s="258" customFormat="1">
      <c r="A103" s="258" t="s">
        <v>2594</v>
      </c>
      <c r="B103" s="279" t="s">
        <v>2590</v>
      </c>
      <c r="C103" s="288"/>
      <c r="D103" s="258" t="s">
        <v>2763</v>
      </c>
    </row>
    <row r="104" spans="1:5" s="258" customFormat="1">
      <c r="A104" s="258" t="s">
        <v>2580</v>
      </c>
      <c r="B104" s="280" t="s">
        <v>2581</v>
      </c>
      <c r="C104" s="274"/>
      <c r="D104" s="272" t="s">
        <v>2635</v>
      </c>
    </row>
    <row r="105" spans="1:5" s="258" customFormat="1">
      <c r="B105" s="279"/>
      <c r="C105" s="272"/>
    </row>
    <row r="106" spans="1:5">
      <c r="A106" s="248" t="s">
        <v>2572</v>
      </c>
      <c r="B106" s="277"/>
      <c r="C106" s="246"/>
      <c r="D106" s="246"/>
    </row>
    <row r="107" spans="1:5">
      <c r="A107" s="276" t="s">
        <v>2568</v>
      </c>
      <c r="B107" s="278" t="s">
        <v>2569</v>
      </c>
      <c r="C107" s="276" t="s">
        <v>2570</v>
      </c>
      <c r="D107" s="276" t="s">
        <v>2571</v>
      </c>
    </row>
    <row r="108" spans="1:5">
      <c r="A108" s="258" t="s">
        <v>2593</v>
      </c>
      <c r="B108" s="279" t="s">
        <v>2610</v>
      </c>
      <c r="C108" s="289"/>
      <c r="D108" t="s">
        <v>2097</v>
      </c>
    </row>
    <row r="109" spans="1:5">
      <c r="A109" t="s">
        <v>2573</v>
      </c>
      <c r="B109" s="280" t="s">
        <v>2583</v>
      </c>
      <c r="C109" s="282"/>
      <c r="D109" t="s">
        <v>2099</v>
      </c>
    </row>
    <row r="110" spans="1:5">
      <c r="A110" t="s">
        <v>2579</v>
      </c>
      <c r="B110" s="280" t="s">
        <v>2584</v>
      </c>
      <c r="C110" s="283"/>
      <c r="D110" t="s">
        <v>2098</v>
      </c>
    </row>
    <row r="111" spans="1:5">
      <c r="A111" t="s">
        <v>2578</v>
      </c>
      <c r="B111" s="279" t="s">
        <v>2589</v>
      </c>
      <c r="C111" s="285"/>
      <c r="D111" t="s">
        <v>2575</v>
      </c>
      <c r="E111" s="280"/>
    </row>
    <row r="112" spans="1:5">
      <c r="A112" s="258" t="s">
        <v>2594</v>
      </c>
      <c r="B112" s="279" t="s">
        <v>2590</v>
      </c>
      <c r="C112" s="288"/>
      <c r="D112" t="s">
        <v>2576</v>
      </c>
    </row>
    <row r="113" spans="1:4">
      <c r="A113" t="s">
        <v>2580</v>
      </c>
      <c r="B113" s="280" t="s">
        <v>2581</v>
      </c>
      <c r="C113" s="274"/>
      <c r="D113" t="s">
        <v>2100</v>
      </c>
    </row>
    <row r="114" spans="1:4">
      <c r="A114" t="s">
        <v>2586</v>
      </c>
      <c r="B114" s="280" t="s">
        <v>2587</v>
      </c>
      <c r="C114" s="284"/>
      <c r="D114" t="s">
        <v>2585</v>
      </c>
    </row>
    <row r="116" spans="1:4">
      <c r="A116" s="248" t="s">
        <v>2620</v>
      </c>
      <c r="B116" s="277"/>
      <c r="C116" s="246"/>
      <c r="D116" s="246"/>
    </row>
    <row r="117" spans="1:4">
      <c r="A117" s="276" t="s">
        <v>2568</v>
      </c>
      <c r="B117" s="278" t="s">
        <v>2569</v>
      </c>
      <c r="C117" s="276" t="s">
        <v>2570</v>
      </c>
      <c r="D117" s="276" t="s">
        <v>2571</v>
      </c>
    </row>
    <row r="118" spans="1:4">
      <c r="A118" s="258" t="s">
        <v>2579</v>
      </c>
      <c r="B118" s="280" t="s">
        <v>2584</v>
      </c>
      <c r="C118" s="283"/>
      <c r="D118" t="s">
        <v>164</v>
      </c>
    </row>
    <row r="119" spans="1:4">
      <c r="A119" s="258" t="s">
        <v>2567</v>
      </c>
      <c r="B119" s="281" t="s">
        <v>2574</v>
      </c>
      <c r="C119" s="275"/>
      <c r="D119" t="s">
        <v>2622</v>
      </c>
    </row>
    <row r="120" spans="1:4">
      <c r="A120" s="258" t="s">
        <v>2619</v>
      </c>
      <c r="B120" s="279" t="s">
        <v>2613</v>
      </c>
      <c r="C120" s="298"/>
      <c r="D120" t="s">
        <v>2629</v>
      </c>
    </row>
    <row r="121" spans="1:4">
      <c r="A121" s="258" t="s">
        <v>2586</v>
      </c>
      <c r="B121" s="280" t="s">
        <v>2587</v>
      </c>
      <c r="C121" s="284"/>
      <c r="D121" t="s">
        <v>2623</v>
      </c>
    </row>
    <row r="122" spans="1:4">
      <c r="A122" s="258" t="s">
        <v>2595</v>
      </c>
      <c r="B122" s="279" t="s">
        <v>2591</v>
      </c>
      <c r="C122" s="290"/>
      <c r="D122" t="s">
        <v>2624</v>
      </c>
    </row>
    <row r="123" spans="1:4">
      <c r="A123" s="258" t="s">
        <v>2594</v>
      </c>
      <c r="B123" s="279" t="s">
        <v>2590</v>
      </c>
      <c r="C123" s="288"/>
      <c r="D123" t="s">
        <v>2625</v>
      </c>
    </row>
    <row r="124" spans="1:4">
      <c r="A124" s="258" t="s">
        <v>2614</v>
      </c>
      <c r="B124" s="279" t="s">
        <v>2611</v>
      </c>
      <c r="C124" s="297"/>
      <c r="D124" t="s">
        <v>2626</v>
      </c>
    </row>
    <row r="125" spans="1:4">
      <c r="A125" s="258" t="s">
        <v>2580</v>
      </c>
      <c r="B125" s="280" t="s">
        <v>2581</v>
      </c>
      <c r="C125" s="274"/>
      <c r="D125" t="s">
        <v>2630</v>
      </c>
    </row>
    <row r="126" spans="1:4">
      <c r="A126" s="258" t="s">
        <v>2593</v>
      </c>
      <c r="B126" s="279" t="s">
        <v>2610</v>
      </c>
      <c r="C126" s="289"/>
      <c r="D126" t="s">
        <v>2297</v>
      </c>
    </row>
    <row r="127" spans="1:4">
      <c r="A127" s="258" t="s">
        <v>2596</v>
      </c>
      <c r="B127" s="279" t="s">
        <v>2592</v>
      </c>
      <c r="C127" s="291"/>
      <c r="D127" t="s">
        <v>2298</v>
      </c>
    </row>
    <row r="128" spans="1:4">
      <c r="A128" s="258" t="s">
        <v>2573</v>
      </c>
      <c r="B128" s="280" t="s">
        <v>2583</v>
      </c>
      <c r="C128" s="282"/>
      <c r="D128" t="s">
        <v>2621</v>
      </c>
    </row>
    <row r="130" spans="1:8">
      <c r="A130" s="248" t="s">
        <v>2646</v>
      </c>
      <c r="B130" s="277"/>
      <c r="C130" s="246"/>
      <c r="D130" s="246"/>
    </row>
    <row r="131" spans="1:8">
      <c r="A131" s="276" t="s">
        <v>2568</v>
      </c>
      <c r="B131" s="278" t="s">
        <v>2569</v>
      </c>
      <c r="C131" s="276" t="s">
        <v>2570</v>
      </c>
      <c r="D131" s="276" t="s">
        <v>2571</v>
      </c>
      <c r="F131" s="272"/>
      <c r="G131" s="272"/>
      <c r="H131" s="272"/>
    </row>
    <row r="132" spans="1:8">
      <c r="A132" s="258" t="s">
        <v>2586</v>
      </c>
      <c r="B132" s="280" t="s">
        <v>2587</v>
      </c>
      <c r="C132" s="284"/>
      <c r="D132" t="s">
        <v>2647</v>
      </c>
      <c r="F132" s="272"/>
      <c r="G132" s="299"/>
      <c r="H132" s="272"/>
    </row>
    <row r="133" spans="1:8">
      <c r="A133" s="258" t="s">
        <v>2573</v>
      </c>
      <c r="B133" s="280" t="s">
        <v>2583</v>
      </c>
      <c r="C133" s="282"/>
      <c r="D133" t="s">
        <v>2873</v>
      </c>
      <c r="F133" s="272"/>
      <c r="G133" s="299"/>
      <c r="H133" s="272"/>
    </row>
    <row r="134" spans="1:8">
      <c r="A134" s="258" t="s">
        <v>2593</v>
      </c>
      <c r="B134" s="279" t="s">
        <v>2610</v>
      </c>
      <c r="C134" s="289"/>
      <c r="D134" t="s">
        <v>2648</v>
      </c>
      <c r="F134" s="272"/>
      <c r="G134" s="292"/>
      <c r="H134" s="272"/>
    </row>
    <row r="135" spans="1:8">
      <c r="A135" s="258" t="s">
        <v>2594</v>
      </c>
      <c r="B135" s="279" t="s">
        <v>2590</v>
      </c>
      <c r="C135" s="288"/>
      <c r="D135" t="s">
        <v>2649</v>
      </c>
      <c r="F135" s="272"/>
      <c r="G135" s="292"/>
      <c r="H135" s="272"/>
    </row>
    <row r="136" spans="1:8">
      <c r="A136" s="258" t="s">
        <v>2579</v>
      </c>
      <c r="B136" s="280" t="s">
        <v>2584</v>
      </c>
      <c r="C136" s="283"/>
      <c r="D136" t="s">
        <v>2650</v>
      </c>
      <c r="F136" s="272"/>
      <c r="G136" s="299"/>
      <c r="H136" s="272"/>
    </row>
    <row r="137" spans="1:8">
      <c r="A137" s="258" t="s">
        <v>2580</v>
      </c>
      <c r="B137" s="280" t="s">
        <v>2581</v>
      </c>
      <c r="C137" s="274"/>
      <c r="D137" t="s">
        <v>152</v>
      </c>
      <c r="F137" s="272"/>
      <c r="G137" s="299"/>
      <c r="H137" s="272"/>
    </row>
    <row r="138" spans="1:8">
      <c r="F138" s="272"/>
      <c r="G138" s="272"/>
      <c r="H138" s="272"/>
    </row>
    <row r="139" spans="1:8">
      <c r="A139" s="248" t="s">
        <v>2651</v>
      </c>
      <c r="B139" s="277"/>
      <c r="C139" s="246"/>
      <c r="D139" s="246"/>
      <c r="F139" s="272"/>
      <c r="G139" s="272"/>
      <c r="H139" s="272"/>
    </row>
    <row r="140" spans="1:8">
      <c r="A140" s="276" t="s">
        <v>2568</v>
      </c>
      <c r="B140" s="278" t="s">
        <v>2569</v>
      </c>
      <c r="C140" s="276" t="s">
        <v>2570</v>
      </c>
      <c r="D140" s="276" t="s">
        <v>2571</v>
      </c>
    </row>
    <row r="141" spans="1:8">
      <c r="A141" s="258" t="s">
        <v>2580</v>
      </c>
      <c r="B141" s="280" t="s">
        <v>2581</v>
      </c>
      <c r="C141" s="274"/>
      <c r="D141" t="s">
        <v>135</v>
      </c>
    </row>
    <row r="142" spans="1:8">
      <c r="A142" s="258" t="s">
        <v>2586</v>
      </c>
      <c r="B142" s="280" t="s">
        <v>2587</v>
      </c>
      <c r="C142" s="284"/>
      <c r="D142" t="s">
        <v>134</v>
      </c>
    </row>
    <row r="143" spans="1:8">
      <c r="A143" s="258" t="s">
        <v>2593</v>
      </c>
      <c r="B143" s="279" t="s">
        <v>2610</v>
      </c>
      <c r="C143" s="289"/>
      <c r="D143" t="s">
        <v>133</v>
      </c>
    </row>
    <row r="144" spans="1:8">
      <c r="A144" s="258" t="s">
        <v>2594</v>
      </c>
      <c r="B144" s="279" t="s">
        <v>2590</v>
      </c>
      <c r="C144" s="288"/>
      <c r="D144" t="s">
        <v>131</v>
      </c>
    </row>
    <row r="145" spans="1:4">
      <c r="A145" s="258" t="s">
        <v>2579</v>
      </c>
      <c r="B145" s="280" t="s">
        <v>2584</v>
      </c>
      <c r="C145" s="283"/>
      <c r="D145" t="s">
        <v>130</v>
      </c>
    </row>
    <row r="147" spans="1:4">
      <c r="A147" s="248" t="s">
        <v>2652</v>
      </c>
      <c r="B147" s="277"/>
      <c r="C147" s="246"/>
      <c r="D147" s="246"/>
    </row>
    <row r="148" spans="1:4">
      <c r="A148" s="276" t="s">
        <v>2568</v>
      </c>
      <c r="B148" s="278" t="s">
        <v>2569</v>
      </c>
      <c r="C148" s="276" t="s">
        <v>2570</v>
      </c>
      <c r="D148" s="276" t="s">
        <v>2571</v>
      </c>
    </row>
    <row r="149" spans="1:4">
      <c r="A149" s="258" t="s">
        <v>2567</v>
      </c>
      <c r="B149" s="281" t="s">
        <v>2574</v>
      </c>
      <c r="C149" s="275"/>
      <c r="D149" t="s">
        <v>185</v>
      </c>
    </row>
    <row r="150" spans="1:4">
      <c r="A150" s="258" t="s">
        <v>2586</v>
      </c>
      <c r="B150" s="280" t="s">
        <v>2587</v>
      </c>
      <c r="C150" s="284"/>
      <c r="D150" t="s">
        <v>311</v>
      </c>
    </row>
    <row r="151" spans="1:4">
      <c r="A151" s="258" t="s">
        <v>2573</v>
      </c>
      <c r="B151" s="280" t="s">
        <v>2583</v>
      </c>
      <c r="C151" s="282"/>
      <c r="D151" t="s">
        <v>312</v>
      </c>
    </row>
    <row r="153" spans="1:4" s="258" customFormat="1">
      <c r="A153" s="248" t="s">
        <v>2699</v>
      </c>
      <c r="B153" s="277"/>
      <c r="C153" s="246"/>
      <c r="D153" s="246"/>
    </row>
    <row r="154" spans="1:4" s="258" customFormat="1">
      <c r="A154" s="276" t="s">
        <v>2568</v>
      </c>
      <c r="B154" s="278" t="s">
        <v>2569</v>
      </c>
      <c r="C154" s="276" t="s">
        <v>2570</v>
      </c>
      <c r="D154" s="276" t="s">
        <v>2571</v>
      </c>
    </row>
    <row r="155" spans="1:4" s="258" customFormat="1">
      <c r="A155" s="258" t="s">
        <v>2578</v>
      </c>
      <c r="B155" s="279" t="s">
        <v>2589</v>
      </c>
      <c r="C155" s="285"/>
      <c r="D155" s="258" t="s">
        <v>2512</v>
      </c>
    </row>
    <row r="156" spans="1:4" s="258" customFormat="1">
      <c r="A156" s="258" t="s">
        <v>2593</v>
      </c>
      <c r="B156" s="279" t="s">
        <v>2610</v>
      </c>
      <c r="C156" s="289"/>
      <c r="D156" s="258" t="s">
        <v>102</v>
      </c>
    </row>
    <row r="157" spans="1:4" s="258" customFormat="1">
      <c r="A157" s="258" t="s">
        <v>2579</v>
      </c>
      <c r="B157" s="280" t="s">
        <v>2584</v>
      </c>
      <c r="C157" s="283"/>
      <c r="D157" s="258" t="s">
        <v>96</v>
      </c>
    </row>
    <row r="158" spans="1:4" s="258" customFormat="1">
      <c r="A158" s="258" t="s">
        <v>2614</v>
      </c>
      <c r="B158" s="279" t="s">
        <v>2611</v>
      </c>
      <c r="C158" s="297"/>
      <c r="D158" s="258" t="s">
        <v>2700</v>
      </c>
    </row>
    <row r="159" spans="1:4" s="258" customFormat="1">
      <c r="A159" s="258" t="s">
        <v>2594</v>
      </c>
      <c r="B159" s="279" t="s">
        <v>2590</v>
      </c>
      <c r="C159" s="288"/>
      <c r="D159" s="258" t="s">
        <v>2701</v>
      </c>
    </row>
    <row r="160" spans="1:4" s="258" customFormat="1">
      <c r="A160" s="258" t="s">
        <v>2586</v>
      </c>
      <c r="B160" s="280" t="s">
        <v>2587</v>
      </c>
      <c r="C160" s="284"/>
      <c r="D160" s="258" t="s">
        <v>107</v>
      </c>
    </row>
    <row r="161" spans="1:4" s="258" customFormat="1">
      <c r="A161" s="258" t="s">
        <v>2595</v>
      </c>
      <c r="B161" s="279" t="s">
        <v>2591</v>
      </c>
      <c r="C161" s="290"/>
      <c r="D161" s="258" t="s">
        <v>106</v>
      </c>
    </row>
    <row r="162" spans="1:4" s="258" customFormat="1">
      <c r="A162" s="258" t="s">
        <v>2580</v>
      </c>
      <c r="B162" s="280" t="s">
        <v>2581</v>
      </c>
      <c r="C162" s="274"/>
      <c r="D162" s="258" t="s">
        <v>105</v>
      </c>
    </row>
    <row r="163" spans="1:4" s="258" customFormat="1">
      <c r="A163" s="258" t="s">
        <v>2573</v>
      </c>
      <c r="B163" s="280" t="s">
        <v>2583</v>
      </c>
      <c r="C163" s="282"/>
      <c r="D163" s="258" t="s">
        <v>104</v>
      </c>
    </row>
    <row r="164" spans="1:4" s="258" customFormat="1">
      <c r="B164" s="279"/>
    </row>
    <row r="165" spans="1:4" s="258" customFormat="1">
      <c r="A165" s="248" t="s">
        <v>2704</v>
      </c>
      <c r="B165" s="277"/>
      <c r="C165" s="246"/>
      <c r="D165" s="246"/>
    </row>
    <row r="166" spans="1:4" s="258" customFormat="1">
      <c r="A166" s="276" t="s">
        <v>2568</v>
      </c>
      <c r="B166" s="278" t="s">
        <v>2569</v>
      </c>
      <c r="C166" s="276" t="s">
        <v>2570</v>
      </c>
      <c r="D166" s="276" t="s">
        <v>2571</v>
      </c>
    </row>
    <row r="167" spans="1:4" s="258" customFormat="1">
      <c r="A167" s="258" t="s">
        <v>2578</v>
      </c>
      <c r="B167" s="279" t="s">
        <v>2589</v>
      </c>
      <c r="C167" s="285"/>
      <c r="D167" s="258" t="s">
        <v>2512</v>
      </c>
    </row>
    <row r="168" spans="1:4" s="258" customFormat="1">
      <c r="A168" s="258" t="s">
        <v>2596</v>
      </c>
      <c r="B168" s="279" t="s">
        <v>2592</v>
      </c>
      <c r="C168" s="291"/>
      <c r="D168" s="258" t="s">
        <v>2654</v>
      </c>
    </row>
    <row r="169" spans="1:4" s="258" customFormat="1">
      <c r="A169" s="258" t="s">
        <v>2586</v>
      </c>
      <c r="B169" s="280" t="s">
        <v>2587</v>
      </c>
      <c r="C169" s="284"/>
      <c r="D169" s="258" t="s">
        <v>101</v>
      </c>
    </row>
    <row r="170" spans="1:4" s="258" customFormat="1">
      <c r="A170" s="258" t="s">
        <v>2593</v>
      </c>
      <c r="B170" s="279" t="s">
        <v>2610</v>
      </c>
      <c r="C170" s="289"/>
      <c r="D170" s="258" t="s">
        <v>102</v>
      </c>
    </row>
    <row r="171" spans="1:4" s="258" customFormat="1">
      <c r="A171" s="258" t="s">
        <v>2579</v>
      </c>
      <c r="B171" s="280" t="s">
        <v>2584</v>
      </c>
      <c r="C171" s="283"/>
      <c r="D171" s="258" t="s">
        <v>96</v>
      </c>
    </row>
    <row r="172" spans="1:4" s="258" customFormat="1">
      <c r="A172" s="258" t="s">
        <v>2594</v>
      </c>
      <c r="B172" s="279" t="s">
        <v>2590</v>
      </c>
      <c r="C172" s="288"/>
      <c r="D172" s="258" t="s">
        <v>2702</v>
      </c>
    </row>
    <row r="173" spans="1:4" s="258" customFormat="1">
      <c r="A173" s="258" t="s">
        <v>2573</v>
      </c>
      <c r="B173" s="280" t="s">
        <v>2583</v>
      </c>
      <c r="C173" s="282"/>
      <c r="D173" s="258" t="s">
        <v>501</v>
      </c>
    </row>
    <row r="174" spans="1:4" s="258" customFormat="1">
      <c r="A174" s="258" t="s">
        <v>2663</v>
      </c>
      <c r="B174" s="280" t="s">
        <v>2665</v>
      </c>
      <c r="C174" s="300"/>
      <c r="D174" s="258" t="s">
        <v>2662</v>
      </c>
    </row>
    <row r="175" spans="1:4" s="258" customFormat="1">
      <c r="A175" s="258" t="s">
        <v>2664</v>
      </c>
      <c r="B175" s="280">
        <v>740000</v>
      </c>
      <c r="C175" s="301"/>
      <c r="D175" s="258" t="s">
        <v>2509</v>
      </c>
    </row>
    <row r="176" spans="1:4" s="258" customFormat="1">
      <c r="A176" s="258" t="s">
        <v>2580</v>
      </c>
      <c r="B176" s="280" t="s">
        <v>2581</v>
      </c>
      <c r="C176" s="274"/>
      <c r="D176" s="258" t="s">
        <v>2703</v>
      </c>
    </row>
    <row r="177" spans="1:4" s="258" customFormat="1">
      <c r="B177" s="279"/>
    </row>
    <row r="178" spans="1:4" s="258" customFormat="1">
      <c r="A178" s="248" t="s">
        <v>2705</v>
      </c>
      <c r="B178" s="277"/>
      <c r="C178" s="246"/>
      <c r="D178" s="246"/>
    </row>
    <row r="179" spans="1:4" s="258" customFormat="1">
      <c r="A179" s="276" t="s">
        <v>2568</v>
      </c>
      <c r="B179" s="278" t="s">
        <v>2569</v>
      </c>
      <c r="C179" s="276" t="s">
        <v>2570</v>
      </c>
      <c r="D179" s="276" t="s">
        <v>2571</v>
      </c>
    </row>
    <row r="180" spans="1:4" s="258" customFormat="1">
      <c r="A180" s="258" t="s">
        <v>2578</v>
      </c>
      <c r="B180" s="279" t="s">
        <v>2589</v>
      </c>
      <c r="C180" s="285"/>
      <c r="D180" s="258" t="s">
        <v>2512</v>
      </c>
    </row>
    <row r="181" spans="1:4" s="258" customFormat="1">
      <c r="A181" s="258" t="s">
        <v>2573</v>
      </c>
      <c r="B181" s="280" t="s">
        <v>2583</v>
      </c>
      <c r="C181" s="282"/>
      <c r="D181" s="258" t="s">
        <v>501</v>
      </c>
    </row>
    <row r="182" spans="1:4" s="258" customFormat="1">
      <c r="A182" s="258" t="s">
        <v>2596</v>
      </c>
      <c r="B182" s="279" t="s">
        <v>2592</v>
      </c>
      <c r="C182" s="291"/>
      <c r="D182" s="258" t="s">
        <v>2654</v>
      </c>
    </row>
    <row r="183" spans="1:4" s="258" customFormat="1">
      <c r="A183" s="258" t="s">
        <v>2586</v>
      </c>
      <c r="B183" s="280" t="s">
        <v>2587</v>
      </c>
      <c r="C183" s="284"/>
      <c r="D183" s="258" t="s">
        <v>101</v>
      </c>
    </row>
    <row r="184" spans="1:4" s="258" customFormat="1">
      <c r="A184" s="258" t="s">
        <v>2614</v>
      </c>
      <c r="B184" s="279" t="s">
        <v>2611</v>
      </c>
      <c r="C184" s="297"/>
      <c r="D184" s="258" t="s">
        <v>2698</v>
      </c>
    </row>
    <row r="185" spans="1:4" s="258" customFormat="1">
      <c r="A185" s="258" t="s">
        <v>2663</v>
      </c>
      <c r="B185" s="280" t="s">
        <v>2665</v>
      </c>
      <c r="C185" s="300"/>
      <c r="D185" s="258" t="s">
        <v>2662</v>
      </c>
    </row>
    <row r="186" spans="1:4" s="258" customFormat="1">
      <c r="A186" s="258" t="s">
        <v>2580</v>
      </c>
      <c r="B186" s="280" t="s">
        <v>2581</v>
      </c>
      <c r="C186" s="274"/>
      <c r="D186" s="258" t="s">
        <v>2703</v>
      </c>
    </row>
    <row r="187" spans="1:4" s="258" customFormat="1">
      <c r="A187" s="258" t="s">
        <v>2594</v>
      </c>
      <c r="B187" s="279" t="s">
        <v>2590</v>
      </c>
      <c r="C187" s="288"/>
      <c r="D187" s="258" t="s">
        <v>2702</v>
      </c>
    </row>
    <row r="188" spans="1:4" s="258" customFormat="1">
      <c r="A188" s="258" t="s">
        <v>2579</v>
      </c>
      <c r="B188" s="280" t="s">
        <v>2584</v>
      </c>
      <c r="C188" s="283"/>
      <c r="D188" s="258" t="s">
        <v>96</v>
      </c>
    </row>
    <row r="189" spans="1:4" s="258" customFormat="1">
      <c r="A189" s="258" t="s">
        <v>2593</v>
      </c>
      <c r="B189" s="279" t="s">
        <v>2610</v>
      </c>
      <c r="C189" s="289"/>
      <c r="D189" s="258" t="s">
        <v>102</v>
      </c>
    </row>
    <row r="190" spans="1:4" s="258" customFormat="1">
      <c r="B190" s="279"/>
    </row>
    <row r="191" spans="1:4">
      <c r="A191" s="248" t="s">
        <v>2679</v>
      </c>
      <c r="B191" s="277"/>
      <c r="C191" s="246"/>
      <c r="D191" s="246"/>
    </row>
    <row r="192" spans="1:4">
      <c r="A192" s="276" t="s">
        <v>2568</v>
      </c>
      <c r="B192" s="278" t="s">
        <v>2569</v>
      </c>
      <c r="C192" s="276" t="s">
        <v>2570</v>
      </c>
      <c r="D192" s="276" t="s">
        <v>2571</v>
      </c>
    </row>
    <row r="193" spans="1:5">
      <c r="A193" s="258" t="s">
        <v>2578</v>
      </c>
      <c r="B193" s="279" t="s">
        <v>2589</v>
      </c>
      <c r="C193" s="285"/>
      <c r="D193" s="258" t="s">
        <v>489</v>
      </c>
    </row>
    <row r="194" spans="1:5">
      <c r="A194" s="258" t="s">
        <v>2619</v>
      </c>
      <c r="B194" s="279" t="s">
        <v>2613</v>
      </c>
      <c r="C194" s="298"/>
      <c r="D194" t="s">
        <v>2653</v>
      </c>
    </row>
    <row r="195" spans="1:5" s="258" customFormat="1">
      <c r="A195" s="258" t="s">
        <v>2618</v>
      </c>
      <c r="B195" s="279" t="s">
        <v>2612</v>
      </c>
      <c r="C195" s="296"/>
      <c r="D195" s="258" t="s">
        <v>2511</v>
      </c>
    </row>
    <row r="196" spans="1:5">
      <c r="A196" s="258" t="s">
        <v>2586</v>
      </c>
      <c r="B196" s="280" t="s">
        <v>2587</v>
      </c>
      <c r="C196" s="284"/>
      <c r="D196" t="s">
        <v>101</v>
      </c>
    </row>
    <row r="197" spans="1:5">
      <c r="A197" s="258" t="s">
        <v>2593</v>
      </c>
      <c r="B197" s="279" t="s">
        <v>2610</v>
      </c>
      <c r="C197" s="289"/>
      <c r="D197" t="s">
        <v>2660</v>
      </c>
      <c r="E197" s="258"/>
    </row>
    <row r="198" spans="1:5">
      <c r="A198" s="258" t="s">
        <v>2614</v>
      </c>
      <c r="B198" s="279" t="s">
        <v>2611</v>
      </c>
      <c r="C198" s="297"/>
      <c r="D198" t="s">
        <v>2661</v>
      </c>
      <c r="E198" s="258"/>
    </row>
    <row r="199" spans="1:5">
      <c r="A199" s="258" t="s">
        <v>2567</v>
      </c>
      <c r="B199" s="281" t="s">
        <v>2574</v>
      </c>
      <c r="C199" s="275"/>
      <c r="D199" t="s">
        <v>98</v>
      </c>
      <c r="E199" s="258"/>
    </row>
    <row r="200" spans="1:5">
      <c r="A200" s="258" t="s">
        <v>2595</v>
      </c>
      <c r="B200" s="279" t="s">
        <v>2591</v>
      </c>
      <c r="C200" s="290"/>
      <c r="D200" t="s">
        <v>97</v>
      </c>
    </row>
    <row r="201" spans="1:5">
      <c r="A201" s="258" t="s">
        <v>2580</v>
      </c>
      <c r="B201" s="280" t="s">
        <v>2581</v>
      </c>
      <c r="C201" s="274"/>
      <c r="D201" t="s">
        <v>2716</v>
      </c>
    </row>
    <row r="202" spans="1:5">
      <c r="A202" s="258" t="s">
        <v>2579</v>
      </c>
      <c r="B202" s="280" t="s">
        <v>2584</v>
      </c>
      <c r="C202" s="283"/>
      <c r="D202" t="s">
        <v>96</v>
      </c>
    </row>
    <row r="203" spans="1:5">
      <c r="A203" s="272" t="s">
        <v>2603</v>
      </c>
      <c r="B203" s="292" t="s">
        <v>2602</v>
      </c>
      <c r="C203" s="293"/>
      <c r="D203" t="s">
        <v>498</v>
      </c>
    </row>
    <row r="204" spans="1:5">
      <c r="A204" s="258" t="s">
        <v>2573</v>
      </c>
      <c r="B204" s="280" t="s">
        <v>2583</v>
      </c>
      <c r="C204" s="282"/>
      <c r="D204" t="s">
        <v>501</v>
      </c>
    </row>
    <row r="205" spans="1:5" s="258" customFormat="1">
      <c r="A205" s="258" t="s">
        <v>2664</v>
      </c>
      <c r="B205" s="280">
        <v>740000</v>
      </c>
      <c r="C205" s="301"/>
      <c r="D205" s="258" t="s">
        <v>2509</v>
      </c>
    </row>
    <row r="206" spans="1:5" s="258" customFormat="1"/>
    <row r="207" spans="1:5">
      <c r="A207" s="248" t="s">
        <v>2861</v>
      </c>
      <c r="B207" s="277"/>
      <c r="C207" s="246"/>
      <c r="D207" s="246"/>
    </row>
    <row r="208" spans="1:5">
      <c r="A208" s="276" t="s">
        <v>2568</v>
      </c>
      <c r="B208" s="278" t="s">
        <v>2569</v>
      </c>
      <c r="C208" s="276" t="s">
        <v>2570</v>
      </c>
      <c r="D208" s="276" t="s">
        <v>2571</v>
      </c>
    </row>
    <row r="209" spans="1:4">
      <c r="A209" s="258" t="s">
        <v>2578</v>
      </c>
      <c r="B209" s="279" t="s">
        <v>2589</v>
      </c>
      <c r="C209" s="285"/>
      <c r="D209" s="258" t="s">
        <v>2512</v>
      </c>
    </row>
    <row r="210" spans="1:4">
      <c r="A210" s="258" t="s">
        <v>2593</v>
      </c>
      <c r="B210" s="279" t="s">
        <v>2610</v>
      </c>
      <c r="C210" s="289"/>
      <c r="D210" s="258" t="s">
        <v>102</v>
      </c>
    </row>
    <row r="211" spans="1:4" s="258" customFormat="1">
      <c r="A211" s="258" t="s">
        <v>2596</v>
      </c>
      <c r="B211" s="279" t="s">
        <v>2592</v>
      </c>
      <c r="C211" s="291"/>
      <c r="D211" s="258" t="s">
        <v>2654</v>
      </c>
    </row>
    <row r="212" spans="1:4">
      <c r="A212" s="258" t="s">
        <v>2618</v>
      </c>
      <c r="B212" s="279" t="s">
        <v>2612</v>
      </c>
      <c r="C212" s="296"/>
      <c r="D212" s="258" t="s">
        <v>2511</v>
      </c>
    </row>
    <row r="213" spans="1:4">
      <c r="A213" s="258" t="s">
        <v>2619</v>
      </c>
      <c r="B213" s="279" t="s">
        <v>2613</v>
      </c>
      <c r="C213" s="298"/>
      <c r="D213" s="258" t="s">
        <v>2653</v>
      </c>
    </row>
    <row r="214" spans="1:4">
      <c r="A214" s="258" t="s">
        <v>2586</v>
      </c>
      <c r="B214" s="280" t="s">
        <v>2587</v>
      </c>
      <c r="C214" s="284"/>
      <c r="D214" s="258" t="s">
        <v>101</v>
      </c>
    </row>
    <row r="215" spans="1:4">
      <c r="A215" s="258" t="s">
        <v>2595</v>
      </c>
      <c r="B215" s="279" t="s">
        <v>2591</v>
      </c>
      <c r="C215" s="290"/>
      <c r="D215" s="258" t="s">
        <v>2718</v>
      </c>
    </row>
    <row r="216" spans="1:4">
      <c r="A216" s="258" t="s">
        <v>2573</v>
      </c>
      <c r="B216" s="280" t="s">
        <v>2583</v>
      </c>
      <c r="C216" s="282"/>
      <c r="D216" s="258" t="s">
        <v>2717</v>
      </c>
    </row>
    <row r="217" spans="1:4">
      <c r="A217" s="258" t="s">
        <v>2579</v>
      </c>
      <c r="B217" s="280" t="s">
        <v>2584</v>
      </c>
      <c r="C217" s="283"/>
      <c r="D217" s="258" t="s">
        <v>96</v>
      </c>
    </row>
    <row r="218" spans="1:4">
      <c r="A218" s="258" t="s">
        <v>2580</v>
      </c>
      <c r="B218" s="280" t="s">
        <v>2581</v>
      </c>
      <c r="C218" s="274"/>
      <c r="D218" s="258" t="s">
        <v>2716</v>
      </c>
    </row>
    <row r="219" spans="1:4">
      <c r="A219" s="258" t="s">
        <v>2664</v>
      </c>
      <c r="B219" s="280">
        <v>740000</v>
      </c>
      <c r="C219" s="301"/>
      <c r="D219" s="258" t="s">
        <v>2509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3097</v>
      </c>
      <c r="C2" s="345" t="s">
        <v>3108</v>
      </c>
    </row>
    <row r="3" spans="1:3">
      <c r="A3" s="8" t="s">
        <v>3314</v>
      </c>
      <c r="B3" s="8" t="s">
        <v>3315</v>
      </c>
    </row>
    <row r="4" spans="1:3">
      <c r="A4" s="8" t="s">
        <v>3318</v>
      </c>
      <c r="B4" s="8" t="s">
        <v>3316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21"/>
  <sheetViews>
    <sheetView tabSelected="1" topLeftCell="A7" workbookViewId="0">
      <selection activeCell="O38" sqref="O38"/>
    </sheetView>
  </sheetViews>
  <sheetFormatPr defaultColWidth="9" defaultRowHeight="15"/>
  <cols>
    <col min="1" max="1" width="18.7109375" style="258" customWidth="1"/>
    <col min="2" max="6" width="9" style="258"/>
    <col min="7" max="7" width="14.7109375" style="258" customWidth="1"/>
    <col min="8" max="12" width="9" style="258"/>
    <col min="13" max="13" width="42.5703125" style="258" customWidth="1"/>
    <col min="14" max="14" width="14.28515625" style="258" customWidth="1"/>
    <col min="15" max="15" width="11.5703125" style="258" customWidth="1"/>
    <col min="16" max="16384" width="9" style="258"/>
  </cols>
  <sheetData>
    <row r="1" spans="1:15">
      <c r="A1" s="276" t="s">
        <v>3387</v>
      </c>
      <c r="B1" s="276" t="s">
        <v>3386</v>
      </c>
      <c r="E1" s="258" t="s">
        <v>3373</v>
      </c>
      <c r="G1" s="258" t="s">
        <v>3</v>
      </c>
      <c r="I1" s="258" t="s">
        <v>3385</v>
      </c>
      <c r="J1" s="258" t="s">
        <v>3384</v>
      </c>
      <c r="N1" s="258" t="s">
        <v>3383</v>
      </c>
      <c r="O1" s="258" t="s">
        <v>3382</v>
      </c>
    </row>
    <row r="2" spans="1:15">
      <c r="A2" s="258" t="s">
        <v>102</v>
      </c>
      <c r="B2" s="392">
        <v>0.87</v>
      </c>
      <c r="E2" s="387" t="s">
        <v>3370</v>
      </c>
      <c r="F2" s="387" t="s">
        <v>3334</v>
      </c>
      <c r="G2" s="258" t="s">
        <v>102</v>
      </c>
      <c r="H2" s="258" t="s">
        <v>2071</v>
      </c>
      <c r="I2" s="386">
        <v>50.360372685285455</v>
      </c>
      <c r="J2" s="386">
        <f t="shared" ref="J2:J65" si="0">IF(H2="CO2",I2,IF(H2="CH4",I2*$B$9,IF(H2="N2O",$B$10,IF(H2="Other",I2))))</f>
        <v>50.360372685285455</v>
      </c>
      <c r="M2" s="258" t="s">
        <v>3381</v>
      </c>
      <c r="N2" s="393">
        <f>SUMIFS(J:J,E:E,B12,G:G,"Electricity")</f>
        <v>41.826003198154275</v>
      </c>
      <c r="O2" s="393">
        <f>N2*(1-B2)</f>
        <v>5.4373804157600558</v>
      </c>
    </row>
    <row r="3" spans="1:15">
      <c r="A3" s="258" t="s">
        <v>4</v>
      </c>
      <c r="B3" s="392">
        <v>0.4</v>
      </c>
      <c r="E3" s="387" t="s">
        <v>3370</v>
      </c>
      <c r="F3" s="387" t="s">
        <v>3334</v>
      </c>
      <c r="G3" s="258" t="s">
        <v>102</v>
      </c>
      <c r="H3" s="258" t="s">
        <v>2087</v>
      </c>
      <c r="I3" s="386">
        <v>1.5843389499999999E-2</v>
      </c>
      <c r="J3" s="386">
        <f t="shared" si="0"/>
        <v>1.774459624E-2</v>
      </c>
    </row>
    <row r="4" spans="1:15">
      <c r="A4" s="258" t="s">
        <v>2439</v>
      </c>
      <c r="B4" s="392">
        <v>0.5</v>
      </c>
      <c r="E4" s="387" t="s">
        <v>3370</v>
      </c>
      <c r="F4" s="387" t="s">
        <v>3334</v>
      </c>
      <c r="G4" s="258" t="s">
        <v>102</v>
      </c>
      <c r="H4" s="258" t="s">
        <v>2089</v>
      </c>
      <c r="I4" s="386">
        <v>0.19076809123999997</v>
      </c>
      <c r="J4" s="386">
        <f t="shared" si="0"/>
        <v>0.88926174496644295</v>
      </c>
    </row>
    <row r="5" spans="1:15">
      <c r="A5" s="258" t="s">
        <v>3380</v>
      </c>
      <c r="B5" s="392">
        <v>0.3</v>
      </c>
      <c r="E5" s="387" t="s">
        <v>3370</v>
      </c>
      <c r="F5" s="387" t="s">
        <v>3334</v>
      </c>
      <c r="G5" s="258" t="s">
        <v>102</v>
      </c>
      <c r="H5" s="389" t="s">
        <v>649</v>
      </c>
      <c r="I5" s="386"/>
      <c r="J5" s="386">
        <f t="shared" si="0"/>
        <v>0</v>
      </c>
    </row>
    <row r="6" spans="1:15">
      <c r="A6" s="258" t="s">
        <v>3379</v>
      </c>
      <c r="B6" s="392">
        <v>0.19</v>
      </c>
      <c r="E6" s="387" t="s">
        <v>3370</v>
      </c>
      <c r="F6" s="387" t="s">
        <v>3334</v>
      </c>
      <c r="G6" s="258" t="s">
        <v>2439</v>
      </c>
      <c r="H6" s="258" t="s">
        <v>2071</v>
      </c>
      <c r="I6" s="386">
        <v>4.1342231629645863</v>
      </c>
      <c r="J6" s="386">
        <f t="shared" si="0"/>
        <v>4.1342231629645863</v>
      </c>
      <c r="M6" s="258" t="s">
        <v>3378</v>
      </c>
      <c r="N6" s="393">
        <f>SUMIFS(J:J,E:E,B12,G:G,"Buildings")</f>
        <v>15.130927757733746</v>
      </c>
      <c r="O6" s="393">
        <f>N6*(1-B4)</f>
        <v>7.5654638788668729</v>
      </c>
    </row>
    <row r="7" spans="1:15">
      <c r="A7" s="258" t="s">
        <v>3377</v>
      </c>
      <c r="B7" s="392">
        <v>0</v>
      </c>
      <c r="E7" s="387" t="s">
        <v>3370</v>
      </c>
      <c r="F7" s="387" t="s">
        <v>3334</v>
      </c>
      <c r="G7" s="258" t="s">
        <v>2439</v>
      </c>
      <c r="H7" s="258" t="s">
        <v>2087</v>
      </c>
      <c r="I7" s="386">
        <v>7.8895044999999997E-2</v>
      </c>
      <c r="J7" s="386">
        <f t="shared" si="0"/>
        <v>8.8362450400000001E-2</v>
      </c>
    </row>
    <row r="8" spans="1:15">
      <c r="E8" s="387" t="s">
        <v>3370</v>
      </c>
      <c r="F8" s="387" t="s">
        <v>3334</v>
      </c>
      <c r="G8" s="258" t="s">
        <v>2439</v>
      </c>
      <c r="H8" s="258" t="s">
        <v>2089</v>
      </c>
      <c r="I8" s="386">
        <v>1.4053459479999995E-2</v>
      </c>
      <c r="J8" s="386">
        <f t="shared" si="0"/>
        <v>0.88926174496644295</v>
      </c>
    </row>
    <row r="9" spans="1:15">
      <c r="A9" s="258" t="s">
        <v>3376</v>
      </c>
      <c r="B9" s="258">
        <f>28/25</f>
        <v>1.1200000000000001</v>
      </c>
      <c r="E9" s="387" t="s">
        <v>3370</v>
      </c>
      <c r="F9" s="387" t="s">
        <v>3334</v>
      </c>
      <c r="G9" s="258" t="s">
        <v>2439</v>
      </c>
      <c r="H9" s="389" t="s">
        <v>649</v>
      </c>
      <c r="I9" s="386"/>
      <c r="J9" s="386">
        <f t="shared" si="0"/>
        <v>0</v>
      </c>
    </row>
    <row r="10" spans="1:15">
      <c r="A10" s="258" t="s">
        <v>3375</v>
      </c>
      <c r="B10" s="258">
        <f>265/298</f>
        <v>0.88926174496644295</v>
      </c>
      <c r="E10" s="387" t="s">
        <v>3370</v>
      </c>
      <c r="F10" s="387" t="s">
        <v>3334</v>
      </c>
      <c r="G10" s="258" t="s">
        <v>4</v>
      </c>
      <c r="H10" s="258" t="s">
        <v>2071</v>
      </c>
      <c r="I10" s="386">
        <v>36.892906379155242</v>
      </c>
      <c r="J10" s="386">
        <f t="shared" si="0"/>
        <v>36.892906379155242</v>
      </c>
      <c r="M10" s="258" t="s">
        <v>3374</v>
      </c>
      <c r="N10" s="393">
        <f>SUMIFS(J:J,E:E,B12,G:G,"Transportation")</f>
        <v>56.512996206288598</v>
      </c>
      <c r="O10" s="396">
        <f>N10*(1-B3)</f>
        <v>33.907797723773157</v>
      </c>
    </row>
    <row r="11" spans="1:15">
      <c r="E11" s="387" t="s">
        <v>3370</v>
      </c>
      <c r="F11" s="387" t="s">
        <v>3334</v>
      </c>
      <c r="G11" s="258" t="s">
        <v>4</v>
      </c>
      <c r="H11" s="258" t="s">
        <v>2087</v>
      </c>
      <c r="I11" s="386">
        <v>8.2130164830722538E-2</v>
      </c>
      <c r="J11" s="386">
        <f t="shared" si="0"/>
        <v>9.1985784610409252E-2</v>
      </c>
    </row>
    <row r="12" spans="1:15">
      <c r="A12" s="258" t="s">
        <v>3373</v>
      </c>
      <c r="B12" s="258" t="s">
        <v>3336</v>
      </c>
      <c r="E12" s="387" t="s">
        <v>3370</v>
      </c>
      <c r="F12" s="387" t="s">
        <v>3334</v>
      </c>
      <c r="G12" s="258" t="s">
        <v>4</v>
      </c>
      <c r="H12" s="258" t="s">
        <v>2089</v>
      </c>
      <c r="I12" s="386">
        <v>1.0667549093099755</v>
      </c>
      <c r="J12" s="386">
        <f t="shared" si="0"/>
        <v>0.88926174496644295</v>
      </c>
    </row>
    <row r="13" spans="1:15">
      <c r="E13" s="387" t="s">
        <v>3370</v>
      </c>
      <c r="F13" s="387" t="s">
        <v>3334</v>
      </c>
      <c r="G13" s="258" t="s">
        <v>4</v>
      </c>
      <c r="H13" s="389" t="s">
        <v>649</v>
      </c>
      <c r="I13" s="386"/>
      <c r="J13" s="386">
        <f t="shared" si="0"/>
        <v>0</v>
      </c>
    </row>
    <row r="14" spans="1:15">
      <c r="E14" s="387" t="s">
        <v>3370</v>
      </c>
      <c r="F14" s="387" t="s">
        <v>3334</v>
      </c>
      <c r="G14" s="258" t="s">
        <v>9</v>
      </c>
      <c r="H14" s="258" t="s">
        <v>2071</v>
      </c>
      <c r="I14" s="388">
        <v>6.4484197003645596</v>
      </c>
      <c r="J14" s="386">
        <f t="shared" si="0"/>
        <v>6.4484197003645596</v>
      </c>
      <c r="M14" s="258" t="s">
        <v>3372</v>
      </c>
      <c r="N14" s="386">
        <f>SUMIFS(J:J,E:E,B12,G:G,"Industry",H:H,"CO2")</f>
        <v>19.734515731178863</v>
      </c>
      <c r="O14" s="258">
        <f>N14*(1-B5)</f>
        <v>13.814161011825204</v>
      </c>
    </row>
    <row r="15" spans="1:15">
      <c r="E15" s="387" t="s">
        <v>3370</v>
      </c>
      <c r="F15" s="387" t="s">
        <v>3334</v>
      </c>
      <c r="G15" s="258" t="s">
        <v>9</v>
      </c>
      <c r="H15" s="258" t="s">
        <v>2087</v>
      </c>
      <c r="I15" s="386">
        <v>1.3291550095109854</v>
      </c>
      <c r="J15" s="386">
        <f t="shared" si="0"/>
        <v>1.4886536106523038</v>
      </c>
      <c r="M15" s="258" t="s">
        <v>3371</v>
      </c>
      <c r="N15" s="386">
        <f>SUMIFS(J:J,E:E,B12,G:G,"Industry")-N14</f>
        <v>12.139618976398879</v>
      </c>
      <c r="O15" s="258">
        <f>N15*(1-B6)</f>
        <v>9.8330913708830927</v>
      </c>
    </row>
    <row r="16" spans="1:15">
      <c r="E16" s="387" t="s">
        <v>3370</v>
      </c>
      <c r="F16" s="387" t="s">
        <v>3334</v>
      </c>
      <c r="G16" s="258" t="s">
        <v>9</v>
      </c>
      <c r="H16" s="258" t="s">
        <v>2089</v>
      </c>
      <c r="I16" s="386">
        <v>1.4466876015225205E-2</v>
      </c>
      <c r="J16" s="386">
        <f t="shared" si="0"/>
        <v>0.88926174496644295</v>
      </c>
      <c r="M16" s="401" t="s">
        <v>2635</v>
      </c>
      <c r="N16" s="400">
        <f>SUM(N14:N15)</f>
        <v>31.874134707577742</v>
      </c>
      <c r="O16" s="399">
        <f>SUM(O14:O15)</f>
        <v>23.647252382708295</v>
      </c>
    </row>
    <row r="17" spans="5:15">
      <c r="E17" s="387" t="s">
        <v>3370</v>
      </c>
      <c r="F17" s="387" t="s">
        <v>3334</v>
      </c>
      <c r="G17" s="258" t="s">
        <v>9</v>
      </c>
      <c r="H17" s="258" t="s">
        <v>649</v>
      </c>
      <c r="I17" s="386">
        <v>2.782833380710616</v>
      </c>
      <c r="J17" s="386">
        <f t="shared" si="0"/>
        <v>2.782833380710616</v>
      </c>
    </row>
    <row r="18" spans="5:15">
      <c r="E18" s="387" t="s">
        <v>547</v>
      </c>
      <c r="F18" s="387" t="s">
        <v>3334</v>
      </c>
      <c r="G18" s="258" t="s">
        <v>102</v>
      </c>
      <c r="H18" s="258" t="s">
        <v>2071</v>
      </c>
      <c r="I18" s="386">
        <v>118.84179018991334</v>
      </c>
      <c r="J18" s="386">
        <f t="shared" si="0"/>
        <v>118.84179018991334</v>
      </c>
    </row>
    <row r="19" spans="5:15">
      <c r="E19" s="387" t="s">
        <v>547</v>
      </c>
      <c r="F19" s="387" t="s">
        <v>3334</v>
      </c>
      <c r="G19" s="258" t="s">
        <v>102</v>
      </c>
      <c r="H19" s="258" t="s">
        <v>2087</v>
      </c>
      <c r="I19" s="386">
        <v>3.2869988000000003E-2</v>
      </c>
      <c r="J19" s="386">
        <f t="shared" si="0"/>
        <v>3.6814386560000009E-2</v>
      </c>
      <c r="M19" s="276" t="s">
        <v>3369</v>
      </c>
      <c r="N19" s="398">
        <f>'State EPS Pollutant'!B15</f>
        <v>702982000000</v>
      </c>
      <c r="O19" s="258" t="s">
        <v>3357</v>
      </c>
    </row>
    <row r="20" spans="5:15">
      <c r="E20" s="387" t="s">
        <v>547</v>
      </c>
      <c r="F20" s="387" t="s">
        <v>3334</v>
      </c>
      <c r="G20" s="258" t="s">
        <v>102</v>
      </c>
      <c r="H20" s="258" t="s">
        <v>2089</v>
      </c>
      <c r="I20" s="386">
        <v>0.56993080206000002</v>
      </c>
      <c r="J20" s="386">
        <f t="shared" si="0"/>
        <v>0.88926174496644295</v>
      </c>
      <c r="M20" s="276" t="s">
        <v>3368</v>
      </c>
      <c r="N20" s="398">
        <v>67013200000000</v>
      </c>
      <c r="O20" s="258" t="s">
        <v>3357</v>
      </c>
    </row>
    <row r="21" spans="5:15">
      <c r="E21" s="387" t="s">
        <v>547</v>
      </c>
      <c r="F21" s="387" t="s">
        <v>3334</v>
      </c>
      <c r="G21" s="258" t="s">
        <v>102</v>
      </c>
      <c r="H21" s="389" t="s">
        <v>649</v>
      </c>
      <c r="I21" s="386"/>
      <c r="J21" s="386">
        <f t="shared" si="0"/>
        <v>0</v>
      </c>
      <c r="M21" s="276" t="s">
        <v>3367</v>
      </c>
      <c r="N21" s="258">
        <f>'2005 US'!B121/1000</f>
        <v>7.8537090592547996</v>
      </c>
    </row>
    <row r="22" spans="5:15">
      <c r="E22" s="387" t="s">
        <v>547</v>
      </c>
      <c r="F22" s="387" t="s">
        <v>3334</v>
      </c>
      <c r="G22" s="258" t="s">
        <v>2439</v>
      </c>
      <c r="H22" s="258" t="s">
        <v>2071</v>
      </c>
      <c r="I22" s="386">
        <v>14.945147394013535</v>
      </c>
      <c r="J22" s="386">
        <f t="shared" si="0"/>
        <v>14.945147394013535</v>
      </c>
      <c r="M22" s="276" t="s">
        <v>3366</v>
      </c>
      <c r="N22" s="397">
        <f>N21*(N19/N20)</f>
        <v>8.2386993933927302E-2</v>
      </c>
      <c r="O22" s="396">
        <f>N22*(1-B5)</f>
        <v>5.7670895753749105E-2</v>
      </c>
    </row>
    <row r="23" spans="5:15">
      <c r="E23" s="387" t="s">
        <v>547</v>
      </c>
      <c r="F23" s="387" t="s">
        <v>3334</v>
      </c>
      <c r="G23" s="258" t="s">
        <v>2439</v>
      </c>
      <c r="H23" s="258" t="s">
        <v>2087</v>
      </c>
      <c r="I23" s="386">
        <v>0.14570402825000001</v>
      </c>
      <c r="J23" s="386">
        <f t="shared" si="0"/>
        <v>0.16318851164000003</v>
      </c>
      <c r="M23" s="276"/>
    </row>
    <row r="24" spans="5:15">
      <c r="E24" s="387" t="s">
        <v>547</v>
      </c>
      <c r="F24" s="387" t="s">
        <v>3334</v>
      </c>
      <c r="G24" s="258" t="s">
        <v>2439</v>
      </c>
      <c r="H24" s="258" t="s">
        <v>2089</v>
      </c>
      <c r="I24" s="386">
        <v>3.1460560300000003E-2</v>
      </c>
      <c r="J24" s="386">
        <f t="shared" si="0"/>
        <v>0.88926174496644295</v>
      </c>
      <c r="M24" s="276" t="s">
        <v>3365</v>
      </c>
      <c r="N24" s="398">
        <f>SUM('State EPS Pollutant'!B16:B17,'State EPS Pollutant'!B20:B21)</f>
        <v>8983492550000</v>
      </c>
      <c r="O24" s="258" t="s">
        <v>3357</v>
      </c>
    </row>
    <row r="25" spans="5:15">
      <c r="E25" s="387" t="s">
        <v>547</v>
      </c>
      <c r="F25" s="387" t="s">
        <v>3334</v>
      </c>
      <c r="G25" s="258" t="s">
        <v>2439</v>
      </c>
      <c r="H25" s="389" t="s">
        <v>649</v>
      </c>
      <c r="I25" s="386"/>
      <c r="J25" s="386">
        <f t="shared" si="0"/>
        <v>0</v>
      </c>
      <c r="M25" s="276" t="s">
        <v>3364</v>
      </c>
      <c r="N25" s="398">
        <f>SUM('US EPS Pollutant'!B21:B22,'US EPS Pollutant'!B25:B26)</f>
        <v>732676923500000</v>
      </c>
      <c r="O25" s="258" t="s">
        <v>3357</v>
      </c>
    </row>
    <row r="26" spans="5:15">
      <c r="E26" s="387" t="s">
        <v>547</v>
      </c>
      <c r="F26" s="387" t="s">
        <v>3334</v>
      </c>
      <c r="G26" s="258" t="s">
        <v>4</v>
      </c>
      <c r="H26" s="258" t="s">
        <v>2071</v>
      </c>
      <c r="I26" s="386">
        <v>45.307164047810055</v>
      </c>
      <c r="J26" s="386">
        <f t="shared" si="0"/>
        <v>45.307164047810055</v>
      </c>
      <c r="M26" s="276" t="s">
        <v>3363</v>
      </c>
      <c r="N26" s="258">
        <f>SUM('2005 US'!C121,'2005 US'!C123)/1000*'State EPS Pollutant'!B2+SUM('2005 US'!D121,'2005 US'!D123)/1000*'State EPS Pollutant'!B3</f>
        <v>681.15306028699717</v>
      </c>
    </row>
    <row r="27" spans="5:15">
      <c r="E27" s="387" t="s">
        <v>547</v>
      </c>
      <c r="F27" s="387" t="s">
        <v>3334</v>
      </c>
      <c r="G27" s="258" t="s">
        <v>4</v>
      </c>
      <c r="H27" s="258" t="s">
        <v>2087</v>
      </c>
      <c r="I27" s="386">
        <v>8.2130164830722538E-2</v>
      </c>
      <c r="J27" s="386">
        <f t="shared" si="0"/>
        <v>9.1985784610409252E-2</v>
      </c>
      <c r="M27" s="276" t="s">
        <v>3362</v>
      </c>
      <c r="N27" s="397">
        <f>N26*(N24/N25)</f>
        <v>8.3517485623360699</v>
      </c>
      <c r="O27" s="396">
        <f>N27*(1-B6)</f>
        <v>6.7649163354922175</v>
      </c>
    </row>
    <row r="28" spans="5:15">
      <c r="E28" s="387" t="s">
        <v>547</v>
      </c>
      <c r="F28" s="387" t="s">
        <v>3334</v>
      </c>
      <c r="G28" s="258" t="s">
        <v>4</v>
      </c>
      <c r="H28" s="258" t="s">
        <v>2089</v>
      </c>
      <c r="I28" s="386">
        <v>1.0667549093099755</v>
      </c>
      <c r="J28" s="386">
        <f t="shared" si="0"/>
        <v>0.88926174496644295</v>
      </c>
    </row>
    <row r="29" spans="5:15">
      <c r="E29" s="387" t="s">
        <v>547</v>
      </c>
      <c r="F29" s="387" t="s">
        <v>3334</v>
      </c>
      <c r="G29" s="258" t="s">
        <v>4</v>
      </c>
      <c r="H29" s="389" t="s">
        <v>649</v>
      </c>
      <c r="I29" s="386"/>
      <c r="J29" s="386">
        <f t="shared" si="0"/>
        <v>0</v>
      </c>
      <c r="M29" s="276" t="s">
        <v>3361</v>
      </c>
      <c r="N29" s="393">
        <f>SUM(N2,N6,N10,N16,N22,N27)</f>
        <v>153.77819742602438</v>
      </c>
      <c r="O29" s="393">
        <f>SUM(O2,O6,O10,O16,O22,O27)</f>
        <v>77.380481632354332</v>
      </c>
    </row>
    <row r="30" spans="5:15">
      <c r="E30" s="387" t="s">
        <v>547</v>
      </c>
      <c r="F30" s="387" t="s">
        <v>3334</v>
      </c>
      <c r="G30" s="258" t="s">
        <v>9</v>
      </c>
      <c r="H30" s="258" t="s">
        <v>2071</v>
      </c>
      <c r="I30" s="388">
        <v>73.835147937354691</v>
      </c>
      <c r="J30" s="386">
        <f t="shared" si="0"/>
        <v>73.835147937354691</v>
      </c>
      <c r="M30" s="276" t="s">
        <v>3360</v>
      </c>
      <c r="O30" s="392">
        <v>0.51130520332747642</v>
      </c>
    </row>
    <row r="31" spans="5:15">
      <c r="E31" s="387" t="s">
        <v>547</v>
      </c>
      <c r="F31" s="387" t="s">
        <v>3334</v>
      </c>
      <c r="G31" s="258" t="s">
        <v>9</v>
      </c>
      <c r="H31" s="258" t="s">
        <v>2087</v>
      </c>
      <c r="I31" s="386">
        <v>4.5960954520579351</v>
      </c>
      <c r="J31" s="386">
        <f t="shared" si="0"/>
        <v>5.1476269063048878</v>
      </c>
      <c r="M31" s="276"/>
      <c r="O31" s="392"/>
    </row>
    <row r="32" spans="5:15">
      <c r="E32" s="387" t="s">
        <v>547</v>
      </c>
      <c r="F32" s="387" t="s">
        <v>3334</v>
      </c>
      <c r="G32" s="258" t="s">
        <v>9</v>
      </c>
      <c r="H32" s="258" t="s">
        <v>2089</v>
      </c>
      <c r="I32" s="386">
        <v>8.6851378995289677E-2</v>
      </c>
      <c r="J32" s="386">
        <f t="shared" si="0"/>
        <v>0.88926174496644295</v>
      </c>
      <c r="M32" s="276" t="s">
        <v>3359</v>
      </c>
      <c r="N32" s="395">
        <f>'State EPS Pollutant'!B122</f>
        <v>-29.360499999999998</v>
      </c>
      <c r="O32" s="258" t="s">
        <v>3357</v>
      </c>
    </row>
    <row r="33" spans="5:15">
      <c r="E33" s="387" t="s">
        <v>547</v>
      </c>
      <c r="F33" s="387" t="s">
        <v>3334</v>
      </c>
      <c r="G33" s="258" t="s">
        <v>9</v>
      </c>
      <c r="H33" s="258" t="s">
        <v>649</v>
      </c>
      <c r="I33" s="386">
        <v>2.7295367168902973</v>
      </c>
      <c r="J33" s="386">
        <f t="shared" si="0"/>
        <v>2.7295367168902973</v>
      </c>
      <c r="M33" s="276" t="s">
        <v>3358</v>
      </c>
      <c r="N33" s="395">
        <f>'US EPS Pollutant'!B128</f>
        <v>-1056.9100000000001</v>
      </c>
      <c r="O33" s="258" t="s">
        <v>3357</v>
      </c>
    </row>
    <row r="34" spans="5:15">
      <c r="E34" s="387" t="s">
        <v>3352</v>
      </c>
      <c r="F34" s="387" t="s">
        <v>3334</v>
      </c>
      <c r="G34" s="258" t="s">
        <v>102</v>
      </c>
      <c r="H34" s="258" t="s">
        <v>2071</v>
      </c>
      <c r="I34" s="390">
        <v>74.302446823678565</v>
      </c>
      <c r="J34" s="386">
        <f t="shared" si="0"/>
        <v>74.302446823678565</v>
      </c>
      <c r="M34" s="276" t="s">
        <v>3356</v>
      </c>
      <c r="N34" s="394">
        <f>SUM('2005 US'!B139:D139)</f>
        <v>-897.86299999999994</v>
      </c>
    </row>
    <row r="35" spans="5:15">
      <c r="E35" s="387" t="s">
        <v>3352</v>
      </c>
      <c r="F35" s="387" t="s">
        <v>3334</v>
      </c>
      <c r="G35" s="258" t="s">
        <v>102</v>
      </c>
      <c r="H35" s="258" t="s">
        <v>2087</v>
      </c>
      <c r="I35" s="390">
        <v>3.3007092749999994E-2</v>
      </c>
      <c r="J35" s="386">
        <f t="shared" si="0"/>
        <v>3.696794388E-2</v>
      </c>
      <c r="M35" s="276" t="s">
        <v>3355</v>
      </c>
      <c r="N35" s="258">
        <f>N34*(N32/N33)</f>
        <v>-24.942243532088821</v>
      </c>
      <c r="O35" s="258">
        <f>N35*(1-B7)</f>
        <v>-24.942243532088821</v>
      </c>
    </row>
    <row r="36" spans="5:15">
      <c r="E36" s="387" t="s">
        <v>3352</v>
      </c>
      <c r="F36" s="387" t="s">
        <v>3334</v>
      </c>
      <c r="G36" s="258" t="s">
        <v>102</v>
      </c>
      <c r="H36" s="258" t="s">
        <v>2089</v>
      </c>
      <c r="I36" s="390">
        <v>0.34412862689999996</v>
      </c>
      <c r="J36" s="386">
        <f t="shared" si="0"/>
        <v>0.88926174496644295</v>
      </c>
    </row>
    <row r="37" spans="5:15" ht="30">
      <c r="E37" s="387" t="s">
        <v>3352</v>
      </c>
      <c r="F37" s="387" t="s">
        <v>3334</v>
      </c>
      <c r="G37" s="258" t="s">
        <v>102</v>
      </c>
      <c r="H37" s="389" t="s">
        <v>649</v>
      </c>
      <c r="I37" s="386"/>
      <c r="J37" s="386">
        <f t="shared" si="0"/>
        <v>0</v>
      </c>
      <c r="M37" s="3" t="s">
        <v>3354</v>
      </c>
      <c r="N37" s="393">
        <f>SUM(N29,N35)</f>
        <v>128.83595389393557</v>
      </c>
      <c r="O37" s="393">
        <f>SUM(O29,O35)</f>
        <v>52.438238100265508</v>
      </c>
    </row>
    <row r="38" spans="5:15">
      <c r="E38" s="387" t="s">
        <v>3352</v>
      </c>
      <c r="F38" s="387" t="s">
        <v>3334</v>
      </c>
      <c r="G38" s="258" t="s">
        <v>2439</v>
      </c>
      <c r="H38" s="258" t="s">
        <v>2071</v>
      </c>
      <c r="I38" s="390">
        <v>34.50504557231578</v>
      </c>
      <c r="J38" s="386">
        <f t="shared" si="0"/>
        <v>34.50504557231578</v>
      </c>
      <c r="M38" s="276" t="s">
        <v>3353</v>
      </c>
      <c r="N38" s="392"/>
      <c r="O38" s="392">
        <f>1-O37/N37</f>
        <v>0.59298443861846684</v>
      </c>
    </row>
    <row r="39" spans="5:15">
      <c r="E39" s="387" t="s">
        <v>3352</v>
      </c>
      <c r="F39" s="387" t="s">
        <v>3334</v>
      </c>
      <c r="G39" s="258" t="s">
        <v>2439</v>
      </c>
      <c r="H39" s="258" t="s">
        <v>2087</v>
      </c>
      <c r="I39" s="390">
        <v>0.30018533824999999</v>
      </c>
      <c r="J39" s="386">
        <f t="shared" si="0"/>
        <v>0.33620757884000002</v>
      </c>
    </row>
    <row r="40" spans="5:15">
      <c r="E40" s="387" t="s">
        <v>3352</v>
      </c>
      <c r="F40" s="387" t="s">
        <v>3334</v>
      </c>
      <c r="G40" s="258" t="s">
        <v>2439</v>
      </c>
      <c r="H40" s="258" t="s">
        <v>2089</v>
      </c>
      <c r="I40" s="390">
        <v>6.4880577879999998E-2</v>
      </c>
      <c r="J40" s="386">
        <f t="shared" si="0"/>
        <v>0.88926174496644295</v>
      </c>
    </row>
    <row r="41" spans="5:15">
      <c r="E41" s="387" t="s">
        <v>3352</v>
      </c>
      <c r="F41" s="387" t="s">
        <v>3334</v>
      </c>
      <c r="G41" s="258" t="s">
        <v>2439</v>
      </c>
      <c r="H41" s="389" t="s">
        <v>649</v>
      </c>
      <c r="I41" s="386"/>
      <c r="J41" s="386">
        <f t="shared" si="0"/>
        <v>0</v>
      </c>
    </row>
    <row r="42" spans="5:15">
      <c r="E42" s="387" t="s">
        <v>3352</v>
      </c>
      <c r="F42" s="387" t="s">
        <v>3334</v>
      </c>
      <c r="G42" s="258" t="s">
        <v>4</v>
      </c>
      <c r="H42" s="258" t="s">
        <v>2071</v>
      </c>
      <c r="I42" s="390">
        <v>55.646309218508286</v>
      </c>
      <c r="J42" s="386">
        <f t="shared" si="0"/>
        <v>55.646309218508286</v>
      </c>
    </row>
    <row r="43" spans="5:15">
      <c r="E43" s="387" t="s">
        <v>3352</v>
      </c>
      <c r="F43" s="387" t="s">
        <v>3334</v>
      </c>
      <c r="G43" s="258" t="s">
        <v>4</v>
      </c>
      <c r="H43" s="258" t="s">
        <v>2087</v>
      </c>
      <c r="I43" s="390">
        <v>8.2130164830722538E-2</v>
      </c>
      <c r="J43" s="386">
        <f t="shared" si="0"/>
        <v>9.1985784610409252E-2</v>
      </c>
    </row>
    <row r="44" spans="5:15">
      <c r="E44" s="387" t="s">
        <v>3352</v>
      </c>
      <c r="F44" s="387" t="s">
        <v>3334</v>
      </c>
      <c r="G44" s="258" t="s">
        <v>4</v>
      </c>
      <c r="H44" s="258" t="s">
        <v>2089</v>
      </c>
      <c r="I44" s="390">
        <v>1.0667549093099755</v>
      </c>
      <c r="J44" s="386">
        <f t="shared" si="0"/>
        <v>0.88926174496644295</v>
      </c>
    </row>
    <row r="45" spans="5:15">
      <c r="E45" s="387" t="s">
        <v>3352</v>
      </c>
      <c r="F45" s="387" t="s">
        <v>3334</v>
      </c>
      <c r="G45" s="258" t="s">
        <v>4</v>
      </c>
      <c r="H45" s="389" t="s">
        <v>649</v>
      </c>
      <c r="I45" s="386"/>
      <c r="J45" s="386">
        <f t="shared" si="0"/>
        <v>0</v>
      </c>
    </row>
    <row r="46" spans="5:15">
      <c r="E46" s="387" t="s">
        <v>3352</v>
      </c>
      <c r="F46" s="387" t="s">
        <v>3334</v>
      </c>
      <c r="G46" s="258" t="s">
        <v>9</v>
      </c>
      <c r="H46" s="258" t="s">
        <v>2071</v>
      </c>
      <c r="I46" s="391">
        <v>31.141583318786438</v>
      </c>
      <c r="J46" s="386">
        <f t="shared" si="0"/>
        <v>31.141583318786438</v>
      </c>
    </row>
    <row r="47" spans="5:15">
      <c r="E47" s="387" t="s">
        <v>3352</v>
      </c>
      <c r="F47" s="387" t="s">
        <v>3334</v>
      </c>
      <c r="G47" s="258" t="s">
        <v>9</v>
      </c>
      <c r="H47" s="258" t="s">
        <v>2087</v>
      </c>
      <c r="I47" s="390">
        <v>3.6813153683274562</v>
      </c>
      <c r="J47" s="386">
        <f t="shared" si="0"/>
        <v>4.1230732125267515</v>
      </c>
    </row>
    <row r="48" spans="5:15">
      <c r="E48" s="387" t="s">
        <v>3352</v>
      </c>
      <c r="F48" s="387" t="s">
        <v>3334</v>
      </c>
      <c r="G48" s="258" t="s">
        <v>9</v>
      </c>
      <c r="H48" s="258" t="s">
        <v>2089</v>
      </c>
      <c r="I48" s="390">
        <v>7.4628588714381883E-2</v>
      </c>
      <c r="J48" s="386">
        <f t="shared" si="0"/>
        <v>0.88926174496644295</v>
      </c>
    </row>
    <row r="49" spans="5:10">
      <c r="E49" s="387" t="s">
        <v>3352</v>
      </c>
      <c r="F49" s="387" t="s">
        <v>3334</v>
      </c>
      <c r="G49" s="258" t="s">
        <v>9</v>
      </c>
      <c r="H49" s="258" t="s">
        <v>649</v>
      </c>
      <c r="I49" s="390">
        <v>3.739649195133214</v>
      </c>
      <c r="J49" s="386">
        <f t="shared" si="0"/>
        <v>3.739649195133214</v>
      </c>
    </row>
    <row r="50" spans="5:10">
      <c r="E50" s="387" t="s">
        <v>3351</v>
      </c>
      <c r="F50" s="387" t="s">
        <v>3334</v>
      </c>
      <c r="G50" s="258" t="s">
        <v>102</v>
      </c>
      <c r="H50" s="258" t="s">
        <v>2071</v>
      </c>
      <c r="I50" s="386">
        <v>1.9065722374176897</v>
      </c>
      <c r="J50" s="386">
        <f t="shared" si="0"/>
        <v>1.9065722374176897</v>
      </c>
    </row>
    <row r="51" spans="5:10">
      <c r="E51" s="387" t="s">
        <v>3351</v>
      </c>
      <c r="F51" s="387" t="s">
        <v>3334</v>
      </c>
      <c r="G51" s="258" t="s">
        <v>102</v>
      </c>
      <c r="H51" s="258" t="s">
        <v>2087</v>
      </c>
      <c r="I51" s="386">
        <v>0.10263012045930502</v>
      </c>
      <c r="J51" s="386">
        <f t="shared" si="0"/>
        <v>0.11494573491442163</v>
      </c>
    </row>
    <row r="52" spans="5:10">
      <c r="E52" s="387" t="s">
        <v>3351</v>
      </c>
      <c r="F52" s="387" t="s">
        <v>3334</v>
      </c>
      <c r="G52" s="258" t="s">
        <v>102</v>
      </c>
      <c r="H52" s="258" t="s">
        <v>2089</v>
      </c>
      <c r="I52" s="386">
        <v>2.078876388210924</v>
      </c>
      <c r="J52" s="386">
        <f t="shared" si="0"/>
        <v>0.88926174496644295</v>
      </c>
    </row>
    <row r="53" spans="5:10">
      <c r="E53" s="387" t="s">
        <v>3351</v>
      </c>
      <c r="F53" s="387" t="s">
        <v>3334</v>
      </c>
      <c r="G53" s="258" t="s">
        <v>102</v>
      </c>
      <c r="H53" s="389" t="s">
        <v>649</v>
      </c>
      <c r="I53" s="386"/>
      <c r="J53" s="386">
        <f t="shared" si="0"/>
        <v>0</v>
      </c>
    </row>
    <row r="54" spans="5:10">
      <c r="E54" s="387" t="s">
        <v>3351</v>
      </c>
      <c r="F54" s="387" t="s">
        <v>3334</v>
      </c>
      <c r="G54" s="258" t="s">
        <v>2439</v>
      </c>
      <c r="H54" s="258" t="s">
        <v>2071</v>
      </c>
      <c r="I54" s="386">
        <v>8.3074301404111939</v>
      </c>
      <c r="J54" s="386">
        <f t="shared" si="0"/>
        <v>8.3074301404111939</v>
      </c>
    </row>
    <row r="55" spans="5:10">
      <c r="E55" s="387" t="s">
        <v>3351</v>
      </c>
      <c r="F55" s="387" t="s">
        <v>3334</v>
      </c>
      <c r="G55" s="258" t="s">
        <v>2439</v>
      </c>
      <c r="H55" s="258" t="s">
        <v>2087</v>
      </c>
      <c r="I55" s="386">
        <v>6.1174107499999991E-2</v>
      </c>
      <c r="J55" s="386">
        <f t="shared" si="0"/>
        <v>6.8515000399999998E-2</v>
      </c>
    </row>
    <row r="56" spans="5:10">
      <c r="E56" s="387" t="s">
        <v>3351</v>
      </c>
      <c r="F56" s="387" t="s">
        <v>3334</v>
      </c>
      <c r="G56" s="258" t="s">
        <v>2439</v>
      </c>
      <c r="H56" s="258" t="s">
        <v>2089</v>
      </c>
      <c r="I56" s="386">
        <v>1.6326922340000001E-2</v>
      </c>
      <c r="J56" s="386">
        <f t="shared" si="0"/>
        <v>0.88926174496644295</v>
      </c>
    </row>
    <row r="57" spans="5:10">
      <c r="E57" s="387" t="s">
        <v>3351</v>
      </c>
      <c r="F57" s="387" t="s">
        <v>3334</v>
      </c>
      <c r="G57" s="258" t="s">
        <v>2439</v>
      </c>
      <c r="H57" s="389" t="s">
        <v>649</v>
      </c>
      <c r="I57" s="386"/>
      <c r="J57" s="386">
        <f t="shared" si="0"/>
        <v>0</v>
      </c>
    </row>
    <row r="58" spans="5:10">
      <c r="E58" s="387" t="s">
        <v>3351</v>
      </c>
      <c r="F58" s="387" t="s">
        <v>3334</v>
      </c>
      <c r="G58" s="258" t="s">
        <v>4</v>
      </c>
      <c r="H58" s="258" t="s">
        <v>2071</v>
      </c>
      <c r="I58" s="386">
        <v>21.191823288749038</v>
      </c>
      <c r="J58" s="386">
        <f t="shared" si="0"/>
        <v>21.191823288749038</v>
      </c>
    </row>
    <row r="59" spans="5:10">
      <c r="E59" s="387" t="s">
        <v>3351</v>
      </c>
      <c r="F59" s="387" t="s">
        <v>3334</v>
      </c>
      <c r="G59" s="258" t="s">
        <v>4</v>
      </c>
      <c r="H59" s="258" t="s">
        <v>2087</v>
      </c>
      <c r="I59" s="386">
        <v>8.2130164830722538E-2</v>
      </c>
      <c r="J59" s="386">
        <f t="shared" si="0"/>
        <v>9.1985784610409252E-2</v>
      </c>
    </row>
    <row r="60" spans="5:10">
      <c r="E60" s="387" t="s">
        <v>3351</v>
      </c>
      <c r="F60" s="387" t="s">
        <v>3334</v>
      </c>
      <c r="G60" s="258" t="s">
        <v>4</v>
      </c>
      <c r="H60" s="258" t="s">
        <v>2089</v>
      </c>
      <c r="I60" s="386">
        <v>1.0667549093099755</v>
      </c>
      <c r="J60" s="386">
        <f t="shared" si="0"/>
        <v>0.88926174496644295</v>
      </c>
    </row>
    <row r="61" spans="5:10">
      <c r="E61" s="387" t="s">
        <v>3351</v>
      </c>
      <c r="F61" s="387" t="s">
        <v>3334</v>
      </c>
      <c r="G61" s="258" t="s">
        <v>4</v>
      </c>
      <c r="H61" s="389" t="s">
        <v>649</v>
      </c>
      <c r="I61" s="386"/>
      <c r="J61" s="386">
        <f t="shared" si="0"/>
        <v>0</v>
      </c>
    </row>
    <row r="62" spans="5:10">
      <c r="E62" s="387" t="s">
        <v>3351</v>
      </c>
      <c r="F62" s="387" t="s">
        <v>3334</v>
      </c>
      <c r="G62" s="258" t="s">
        <v>9</v>
      </c>
      <c r="H62" s="258" t="s">
        <v>2071</v>
      </c>
      <c r="I62" s="388">
        <v>17.013229871744368</v>
      </c>
      <c r="J62" s="386">
        <f t="shared" si="0"/>
        <v>17.013229871744368</v>
      </c>
    </row>
    <row r="63" spans="5:10">
      <c r="E63" s="387" t="s">
        <v>3351</v>
      </c>
      <c r="F63" s="387" t="s">
        <v>3334</v>
      </c>
      <c r="G63" s="258" t="s">
        <v>9</v>
      </c>
      <c r="H63" s="258" t="s">
        <v>2087</v>
      </c>
      <c r="I63" s="386">
        <v>1.5032823171326355</v>
      </c>
      <c r="J63" s="386">
        <f t="shared" si="0"/>
        <v>1.6836761951885519</v>
      </c>
    </row>
    <row r="64" spans="5:10">
      <c r="E64" s="387" t="s">
        <v>3351</v>
      </c>
      <c r="F64" s="387" t="s">
        <v>3334</v>
      </c>
      <c r="G64" s="258" t="s">
        <v>9</v>
      </c>
      <c r="H64" s="258" t="s">
        <v>2089</v>
      </c>
      <c r="I64" s="386">
        <v>3.7586866480623066E-2</v>
      </c>
      <c r="J64" s="386">
        <f t="shared" si="0"/>
        <v>0.88926174496644295</v>
      </c>
    </row>
    <row r="65" spans="5:10">
      <c r="E65" s="387" t="s">
        <v>3351</v>
      </c>
      <c r="F65" s="387" t="s">
        <v>3334</v>
      </c>
      <c r="G65" s="258" t="s">
        <v>9</v>
      </c>
      <c r="H65" s="258" t="s">
        <v>649</v>
      </c>
      <c r="I65" s="386">
        <v>1.1169514849478956</v>
      </c>
      <c r="J65" s="386">
        <f t="shared" si="0"/>
        <v>1.1169514849478956</v>
      </c>
    </row>
    <row r="66" spans="5:10">
      <c r="E66" s="387" t="s">
        <v>3350</v>
      </c>
      <c r="F66" s="387" t="s">
        <v>3334</v>
      </c>
      <c r="G66" s="258" t="s">
        <v>102</v>
      </c>
      <c r="H66" s="258" t="s">
        <v>2071</v>
      </c>
      <c r="I66" s="390">
        <v>3.2070629886555779</v>
      </c>
      <c r="J66" s="386">
        <f t="shared" ref="J66:J129" si="1">IF(H66="CO2",I66,IF(H66="CH4",I66*$B$9,IF(H66="N2O",$B$10,IF(H66="Other",I66))))</f>
        <v>3.2070629886555779</v>
      </c>
    </row>
    <row r="67" spans="5:10">
      <c r="E67" s="387" t="s">
        <v>3350</v>
      </c>
      <c r="F67" s="387" t="s">
        <v>3334</v>
      </c>
      <c r="G67" s="258" t="s">
        <v>102</v>
      </c>
      <c r="H67" s="258" t="s">
        <v>2087</v>
      </c>
      <c r="I67" s="390">
        <v>31.761746660017359</v>
      </c>
      <c r="J67" s="386">
        <f t="shared" si="1"/>
        <v>35.573156259219445</v>
      </c>
    </row>
    <row r="68" spans="5:10">
      <c r="E68" s="387" t="s">
        <v>3350</v>
      </c>
      <c r="F68" s="387" t="s">
        <v>3334</v>
      </c>
      <c r="G68" s="258" t="s">
        <v>102</v>
      </c>
      <c r="H68" s="258" t="s">
        <v>2089</v>
      </c>
      <c r="I68" s="390">
        <v>8.9100522499999998E-3</v>
      </c>
      <c r="J68" s="386">
        <f t="shared" si="1"/>
        <v>0.88926174496644295</v>
      </c>
    </row>
    <row r="69" spans="5:10">
      <c r="E69" s="387" t="s">
        <v>3350</v>
      </c>
      <c r="F69" s="387" t="s">
        <v>3334</v>
      </c>
      <c r="G69" s="258" t="s">
        <v>102</v>
      </c>
      <c r="H69" s="389" t="s">
        <v>649</v>
      </c>
      <c r="I69" s="390">
        <v>0.14239210925999998</v>
      </c>
      <c r="J69" s="386">
        <f t="shared" si="1"/>
        <v>0.14239210925999998</v>
      </c>
    </row>
    <row r="70" spans="5:10">
      <c r="E70" s="387" t="s">
        <v>3350</v>
      </c>
      <c r="F70" s="387" t="s">
        <v>3334</v>
      </c>
      <c r="G70" s="258" t="s">
        <v>2439</v>
      </c>
      <c r="H70" s="258" t="s">
        <v>2071</v>
      </c>
      <c r="I70" s="386"/>
      <c r="J70" s="386">
        <f t="shared" si="1"/>
        <v>0</v>
      </c>
    </row>
    <row r="71" spans="5:10">
      <c r="E71" s="387" t="s">
        <v>3350</v>
      </c>
      <c r="F71" s="387" t="s">
        <v>3334</v>
      </c>
      <c r="G71" s="258" t="s">
        <v>2439</v>
      </c>
      <c r="H71" s="258" t="s">
        <v>2087</v>
      </c>
      <c r="I71" s="390">
        <v>3.969007653422536</v>
      </c>
      <c r="J71" s="386">
        <f t="shared" si="1"/>
        <v>4.4452885718332409</v>
      </c>
    </row>
    <row r="72" spans="5:10">
      <c r="E72" s="387" t="s">
        <v>3350</v>
      </c>
      <c r="F72" s="387" t="s">
        <v>3334</v>
      </c>
      <c r="G72" s="258" t="s">
        <v>2439</v>
      </c>
      <c r="H72" s="258" t="s">
        <v>2089</v>
      </c>
      <c r="I72" s="390">
        <v>8.4685363499999999E-2</v>
      </c>
      <c r="J72" s="386">
        <f t="shared" si="1"/>
        <v>0.88926174496644295</v>
      </c>
    </row>
    <row r="73" spans="5:10">
      <c r="E73" s="387" t="s">
        <v>3350</v>
      </c>
      <c r="F73" s="387" t="s">
        <v>3334</v>
      </c>
      <c r="G73" s="258" t="s">
        <v>2439</v>
      </c>
      <c r="H73" s="389" t="s">
        <v>649</v>
      </c>
      <c r="I73" s="390">
        <v>1.5742866180000002E-2</v>
      </c>
      <c r="J73" s="386">
        <f t="shared" si="1"/>
        <v>1.5742866180000002E-2</v>
      </c>
    </row>
    <row r="74" spans="5:10">
      <c r="E74" s="387" t="s">
        <v>3350</v>
      </c>
      <c r="F74" s="387" t="s">
        <v>3334</v>
      </c>
      <c r="G74" s="258" t="s">
        <v>4</v>
      </c>
      <c r="H74" s="258" t="s">
        <v>2071</v>
      </c>
      <c r="I74" s="386"/>
      <c r="J74" s="386">
        <f t="shared" si="1"/>
        <v>0</v>
      </c>
    </row>
    <row r="75" spans="5:10">
      <c r="E75" s="387" t="s">
        <v>3350</v>
      </c>
      <c r="F75" s="387" t="s">
        <v>3334</v>
      </c>
      <c r="G75" s="258" t="s">
        <v>4</v>
      </c>
      <c r="H75" s="258" t="s">
        <v>2087</v>
      </c>
      <c r="I75" s="390">
        <v>15.326639430366592</v>
      </c>
      <c r="J75" s="386">
        <f t="shared" si="1"/>
        <v>17.165836162010585</v>
      </c>
    </row>
    <row r="76" spans="5:10">
      <c r="E76" s="387" t="s">
        <v>3350</v>
      </c>
      <c r="F76" s="387" t="s">
        <v>3334</v>
      </c>
      <c r="G76" s="258" t="s">
        <v>4</v>
      </c>
      <c r="H76" s="258" t="s">
        <v>2089</v>
      </c>
      <c r="I76" s="390">
        <v>8.2130164830722538E-2</v>
      </c>
      <c r="J76" s="386">
        <f t="shared" si="1"/>
        <v>0.88926174496644295</v>
      </c>
    </row>
    <row r="77" spans="5:10">
      <c r="E77" s="387" t="s">
        <v>3350</v>
      </c>
      <c r="F77" s="387" t="s">
        <v>3334</v>
      </c>
      <c r="G77" s="258" t="s">
        <v>4</v>
      </c>
      <c r="H77" s="389" t="s">
        <v>649</v>
      </c>
      <c r="I77" s="390">
        <v>1.0667549093099755</v>
      </c>
      <c r="J77" s="386">
        <f t="shared" si="1"/>
        <v>1.0667549093099755</v>
      </c>
    </row>
    <row r="78" spans="5:10">
      <c r="E78" s="387" t="s">
        <v>3350</v>
      </c>
      <c r="F78" s="387" t="s">
        <v>3334</v>
      </c>
      <c r="G78" s="258" t="s">
        <v>9</v>
      </c>
      <c r="H78" s="258" t="s">
        <v>2071</v>
      </c>
      <c r="I78" s="386"/>
      <c r="J78" s="386">
        <f t="shared" si="1"/>
        <v>0</v>
      </c>
    </row>
    <row r="79" spans="5:10">
      <c r="E79" s="387" t="s">
        <v>3350</v>
      </c>
      <c r="F79" s="387" t="s">
        <v>3334</v>
      </c>
      <c r="G79" s="258" t="s">
        <v>9</v>
      </c>
      <c r="H79" s="258" t="s">
        <v>2087</v>
      </c>
      <c r="I79" s="391">
        <v>8.8772343023822344</v>
      </c>
      <c r="J79" s="386">
        <f t="shared" si="1"/>
        <v>9.9425024186681039</v>
      </c>
    </row>
    <row r="80" spans="5:10">
      <c r="E80" s="387" t="s">
        <v>3350</v>
      </c>
      <c r="F80" s="387" t="s">
        <v>3334</v>
      </c>
      <c r="G80" s="258" t="s">
        <v>9</v>
      </c>
      <c r="H80" s="258" t="s">
        <v>2089</v>
      </c>
      <c r="I80" s="390">
        <v>7.7228623531720197</v>
      </c>
      <c r="J80" s="386">
        <f t="shared" si="1"/>
        <v>0.88926174496644295</v>
      </c>
    </row>
    <row r="81" spans="5:10">
      <c r="E81" s="387" t="s">
        <v>3350</v>
      </c>
      <c r="F81" s="387" t="s">
        <v>3334</v>
      </c>
      <c r="G81" s="258" t="s">
        <v>9</v>
      </c>
      <c r="H81" s="258" t="s">
        <v>649</v>
      </c>
      <c r="I81" s="390">
        <v>8.9553741906309957E-3</v>
      </c>
      <c r="J81" s="386">
        <f t="shared" si="1"/>
        <v>8.9553741906309957E-3</v>
      </c>
    </row>
    <row r="82" spans="5:10">
      <c r="E82" s="387" t="s">
        <v>3349</v>
      </c>
      <c r="F82" s="387" t="s">
        <v>3334</v>
      </c>
      <c r="G82" s="258" t="s">
        <v>102</v>
      </c>
      <c r="H82" s="258" t="s">
        <v>2071</v>
      </c>
      <c r="I82" s="386">
        <v>3.4265076385022256E-2</v>
      </c>
      <c r="J82" s="386">
        <f t="shared" si="1"/>
        <v>3.4265076385022256E-2</v>
      </c>
    </row>
    <row r="83" spans="5:10">
      <c r="E83" s="387" t="s">
        <v>3349</v>
      </c>
      <c r="F83" s="387" t="s">
        <v>3334</v>
      </c>
      <c r="G83" s="258" t="s">
        <v>102</v>
      </c>
      <c r="H83" s="258" t="s">
        <v>2087</v>
      </c>
      <c r="I83" s="386">
        <v>2.5067291449200999</v>
      </c>
      <c r="J83" s="386">
        <f t="shared" si="1"/>
        <v>2.8075366423105121</v>
      </c>
    </row>
    <row r="84" spans="5:10">
      <c r="E84" s="387" t="s">
        <v>3349</v>
      </c>
      <c r="F84" s="387" t="s">
        <v>3334</v>
      </c>
      <c r="G84" s="258" t="s">
        <v>102</v>
      </c>
      <c r="H84" s="258" t="s">
        <v>2089</v>
      </c>
      <c r="I84" s="386">
        <v>120.96847356511917</v>
      </c>
      <c r="J84" s="386">
        <f t="shared" si="1"/>
        <v>0.88926174496644295</v>
      </c>
    </row>
    <row r="85" spans="5:10">
      <c r="E85" s="387" t="s">
        <v>3349</v>
      </c>
      <c r="F85" s="387" t="s">
        <v>3334</v>
      </c>
      <c r="G85" s="258" t="s">
        <v>102</v>
      </c>
      <c r="H85" s="389" t="s">
        <v>649</v>
      </c>
      <c r="I85" s="386">
        <v>3.9463811750000001E-2</v>
      </c>
      <c r="J85" s="386">
        <f t="shared" si="1"/>
        <v>3.9463811750000001E-2</v>
      </c>
    </row>
    <row r="86" spans="5:10">
      <c r="E86" s="387" t="s">
        <v>3349</v>
      </c>
      <c r="F86" s="387" t="s">
        <v>3334</v>
      </c>
      <c r="G86" s="258" t="s">
        <v>2439</v>
      </c>
      <c r="H86" s="258" t="s">
        <v>2071</v>
      </c>
      <c r="I86" s="386">
        <v>0.56392181681999987</v>
      </c>
      <c r="J86" s="386">
        <f t="shared" si="1"/>
        <v>0.56392181681999987</v>
      </c>
    </row>
    <row r="87" spans="5:10">
      <c r="E87" s="387" t="s">
        <v>3349</v>
      </c>
      <c r="F87" s="387" t="s">
        <v>3334</v>
      </c>
      <c r="G87" s="258" t="s">
        <v>2439</v>
      </c>
      <c r="H87" s="258" t="s">
        <v>2087</v>
      </c>
      <c r="I87" s="386"/>
      <c r="J87" s="386">
        <f t="shared" si="1"/>
        <v>0</v>
      </c>
    </row>
    <row r="88" spans="5:10">
      <c r="E88" s="387" t="s">
        <v>3349</v>
      </c>
      <c r="F88" s="387" t="s">
        <v>3334</v>
      </c>
      <c r="G88" s="258" t="s">
        <v>2439</v>
      </c>
      <c r="H88" s="258" t="s">
        <v>2089</v>
      </c>
      <c r="I88" s="386">
        <v>36.847916960526646</v>
      </c>
      <c r="J88" s="386">
        <f t="shared" si="1"/>
        <v>0.88926174496644295</v>
      </c>
    </row>
    <row r="89" spans="5:10">
      <c r="E89" s="387" t="s">
        <v>3349</v>
      </c>
      <c r="F89" s="387" t="s">
        <v>3334</v>
      </c>
      <c r="G89" s="258" t="s">
        <v>2439</v>
      </c>
      <c r="H89" s="389" t="s">
        <v>649</v>
      </c>
      <c r="I89" s="386">
        <v>0.2361318855</v>
      </c>
      <c r="J89" s="386">
        <f t="shared" si="1"/>
        <v>0.2361318855</v>
      </c>
    </row>
    <row r="90" spans="5:10">
      <c r="E90" s="387" t="s">
        <v>3349</v>
      </c>
      <c r="F90" s="387" t="s">
        <v>3334</v>
      </c>
      <c r="G90" s="258" t="s">
        <v>4</v>
      </c>
      <c r="H90" s="258" t="s">
        <v>2071</v>
      </c>
      <c r="I90" s="386">
        <v>7.200682173999999E-2</v>
      </c>
      <c r="J90" s="386">
        <f t="shared" si="1"/>
        <v>7.200682173999999E-2</v>
      </c>
    </row>
    <row r="91" spans="5:10">
      <c r="E91" s="387" t="s">
        <v>3349</v>
      </c>
      <c r="F91" s="387" t="s">
        <v>3334</v>
      </c>
      <c r="G91" s="258" t="s">
        <v>4</v>
      </c>
      <c r="H91" s="258" t="s">
        <v>2087</v>
      </c>
      <c r="I91" s="386"/>
      <c r="J91" s="386">
        <f t="shared" si="1"/>
        <v>0</v>
      </c>
    </row>
    <row r="92" spans="5:10">
      <c r="E92" s="387" t="s">
        <v>3349</v>
      </c>
      <c r="F92" s="387" t="s">
        <v>3334</v>
      </c>
      <c r="G92" s="258" t="s">
        <v>4</v>
      </c>
      <c r="H92" s="258" t="s">
        <v>2089</v>
      </c>
      <c r="I92" s="386">
        <v>72.606090242674739</v>
      </c>
      <c r="J92" s="386">
        <f t="shared" si="1"/>
        <v>0.88926174496644295</v>
      </c>
    </row>
    <row r="93" spans="5:10">
      <c r="E93" s="387" t="s">
        <v>3349</v>
      </c>
      <c r="F93" s="387" t="s">
        <v>3334</v>
      </c>
      <c r="G93" s="258" t="s">
        <v>4</v>
      </c>
      <c r="H93" s="389" t="s">
        <v>649</v>
      </c>
      <c r="I93" s="386">
        <v>8.2130164830722538E-2</v>
      </c>
      <c r="J93" s="386">
        <f t="shared" si="1"/>
        <v>8.2130164830722538E-2</v>
      </c>
    </row>
    <row r="94" spans="5:10">
      <c r="E94" s="387" t="s">
        <v>3349</v>
      </c>
      <c r="F94" s="387" t="s">
        <v>3334</v>
      </c>
      <c r="G94" s="258" t="s">
        <v>9</v>
      </c>
      <c r="H94" s="258" t="s">
        <v>2071</v>
      </c>
      <c r="I94" s="386">
        <v>1.0667549093099755</v>
      </c>
      <c r="J94" s="386">
        <f t="shared" si="1"/>
        <v>1.0667549093099755</v>
      </c>
    </row>
    <row r="95" spans="5:10">
      <c r="E95" s="387" t="s">
        <v>3349</v>
      </c>
      <c r="F95" s="387" t="s">
        <v>3334</v>
      </c>
      <c r="G95" s="258" t="s">
        <v>9</v>
      </c>
      <c r="H95" s="258" t="s">
        <v>2087</v>
      </c>
      <c r="I95" s="386"/>
      <c r="J95" s="386">
        <f t="shared" si="1"/>
        <v>0</v>
      </c>
    </row>
    <row r="96" spans="5:10">
      <c r="E96" s="387" t="s">
        <v>3349</v>
      </c>
      <c r="F96" s="387" t="s">
        <v>3334</v>
      </c>
      <c r="G96" s="258" t="s">
        <v>9</v>
      </c>
      <c r="H96" s="258" t="s">
        <v>2089</v>
      </c>
      <c r="I96" s="388">
        <v>55.472587501136843</v>
      </c>
      <c r="J96" s="386">
        <f t="shared" si="1"/>
        <v>0.88926174496644295</v>
      </c>
    </row>
    <row r="97" spans="5:10">
      <c r="E97" s="387" t="s">
        <v>3349</v>
      </c>
      <c r="F97" s="387" t="s">
        <v>3334</v>
      </c>
      <c r="G97" s="258" t="s">
        <v>9</v>
      </c>
      <c r="H97" s="258" t="s">
        <v>649</v>
      </c>
      <c r="I97" s="386">
        <v>27.901532819423412</v>
      </c>
      <c r="J97" s="386">
        <f t="shared" si="1"/>
        <v>27.901532819423412</v>
      </c>
    </row>
    <row r="98" spans="5:10">
      <c r="E98" s="387" t="s">
        <v>3348</v>
      </c>
      <c r="F98" s="387" t="s">
        <v>3334</v>
      </c>
      <c r="G98" s="258" t="s">
        <v>102</v>
      </c>
      <c r="H98" s="258" t="s">
        <v>2071</v>
      </c>
      <c r="I98" s="386">
        <v>31.597643531999747</v>
      </c>
      <c r="J98" s="386">
        <f t="shared" si="1"/>
        <v>31.597643531999747</v>
      </c>
    </row>
    <row r="99" spans="5:10">
      <c r="E99" s="387" t="s">
        <v>3348</v>
      </c>
      <c r="F99" s="387" t="s">
        <v>3334</v>
      </c>
      <c r="G99" s="258" t="s">
        <v>102</v>
      </c>
      <c r="H99" s="258" t="s">
        <v>2087</v>
      </c>
      <c r="I99" s="386">
        <v>1.0942924E-2</v>
      </c>
      <c r="J99" s="386">
        <f t="shared" si="1"/>
        <v>1.225607488E-2</v>
      </c>
    </row>
    <row r="100" spans="5:10">
      <c r="E100" s="387" t="s">
        <v>3348</v>
      </c>
      <c r="F100" s="387" t="s">
        <v>3334</v>
      </c>
      <c r="G100" s="258" t="s">
        <v>102</v>
      </c>
      <c r="H100" s="258" t="s">
        <v>2089</v>
      </c>
      <c r="I100" s="386">
        <v>0.13991847384</v>
      </c>
      <c r="J100" s="386">
        <f t="shared" si="1"/>
        <v>0.88926174496644295</v>
      </c>
    </row>
    <row r="101" spans="5:10">
      <c r="E101" s="387" t="s">
        <v>3348</v>
      </c>
      <c r="F101" s="387" t="s">
        <v>3334</v>
      </c>
      <c r="G101" s="258" t="s">
        <v>102</v>
      </c>
      <c r="H101" s="389" t="s">
        <v>649</v>
      </c>
      <c r="I101" s="386"/>
      <c r="J101" s="386">
        <f t="shared" si="1"/>
        <v>0</v>
      </c>
    </row>
    <row r="102" spans="5:10">
      <c r="E102" s="387" t="s">
        <v>3348</v>
      </c>
      <c r="F102" s="387" t="s">
        <v>3334</v>
      </c>
      <c r="G102" s="258" t="s">
        <v>2439</v>
      </c>
      <c r="H102" s="258" t="s">
        <v>2071</v>
      </c>
      <c r="I102" s="386">
        <v>12.174163438091993</v>
      </c>
      <c r="J102" s="386">
        <f t="shared" si="1"/>
        <v>12.174163438091993</v>
      </c>
    </row>
    <row r="103" spans="5:10">
      <c r="E103" s="387" t="s">
        <v>3348</v>
      </c>
      <c r="F103" s="387" t="s">
        <v>3334</v>
      </c>
      <c r="G103" s="258" t="s">
        <v>2439</v>
      </c>
      <c r="H103" s="258" t="s">
        <v>2087</v>
      </c>
      <c r="I103" s="386">
        <v>7.5854208499999992E-2</v>
      </c>
      <c r="J103" s="386">
        <f t="shared" si="1"/>
        <v>8.4956713520000005E-2</v>
      </c>
    </row>
    <row r="104" spans="5:10">
      <c r="E104" s="387" t="s">
        <v>3348</v>
      </c>
      <c r="F104" s="387" t="s">
        <v>3334</v>
      </c>
      <c r="G104" s="258" t="s">
        <v>2439</v>
      </c>
      <c r="H104" s="258" t="s">
        <v>2089</v>
      </c>
      <c r="I104" s="386">
        <v>2.0307150399999998E-2</v>
      </c>
      <c r="J104" s="386">
        <f t="shared" si="1"/>
        <v>0.88926174496644295</v>
      </c>
    </row>
    <row r="105" spans="5:10">
      <c r="E105" s="387" t="s">
        <v>3348</v>
      </c>
      <c r="F105" s="387" t="s">
        <v>3334</v>
      </c>
      <c r="G105" s="258" t="s">
        <v>2439</v>
      </c>
      <c r="H105" s="389" t="s">
        <v>649</v>
      </c>
      <c r="I105" s="386"/>
      <c r="J105" s="386">
        <f t="shared" si="1"/>
        <v>0</v>
      </c>
    </row>
    <row r="106" spans="5:10">
      <c r="E106" s="387" t="s">
        <v>3348</v>
      </c>
      <c r="F106" s="387" t="s">
        <v>3334</v>
      </c>
      <c r="G106" s="258" t="s">
        <v>4</v>
      </c>
      <c r="H106" s="258" t="s">
        <v>2071</v>
      </c>
      <c r="I106" s="386">
        <v>31.984353590306291</v>
      </c>
      <c r="J106" s="386">
        <f t="shared" si="1"/>
        <v>31.984353590306291</v>
      </c>
    </row>
    <row r="107" spans="5:10">
      <c r="E107" s="387" t="s">
        <v>3348</v>
      </c>
      <c r="F107" s="387" t="s">
        <v>3334</v>
      </c>
      <c r="G107" s="258" t="s">
        <v>4</v>
      </c>
      <c r="H107" s="258" t="s">
        <v>2087</v>
      </c>
      <c r="I107" s="386">
        <v>8.2130164830722538E-2</v>
      </c>
      <c r="J107" s="386">
        <f t="shared" si="1"/>
        <v>9.1985784610409252E-2</v>
      </c>
    </row>
    <row r="108" spans="5:10">
      <c r="E108" s="387" t="s">
        <v>3348</v>
      </c>
      <c r="F108" s="387" t="s">
        <v>3334</v>
      </c>
      <c r="G108" s="258" t="s">
        <v>4</v>
      </c>
      <c r="H108" s="258" t="s">
        <v>2089</v>
      </c>
      <c r="I108" s="386">
        <v>1.0667549093099755</v>
      </c>
      <c r="J108" s="386">
        <f t="shared" si="1"/>
        <v>0.88926174496644295</v>
      </c>
    </row>
    <row r="109" spans="5:10">
      <c r="E109" s="387" t="s">
        <v>3348</v>
      </c>
      <c r="F109" s="387" t="s">
        <v>3334</v>
      </c>
      <c r="G109" s="258" t="s">
        <v>4</v>
      </c>
      <c r="H109" s="389" t="s">
        <v>649</v>
      </c>
      <c r="I109" s="386"/>
      <c r="J109" s="386">
        <f t="shared" si="1"/>
        <v>0</v>
      </c>
    </row>
    <row r="110" spans="5:10">
      <c r="E110" s="387" t="s">
        <v>3348</v>
      </c>
      <c r="F110" s="387" t="s">
        <v>3334</v>
      </c>
      <c r="G110" s="258" t="s">
        <v>9</v>
      </c>
      <c r="H110" s="258" t="s">
        <v>2071</v>
      </c>
      <c r="I110" s="388">
        <v>10.720007384219727</v>
      </c>
      <c r="J110" s="386">
        <f t="shared" si="1"/>
        <v>10.720007384219727</v>
      </c>
    </row>
    <row r="111" spans="5:10">
      <c r="E111" s="387" t="s">
        <v>3348</v>
      </c>
      <c r="F111" s="387" t="s">
        <v>3334</v>
      </c>
      <c r="G111" s="258" t="s">
        <v>9</v>
      </c>
      <c r="H111" s="258" t="s">
        <v>2087</v>
      </c>
      <c r="I111" s="386">
        <v>1.0689291825199037</v>
      </c>
      <c r="J111" s="386">
        <f t="shared" si="1"/>
        <v>1.1972006844222922</v>
      </c>
    </row>
    <row r="112" spans="5:10">
      <c r="E112" s="387" t="s">
        <v>3348</v>
      </c>
      <c r="F112" s="387" t="s">
        <v>3334</v>
      </c>
      <c r="G112" s="258" t="s">
        <v>9</v>
      </c>
      <c r="H112" s="258" t="s">
        <v>2089</v>
      </c>
      <c r="I112" s="386">
        <v>3.526156079221298E-2</v>
      </c>
      <c r="J112" s="386">
        <f t="shared" si="1"/>
        <v>0.88926174496644295</v>
      </c>
    </row>
    <row r="113" spans="5:10">
      <c r="E113" s="387" t="s">
        <v>3348</v>
      </c>
      <c r="F113" s="387" t="s">
        <v>3334</v>
      </c>
      <c r="G113" s="258" t="s">
        <v>9</v>
      </c>
      <c r="H113" s="258" t="s">
        <v>649</v>
      </c>
      <c r="I113" s="386">
        <v>2.288636497563771</v>
      </c>
      <c r="J113" s="386">
        <f t="shared" si="1"/>
        <v>2.288636497563771</v>
      </c>
    </row>
    <row r="114" spans="5:10">
      <c r="E114" s="387" t="s">
        <v>3347</v>
      </c>
      <c r="F114" s="387" t="s">
        <v>3334</v>
      </c>
      <c r="G114" s="258" t="s">
        <v>102</v>
      </c>
      <c r="H114" s="258" t="s">
        <v>2071</v>
      </c>
      <c r="I114" s="386">
        <v>3.7935504518224383</v>
      </c>
      <c r="J114" s="386">
        <f t="shared" si="1"/>
        <v>3.7935504518224383</v>
      </c>
    </row>
    <row r="115" spans="5:10">
      <c r="E115" s="387" t="s">
        <v>3347</v>
      </c>
      <c r="F115" s="387" t="s">
        <v>3334</v>
      </c>
      <c r="G115" s="258" t="s">
        <v>102</v>
      </c>
      <c r="H115" s="258" t="s">
        <v>2087</v>
      </c>
      <c r="I115" s="386">
        <v>3.030358524999999E-2</v>
      </c>
      <c r="J115" s="386">
        <f t="shared" si="1"/>
        <v>3.3940015479999995E-2</v>
      </c>
    </row>
    <row r="116" spans="5:10">
      <c r="E116" s="387" t="s">
        <v>3347</v>
      </c>
      <c r="F116" s="387" t="s">
        <v>3334</v>
      </c>
      <c r="G116" s="258" t="s">
        <v>102</v>
      </c>
      <c r="H116" s="258" t="s">
        <v>2089</v>
      </c>
      <c r="I116" s="386">
        <v>4.9726762340000001E-2</v>
      </c>
      <c r="J116" s="386">
        <f t="shared" si="1"/>
        <v>0.88926174496644295</v>
      </c>
    </row>
    <row r="117" spans="5:10">
      <c r="E117" s="387" t="s">
        <v>3347</v>
      </c>
      <c r="F117" s="387" t="s">
        <v>3334</v>
      </c>
      <c r="G117" s="258" t="s">
        <v>102</v>
      </c>
      <c r="H117" s="389" t="s">
        <v>649</v>
      </c>
      <c r="I117" s="386"/>
      <c r="J117" s="386">
        <f t="shared" si="1"/>
        <v>0</v>
      </c>
    </row>
    <row r="118" spans="5:10">
      <c r="E118" s="387" t="s">
        <v>3347</v>
      </c>
      <c r="F118" s="387" t="s">
        <v>3334</v>
      </c>
      <c r="G118" s="258" t="s">
        <v>2439</v>
      </c>
      <c r="H118" s="258" t="s">
        <v>2071</v>
      </c>
      <c r="I118" s="386">
        <v>6.7272215642933535</v>
      </c>
      <c r="J118" s="386">
        <f t="shared" si="1"/>
        <v>6.7272215642933535</v>
      </c>
    </row>
    <row r="119" spans="5:10">
      <c r="E119" s="387" t="s">
        <v>3347</v>
      </c>
      <c r="F119" s="387" t="s">
        <v>3334</v>
      </c>
      <c r="G119" s="258" t="s">
        <v>2439</v>
      </c>
      <c r="H119" s="258" t="s">
        <v>2087</v>
      </c>
      <c r="I119" s="386">
        <v>7.2678225749999992E-2</v>
      </c>
      <c r="J119" s="386">
        <f t="shared" si="1"/>
        <v>8.1399612839999996E-2</v>
      </c>
    </row>
    <row r="120" spans="5:10">
      <c r="E120" s="387" t="s">
        <v>3347</v>
      </c>
      <c r="F120" s="387" t="s">
        <v>3334</v>
      </c>
      <c r="G120" s="258" t="s">
        <v>2439</v>
      </c>
      <c r="H120" s="258" t="s">
        <v>2089</v>
      </c>
      <c r="I120" s="386">
        <v>2.3824346059999998E-2</v>
      </c>
      <c r="J120" s="386">
        <f t="shared" si="1"/>
        <v>0.88926174496644295</v>
      </c>
    </row>
    <row r="121" spans="5:10">
      <c r="E121" s="387" t="s">
        <v>3347</v>
      </c>
      <c r="F121" s="387" t="s">
        <v>3334</v>
      </c>
      <c r="G121" s="258" t="s">
        <v>2439</v>
      </c>
      <c r="H121" s="389" t="s">
        <v>649</v>
      </c>
      <c r="I121" s="386"/>
      <c r="J121" s="386">
        <f t="shared" si="1"/>
        <v>0</v>
      </c>
    </row>
    <row r="122" spans="5:10">
      <c r="E122" s="387" t="s">
        <v>3347</v>
      </c>
      <c r="F122" s="387" t="s">
        <v>3334</v>
      </c>
      <c r="G122" s="258" t="s">
        <v>4</v>
      </c>
      <c r="H122" s="258" t="s">
        <v>2071</v>
      </c>
      <c r="I122" s="386">
        <v>9.3515418329207129</v>
      </c>
      <c r="J122" s="386">
        <f t="shared" si="1"/>
        <v>9.3515418329207129</v>
      </c>
    </row>
    <row r="123" spans="5:10">
      <c r="E123" s="387" t="s">
        <v>3347</v>
      </c>
      <c r="F123" s="387" t="s">
        <v>3334</v>
      </c>
      <c r="G123" s="258" t="s">
        <v>4</v>
      </c>
      <c r="H123" s="258" t="s">
        <v>2087</v>
      </c>
      <c r="I123" s="386">
        <v>8.2130164830722538E-2</v>
      </c>
      <c r="J123" s="386">
        <f t="shared" si="1"/>
        <v>9.1985784610409252E-2</v>
      </c>
    </row>
    <row r="124" spans="5:10">
      <c r="E124" s="387" t="s">
        <v>3347</v>
      </c>
      <c r="F124" s="387" t="s">
        <v>3334</v>
      </c>
      <c r="G124" s="258" t="s">
        <v>4</v>
      </c>
      <c r="H124" s="258" t="s">
        <v>2089</v>
      </c>
      <c r="I124" s="386">
        <v>1.0667549093099755</v>
      </c>
      <c r="J124" s="386">
        <f t="shared" si="1"/>
        <v>0.88926174496644295</v>
      </c>
    </row>
    <row r="125" spans="5:10">
      <c r="E125" s="387" t="s">
        <v>3347</v>
      </c>
      <c r="F125" s="387" t="s">
        <v>3334</v>
      </c>
      <c r="G125" s="258" t="s">
        <v>4</v>
      </c>
      <c r="H125" s="389" t="s">
        <v>649</v>
      </c>
      <c r="I125" s="386"/>
      <c r="J125" s="386">
        <f t="shared" si="1"/>
        <v>0</v>
      </c>
    </row>
    <row r="126" spans="5:10">
      <c r="E126" s="387" t="s">
        <v>3347</v>
      </c>
      <c r="F126" s="387" t="s">
        <v>3334</v>
      </c>
      <c r="G126" s="258" t="s">
        <v>9</v>
      </c>
      <c r="H126" s="258" t="s">
        <v>2071</v>
      </c>
      <c r="I126" s="388">
        <v>3.934310155889575</v>
      </c>
      <c r="J126" s="386">
        <f t="shared" si="1"/>
        <v>3.934310155889575</v>
      </c>
    </row>
    <row r="127" spans="5:10">
      <c r="E127" s="387" t="s">
        <v>3347</v>
      </c>
      <c r="F127" s="387" t="s">
        <v>3334</v>
      </c>
      <c r="G127" s="258" t="s">
        <v>9</v>
      </c>
      <c r="H127" s="258" t="s">
        <v>2087</v>
      </c>
      <c r="I127" s="386">
        <v>0.23767575650850534</v>
      </c>
      <c r="J127" s="386">
        <f t="shared" si="1"/>
        <v>0.26619684728952603</v>
      </c>
    </row>
    <row r="128" spans="5:10">
      <c r="E128" s="387" t="s">
        <v>3347</v>
      </c>
      <c r="F128" s="387" t="s">
        <v>3334</v>
      </c>
      <c r="G128" s="258" t="s">
        <v>9</v>
      </c>
      <c r="H128" s="258" t="s">
        <v>2089</v>
      </c>
      <c r="I128" s="386">
        <v>8.2453086900261194E-2</v>
      </c>
      <c r="J128" s="386">
        <f t="shared" si="1"/>
        <v>0.88926174496644295</v>
      </c>
    </row>
    <row r="129" spans="5:10">
      <c r="E129" s="387" t="s">
        <v>3347</v>
      </c>
      <c r="F129" s="387" t="s">
        <v>3334</v>
      </c>
      <c r="G129" s="258" t="s">
        <v>9</v>
      </c>
      <c r="H129" s="258" t="s">
        <v>649</v>
      </c>
      <c r="I129" s="386">
        <v>0.48102752916835578</v>
      </c>
      <c r="J129" s="386">
        <f t="shared" si="1"/>
        <v>0.48102752916835578</v>
      </c>
    </row>
    <row r="130" spans="5:10">
      <c r="E130" s="387" t="s">
        <v>3346</v>
      </c>
      <c r="F130" s="387" t="s">
        <v>3334</v>
      </c>
      <c r="G130" s="258" t="s">
        <v>102</v>
      </c>
      <c r="H130" s="258" t="s">
        <v>2071</v>
      </c>
      <c r="I130" s="390">
        <v>74.302446823678565</v>
      </c>
      <c r="J130" s="386">
        <f t="shared" ref="J130:J193" si="2">IF(H130="CO2",I130,IF(H130="CH4",I130*$B$9,IF(H130="N2O",$B$10,IF(H130="Other",I130))))</f>
        <v>74.302446823678565</v>
      </c>
    </row>
    <row r="131" spans="5:10">
      <c r="E131" s="387" t="s">
        <v>3346</v>
      </c>
      <c r="F131" s="387" t="s">
        <v>3334</v>
      </c>
      <c r="G131" s="258" t="s">
        <v>102</v>
      </c>
      <c r="H131" s="258" t="s">
        <v>2087</v>
      </c>
      <c r="I131" s="390">
        <v>3.3007092749999994E-2</v>
      </c>
      <c r="J131" s="386">
        <f t="shared" si="2"/>
        <v>3.696794388E-2</v>
      </c>
    </row>
    <row r="132" spans="5:10">
      <c r="E132" s="387" t="s">
        <v>3346</v>
      </c>
      <c r="F132" s="387" t="s">
        <v>3334</v>
      </c>
      <c r="G132" s="258" t="s">
        <v>102</v>
      </c>
      <c r="H132" s="258" t="s">
        <v>2089</v>
      </c>
      <c r="I132" s="390">
        <v>0.34412862689999996</v>
      </c>
      <c r="J132" s="386">
        <f t="shared" si="2"/>
        <v>0.88926174496644295</v>
      </c>
    </row>
    <row r="133" spans="5:10">
      <c r="E133" s="387" t="s">
        <v>3346</v>
      </c>
      <c r="F133" s="387" t="s">
        <v>3334</v>
      </c>
      <c r="G133" s="258" t="s">
        <v>102</v>
      </c>
      <c r="H133" s="389" t="s">
        <v>649</v>
      </c>
      <c r="I133" s="386"/>
      <c r="J133" s="386">
        <f t="shared" si="2"/>
        <v>0</v>
      </c>
    </row>
    <row r="134" spans="5:10">
      <c r="E134" s="387" t="s">
        <v>3346</v>
      </c>
      <c r="F134" s="387" t="s">
        <v>3334</v>
      </c>
      <c r="G134" s="258" t="s">
        <v>2439</v>
      </c>
      <c r="H134" s="258" t="s">
        <v>2071</v>
      </c>
      <c r="I134" s="390">
        <v>34.50504557231578</v>
      </c>
      <c r="J134" s="386">
        <f t="shared" si="2"/>
        <v>34.50504557231578</v>
      </c>
    </row>
    <row r="135" spans="5:10">
      <c r="E135" s="387" t="s">
        <v>3346</v>
      </c>
      <c r="F135" s="387" t="s">
        <v>3334</v>
      </c>
      <c r="G135" s="258" t="s">
        <v>2439</v>
      </c>
      <c r="H135" s="258" t="s">
        <v>2087</v>
      </c>
      <c r="I135" s="390">
        <v>0.30018533824999999</v>
      </c>
      <c r="J135" s="386">
        <f t="shared" si="2"/>
        <v>0.33620757884000002</v>
      </c>
    </row>
    <row r="136" spans="5:10">
      <c r="E136" s="387" t="s">
        <v>3346</v>
      </c>
      <c r="F136" s="387" t="s">
        <v>3334</v>
      </c>
      <c r="G136" s="258" t="s">
        <v>2439</v>
      </c>
      <c r="H136" s="258" t="s">
        <v>2089</v>
      </c>
      <c r="I136" s="390">
        <v>6.4880577879999998E-2</v>
      </c>
      <c r="J136" s="386">
        <f t="shared" si="2"/>
        <v>0.88926174496644295</v>
      </c>
    </row>
    <row r="137" spans="5:10">
      <c r="E137" s="387" t="s">
        <v>3346</v>
      </c>
      <c r="F137" s="387" t="s">
        <v>3334</v>
      </c>
      <c r="G137" s="258" t="s">
        <v>2439</v>
      </c>
      <c r="H137" s="389" t="s">
        <v>649</v>
      </c>
      <c r="I137" s="386"/>
      <c r="J137" s="386">
        <f t="shared" si="2"/>
        <v>0</v>
      </c>
    </row>
    <row r="138" spans="5:10">
      <c r="E138" s="387" t="s">
        <v>3346</v>
      </c>
      <c r="F138" s="387" t="s">
        <v>3334</v>
      </c>
      <c r="G138" s="258" t="s">
        <v>4</v>
      </c>
      <c r="H138" s="258" t="s">
        <v>2071</v>
      </c>
      <c r="I138" s="390">
        <v>55.646309218508286</v>
      </c>
      <c r="J138" s="386">
        <f t="shared" si="2"/>
        <v>55.646309218508286</v>
      </c>
    </row>
    <row r="139" spans="5:10">
      <c r="E139" s="387" t="s">
        <v>3346</v>
      </c>
      <c r="F139" s="387" t="s">
        <v>3334</v>
      </c>
      <c r="G139" s="258" t="s">
        <v>4</v>
      </c>
      <c r="H139" s="258" t="s">
        <v>2087</v>
      </c>
      <c r="I139" s="390">
        <v>8.2130164830722538E-2</v>
      </c>
      <c r="J139" s="386">
        <f t="shared" si="2"/>
        <v>9.1985784610409252E-2</v>
      </c>
    </row>
    <row r="140" spans="5:10">
      <c r="E140" s="387" t="s">
        <v>3346</v>
      </c>
      <c r="F140" s="387" t="s">
        <v>3334</v>
      </c>
      <c r="G140" s="258" t="s">
        <v>4</v>
      </c>
      <c r="H140" s="258" t="s">
        <v>2089</v>
      </c>
      <c r="I140" s="390">
        <v>1.0667549093099755</v>
      </c>
      <c r="J140" s="386">
        <f t="shared" si="2"/>
        <v>0.88926174496644295</v>
      </c>
    </row>
    <row r="141" spans="5:10">
      <c r="E141" s="387" t="s">
        <v>3346</v>
      </c>
      <c r="F141" s="387" t="s">
        <v>3334</v>
      </c>
      <c r="G141" s="258" t="s">
        <v>4</v>
      </c>
      <c r="H141" s="389" t="s">
        <v>649</v>
      </c>
      <c r="I141" s="386"/>
      <c r="J141" s="386">
        <f t="shared" si="2"/>
        <v>0</v>
      </c>
    </row>
    <row r="142" spans="5:10">
      <c r="E142" s="387" t="s">
        <v>3346</v>
      </c>
      <c r="F142" s="387" t="s">
        <v>3334</v>
      </c>
      <c r="G142" s="258" t="s">
        <v>9</v>
      </c>
      <c r="H142" s="258" t="s">
        <v>2071</v>
      </c>
      <c r="I142" s="391">
        <v>31.141583318786438</v>
      </c>
      <c r="J142" s="386">
        <f t="shared" si="2"/>
        <v>31.141583318786438</v>
      </c>
    </row>
    <row r="143" spans="5:10">
      <c r="E143" s="387" t="s">
        <v>3346</v>
      </c>
      <c r="F143" s="387" t="s">
        <v>3334</v>
      </c>
      <c r="G143" s="258" t="s">
        <v>9</v>
      </c>
      <c r="H143" s="258" t="s">
        <v>2087</v>
      </c>
      <c r="I143" s="390">
        <v>3.6813153683274562</v>
      </c>
      <c r="J143" s="386">
        <f t="shared" si="2"/>
        <v>4.1230732125267515</v>
      </c>
    </row>
    <row r="144" spans="5:10">
      <c r="E144" s="387" t="s">
        <v>3346</v>
      </c>
      <c r="F144" s="387" t="s">
        <v>3334</v>
      </c>
      <c r="G144" s="258" t="s">
        <v>9</v>
      </c>
      <c r="H144" s="258" t="s">
        <v>2089</v>
      </c>
      <c r="I144" s="390">
        <v>7.4628588714381883E-2</v>
      </c>
      <c r="J144" s="386">
        <f t="shared" si="2"/>
        <v>0.88926174496644295</v>
      </c>
    </row>
    <row r="145" spans="5:10">
      <c r="E145" s="387" t="s">
        <v>3346</v>
      </c>
      <c r="F145" s="387" t="s">
        <v>3334</v>
      </c>
      <c r="G145" s="258" t="s">
        <v>9</v>
      </c>
      <c r="H145" s="258" t="s">
        <v>649</v>
      </c>
      <c r="I145" s="390">
        <v>3.739649195133214</v>
      </c>
      <c r="J145" s="386">
        <f t="shared" si="2"/>
        <v>3.739649195133214</v>
      </c>
    </row>
    <row r="146" spans="5:10">
      <c r="E146" s="387" t="s">
        <v>3345</v>
      </c>
      <c r="F146" s="387" t="s">
        <v>3334</v>
      </c>
      <c r="G146" s="258" t="s">
        <v>102</v>
      </c>
      <c r="H146" s="258" t="s">
        <v>2071</v>
      </c>
      <c r="I146" s="390">
        <v>35.160137607274301</v>
      </c>
      <c r="J146" s="386">
        <f t="shared" si="2"/>
        <v>35.160137607274301</v>
      </c>
    </row>
    <row r="147" spans="5:10">
      <c r="E147" s="387" t="s">
        <v>3345</v>
      </c>
      <c r="F147" s="387" t="s">
        <v>3334</v>
      </c>
      <c r="G147" s="258" t="s">
        <v>102</v>
      </c>
      <c r="H147" s="258" t="s">
        <v>2087</v>
      </c>
      <c r="I147" s="390">
        <v>1.1656097749999999E-2</v>
      </c>
      <c r="J147" s="386">
        <f t="shared" si="2"/>
        <v>1.305482948E-2</v>
      </c>
    </row>
    <row r="148" spans="5:10">
      <c r="E148" s="387" t="s">
        <v>3345</v>
      </c>
      <c r="F148" s="387" t="s">
        <v>3334</v>
      </c>
      <c r="G148" s="258" t="s">
        <v>102</v>
      </c>
      <c r="H148" s="258" t="s">
        <v>2089</v>
      </c>
      <c r="I148" s="390">
        <v>0.16249772523999997</v>
      </c>
      <c r="J148" s="386">
        <f t="shared" si="2"/>
        <v>0.88926174496644295</v>
      </c>
    </row>
    <row r="149" spans="5:10">
      <c r="E149" s="387" t="s">
        <v>3345</v>
      </c>
      <c r="F149" s="387" t="s">
        <v>3334</v>
      </c>
      <c r="G149" s="258" t="s">
        <v>102</v>
      </c>
      <c r="H149" s="389" t="s">
        <v>649</v>
      </c>
      <c r="I149" s="386"/>
      <c r="J149" s="386">
        <f t="shared" si="2"/>
        <v>0</v>
      </c>
    </row>
    <row r="150" spans="5:10">
      <c r="E150" s="387" t="s">
        <v>3345</v>
      </c>
      <c r="F150" s="387" t="s">
        <v>3334</v>
      </c>
      <c r="G150" s="258" t="s">
        <v>2439</v>
      </c>
      <c r="H150" s="258" t="s">
        <v>2071</v>
      </c>
      <c r="I150" s="390">
        <v>15.045440852904015</v>
      </c>
      <c r="J150" s="386">
        <f t="shared" si="2"/>
        <v>15.045440852904015</v>
      </c>
    </row>
    <row r="151" spans="5:10">
      <c r="E151" s="387" t="s">
        <v>3345</v>
      </c>
      <c r="F151" s="387" t="s">
        <v>3334</v>
      </c>
      <c r="G151" s="258" t="s">
        <v>2439</v>
      </c>
      <c r="H151" s="258" t="s">
        <v>2087</v>
      </c>
      <c r="I151" s="390">
        <v>0.12688159099999999</v>
      </c>
      <c r="J151" s="386">
        <f t="shared" si="2"/>
        <v>0.14210738192</v>
      </c>
    </row>
    <row r="152" spans="5:10">
      <c r="E152" s="387" t="s">
        <v>3345</v>
      </c>
      <c r="F152" s="387" t="s">
        <v>3334</v>
      </c>
      <c r="G152" s="258" t="s">
        <v>2439</v>
      </c>
      <c r="H152" s="258" t="s">
        <v>2089</v>
      </c>
      <c r="I152" s="390">
        <v>2.8302097039999995E-2</v>
      </c>
      <c r="J152" s="386">
        <f t="shared" si="2"/>
        <v>0.88926174496644295</v>
      </c>
    </row>
    <row r="153" spans="5:10">
      <c r="E153" s="387" t="s">
        <v>3345</v>
      </c>
      <c r="F153" s="387" t="s">
        <v>3334</v>
      </c>
      <c r="G153" s="258" t="s">
        <v>2439</v>
      </c>
      <c r="H153" s="389" t="s">
        <v>649</v>
      </c>
      <c r="I153" s="386"/>
      <c r="J153" s="386">
        <f t="shared" si="2"/>
        <v>0</v>
      </c>
    </row>
    <row r="154" spans="5:10">
      <c r="E154" s="387" t="s">
        <v>3345</v>
      </c>
      <c r="F154" s="387" t="s">
        <v>3334</v>
      </c>
      <c r="G154" s="258" t="s">
        <v>4</v>
      </c>
      <c r="H154" s="258" t="s">
        <v>2071</v>
      </c>
      <c r="I154" s="390">
        <v>36.514380807319171</v>
      </c>
      <c r="J154" s="386">
        <f t="shared" si="2"/>
        <v>36.514380807319171</v>
      </c>
    </row>
    <row r="155" spans="5:10">
      <c r="E155" s="387" t="s">
        <v>3345</v>
      </c>
      <c r="F155" s="387" t="s">
        <v>3334</v>
      </c>
      <c r="G155" s="258" t="s">
        <v>4</v>
      </c>
      <c r="H155" s="258" t="s">
        <v>2087</v>
      </c>
      <c r="I155" s="390">
        <v>8.2130164830722538E-2</v>
      </c>
      <c r="J155" s="386">
        <f t="shared" si="2"/>
        <v>9.1985784610409252E-2</v>
      </c>
    </row>
    <row r="156" spans="5:10">
      <c r="E156" s="387" t="s">
        <v>3345</v>
      </c>
      <c r="F156" s="387" t="s">
        <v>3334</v>
      </c>
      <c r="G156" s="258" t="s">
        <v>4</v>
      </c>
      <c r="H156" s="258" t="s">
        <v>2089</v>
      </c>
      <c r="I156" s="390">
        <v>1.0667549093099755</v>
      </c>
      <c r="J156" s="386">
        <f t="shared" si="2"/>
        <v>0.88926174496644295</v>
      </c>
    </row>
    <row r="157" spans="5:10">
      <c r="E157" s="387" t="s">
        <v>3345</v>
      </c>
      <c r="F157" s="387" t="s">
        <v>3334</v>
      </c>
      <c r="G157" s="258" t="s">
        <v>4</v>
      </c>
      <c r="H157" s="389" t="s">
        <v>649</v>
      </c>
      <c r="I157" s="386"/>
      <c r="J157" s="386">
        <f t="shared" si="2"/>
        <v>0</v>
      </c>
    </row>
    <row r="158" spans="5:10">
      <c r="E158" s="387" t="s">
        <v>3345</v>
      </c>
      <c r="F158" s="387" t="s">
        <v>3334</v>
      </c>
      <c r="G158" s="258" t="s">
        <v>9</v>
      </c>
      <c r="H158" s="258" t="s">
        <v>2071</v>
      </c>
      <c r="I158" s="391">
        <v>15.028759977351619</v>
      </c>
      <c r="J158" s="386">
        <f t="shared" si="2"/>
        <v>15.028759977351619</v>
      </c>
    </row>
    <row r="159" spans="5:10">
      <c r="E159" s="387" t="s">
        <v>3345</v>
      </c>
      <c r="F159" s="387" t="s">
        <v>3334</v>
      </c>
      <c r="G159" s="258" t="s">
        <v>9</v>
      </c>
      <c r="H159" s="258" t="s">
        <v>2087</v>
      </c>
      <c r="I159" s="390">
        <v>1.7935344935747464</v>
      </c>
      <c r="J159" s="386">
        <f t="shared" si="2"/>
        <v>2.0087586328037159</v>
      </c>
    </row>
    <row r="160" spans="5:10">
      <c r="E160" s="387" t="s">
        <v>3345</v>
      </c>
      <c r="F160" s="387" t="s">
        <v>3334</v>
      </c>
      <c r="G160" s="258" t="s">
        <v>9</v>
      </c>
      <c r="H160" s="258" t="s">
        <v>2089</v>
      </c>
      <c r="I160" s="390">
        <v>6.4795824067013799E-2</v>
      </c>
      <c r="J160" s="386">
        <f t="shared" si="2"/>
        <v>0.88926174496644295</v>
      </c>
    </row>
    <row r="161" spans="5:10">
      <c r="E161" s="387" t="s">
        <v>3345</v>
      </c>
      <c r="F161" s="387" t="s">
        <v>3334</v>
      </c>
      <c r="G161" s="258" t="s">
        <v>9</v>
      </c>
      <c r="H161" s="258" t="s">
        <v>649</v>
      </c>
      <c r="I161" s="390">
        <v>1.9438149569357062</v>
      </c>
      <c r="J161" s="386">
        <f t="shared" si="2"/>
        <v>1.9438149569357062</v>
      </c>
    </row>
    <row r="162" spans="5:10">
      <c r="E162" s="387" t="s">
        <v>3344</v>
      </c>
      <c r="F162" s="387" t="s">
        <v>3334</v>
      </c>
      <c r="G162" s="258" t="s">
        <v>102</v>
      </c>
      <c r="H162" s="258" t="s">
        <v>2071</v>
      </c>
      <c r="I162" s="386">
        <v>72.897286892707726</v>
      </c>
      <c r="J162" s="386">
        <f t="shared" si="2"/>
        <v>72.897286892707726</v>
      </c>
    </row>
    <row r="163" spans="5:10">
      <c r="E163" s="387" t="s">
        <v>3344</v>
      </c>
      <c r="F163" s="387" t="s">
        <v>3334</v>
      </c>
      <c r="G163" s="258" t="s">
        <v>102</v>
      </c>
      <c r="H163" s="258" t="s">
        <v>2087</v>
      </c>
      <c r="I163" s="386">
        <v>2.4073302000000005E-2</v>
      </c>
      <c r="J163" s="386">
        <f t="shared" si="2"/>
        <v>2.6962098240000006E-2</v>
      </c>
    </row>
    <row r="164" spans="5:10">
      <c r="E164" s="387" t="s">
        <v>3344</v>
      </c>
      <c r="F164" s="387" t="s">
        <v>3334</v>
      </c>
      <c r="G164" s="258" t="s">
        <v>102</v>
      </c>
      <c r="H164" s="258" t="s">
        <v>2089</v>
      </c>
      <c r="I164" s="386">
        <v>0.35225560541999995</v>
      </c>
      <c r="J164" s="386">
        <f t="shared" si="2"/>
        <v>0.88926174496644295</v>
      </c>
    </row>
    <row r="165" spans="5:10">
      <c r="E165" s="387" t="s">
        <v>3344</v>
      </c>
      <c r="F165" s="387" t="s">
        <v>3334</v>
      </c>
      <c r="G165" s="258" t="s">
        <v>102</v>
      </c>
      <c r="H165" s="389" t="s">
        <v>649</v>
      </c>
      <c r="I165" s="386"/>
      <c r="J165" s="386">
        <f t="shared" si="2"/>
        <v>0</v>
      </c>
    </row>
    <row r="166" spans="5:10">
      <c r="E166" s="387" t="s">
        <v>3344</v>
      </c>
      <c r="F166" s="387" t="s">
        <v>3334</v>
      </c>
      <c r="G166" s="258" t="s">
        <v>2439</v>
      </c>
      <c r="H166" s="258" t="s">
        <v>2071</v>
      </c>
      <c r="I166" s="386">
        <v>11.60344041878637</v>
      </c>
      <c r="J166" s="386">
        <f t="shared" si="2"/>
        <v>11.60344041878637</v>
      </c>
    </row>
    <row r="167" spans="5:10">
      <c r="E167" s="387" t="s">
        <v>3344</v>
      </c>
      <c r="F167" s="387" t="s">
        <v>3334</v>
      </c>
      <c r="G167" s="258" t="s">
        <v>2439</v>
      </c>
      <c r="H167" s="258" t="s">
        <v>2087</v>
      </c>
      <c r="I167" s="386">
        <v>0.16278580774999998</v>
      </c>
      <c r="J167" s="386">
        <f t="shared" si="2"/>
        <v>0.18232010468000001</v>
      </c>
    </row>
    <row r="168" spans="5:10">
      <c r="E168" s="387" t="s">
        <v>3344</v>
      </c>
      <c r="F168" s="387" t="s">
        <v>3334</v>
      </c>
      <c r="G168" s="258" t="s">
        <v>2439</v>
      </c>
      <c r="H168" s="258" t="s">
        <v>2089</v>
      </c>
      <c r="I168" s="386">
        <v>3.8347456519999989E-2</v>
      </c>
      <c r="J168" s="386">
        <f t="shared" si="2"/>
        <v>0.88926174496644295</v>
      </c>
    </row>
    <row r="169" spans="5:10">
      <c r="E169" s="387" t="s">
        <v>3344</v>
      </c>
      <c r="F169" s="387" t="s">
        <v>3334</v>
      </c>
      <c r="G169" s="258" t="s">
        <v>2439</v>
      </c>
      <c r="H169" s="389" t="s">
        <v>649</v>
      </c>
      <c r="I169" s="386"/>
      <c r="J169" s="386">
        <f t="shared" si="2"/>
        <v>0</v>
      </c>
    </row>
    <row r="170" spans="5:10">
      <c r="E170" s="387" t="s">
        <v>3344</v>
      </c>
      <c r="F170" s="387" t="s">
        <v>3334</v>
      </c>
      <c r="G170" s="258" t="s">
        <v>4</v>
      </c>
      <c r="H170" s="258" t="s">
        <v>2071</v>
      </c>
      <c r="I170" s="386">
        <v>53.421232397023452</v>
      </c>
      <c r="J170" s="386">
        <f t="shared" si="2"/>
        <v>53.421232397023452</v>
      </c>
    </row>
    <row r="171" spans="5:10">
      <c r="E171" s="387" t="s">
        <v>3344</v>
      </c>
      <c r="F171" s="387" t="s">
        <v>3334</v>
      </c>
      <c r="G171" s="258" t="s">
        <v>4</v>
      </c>
      <c r="H171" s="258" t="s">
        <v>2087</v>
      </c>
      <c r="I171" s="386">
        <v>8.2130164830722538E-2</v>
      </c>
      <c r="J171" s="386">
        <f t="shared" si="2"/>
        <v>9.1985784610409252E-2</v>
      </c>
    </row>
    <row r="172" spans="5:10">
      <c r="E172" s="387" t="s">
        <v>3344</v>
      </c>
      <c r="F172" s="387" t="s">
        <v>3334</v>
      </c>
      <c r="G172" s="258" t="s">
        <v>4</v>
      </c>
      <c r="H172" s="258" t="s">
        <v>2089</v>
      </c>
      <c r="I172" s="386">
        <v>1.0667549093099755</v>
      </c>
      <c r="J172" s="386">
        <f t="shared" si="2"/>
        <v>0.88926174496644295</v>
      </c>
    </row>
    <row r="173" spans="5:10">
      <c r="E173" s="387" t="s">
        <v>3344</v>
      </c>
      <c r="F173" s="387" t="s">
        <v>3334</v>
      </c>
      <c r="G173" s="258" t="s">
        <v>4</v>
      </c>
      <c r="H173" s="389" t="s">
        <v>649</v>
      </c>
      <c r="I173" s="386"/>
      <c r="J173" s="386">
        <f t="shared" si="2"/>
        <v>0</v>
      </c>
    </row>
    <row r="174" spans="5:10">
      <c r="E174" s="387" t="s">
        <v>3344</v>
      </c>
      <c r="F174" s="387" t="s">
        <v>3334</v>
      </c>
      <c r="G174" s="258" t="s">
        <v>9</v>
      </c>
      <c r="H174" s="258" t="s">
        <v>2071</v>
      </c>
      <c r="I174" s="388">
        <v>15.25533332270239</v>
      </c>
      <c r="J174" s="386">
        <f t="shared" si="2"/>
        <v>15.25533332270239</v>
      </c>
    </row>
    <row r="175" spans="5:10">
      <c r="E175" s="387" t="s">
        <v>3344</v>
      </c>
      <c r="F175" s="387" t="s">
        <v>3334</v>
      </c>
      <c r="G175" s="258" t="s">
        <v>9</v>
      </c>
      <c r="H175" s="258" t="s">
        <v>2087</v>
      </c>
      <c r="I175" s="386">
        <v>2.0012774032605485</v>
      </c>
      <c r="J175" s="386">
        <f t="shared" si="2"/>
        <v>2.2414306916518143</v>
      </c>
    </row>
    <row r="176" spans="5:10">
      <c r="E176" s="387" t="s">
        <v>3344</v>
      </c>
      <c r="F176" s="387" t="s">
        <v>3334</v>
      </c>
      <c r="G176" s="258" t="s">
        <v>9</v>
      </c>
      <c r="H176" s="258" t="s">
        <v>2089</v>
      </c>
      <c r="I176" s="386">
        <v>0.10349967517168784</v>
      </c>
      <c r="J176" s="386">
        <f t="shared" si="2"/>
        <v>0.88926174496644295</v>
      </c>
    </row>
    <row r="177" spans="5:10">
      <c r="E177" s="387" t="s">
        <v>3344</v>
      </c>
      <c r="F177" s="387" t="s">
        <v>3334</v>
      </c>
      <c r="G177" s="258" t="s">
        <v>9</v>
      </c>
      <c r="H177" s="258" t="s">
        <v>649</v>
      </c>
      <c r="I177" s="386">
        <v>3.5053523724717981</v>
      </c>
      <c r="J177" s="386">
        <f t="shared" si="2"/>
        <v>3.5053523724717981</v>
      </c>
    </row>
    <row r="178" spans="5:10">
      <c r="E178" s="387" t="s">
        <v>3343</v>
      </c>
      <c r="F178" s="387" t="s">
        <v>3334</v>
      </c>
      <c r="G178" s="258" t="s">
        <v>102</v>
      </c>
      <c r="H178" s="258" t="s">
        <v>2071</v>
      </c>
      <c r="I178" s="390">
        <v>19.073403286742497</v>
      </c>
      <c r="J178" s="386">
        <f t="shared" si="2"/>
        <v>19.073403286742497</v>
      </c>
    </row>
    <row r="179" spans="5:10">
      <c r="E179" s="387" t="s">
        <v>3343</v>
      </c>
      <c r="F179" s="387" t="s">
        <v>3334</v>
      </c>
      <c r="G179" s="258" t="s">
        <v>102</v>
      </c>
      <c r="H179" s="258" t="s">
        <v>2087</v>
      </c>
      <c r="I179" s="390">
        <v>6.8025587499999998E-3</v>
      </c>
      <c r="J179" s="386">
        <f t="shared" si="2"/>
        <v>7.6188658000000001E-3</v>
      </c>
    </row>
    <row r="180" spans="5:10">
      <c r="E180" s="387" t="s">
        <v>3343</v>
      </c>
      <c r="F180" s="387" t="s">
        <v>3334</v>
      </c>
      <c r="G180" s="258" t="s">
        <v>102</v>
      </c>
      <c r="H180" s="258" t="s">
        <v>2089</v>
      </c>
      <c r="I180" s="390">
        <v>6.0822753599999994E-2</v>
      </c>
      <c r="J180" s="386">
        <f t="shared" si="2"/>
        <v>0.88926174496644295</v>
      </c>
    </row>
    <row r="181" spans="5:10">
      <c r="E181" s="387" t="s">
        <v>3343</v>
      </c>
      <c r="F181" s="387" t="s">
        <v>3334</v>
      </c>
      <c r="G181" s="258" t="s">
        <v>102</v>
      </c>
      <c r="H181" s="389" t="s">
        <v>649</v>
      </c>
      <c r="I181" s="386"/>
      <c r="J181" s="386">
        <f t="shared" si="2"/>
        <v>0</v>
      </c>
    </row>
    <row r="182" spans="5:10">
      <c r="E182" s="387" t="s">
        <v>3343</v>
      </c>
      <c r="F182" s="387" t="s">
        <v>3334</v>
      </c>
      <c r="G182" s="258" t="s">
        <v>2439</v>
      </c>
      <c r="H182" s="258" t="s">
        <v>2071</v>
      </c>
      <c r="I182" s="390">
        <v>28.19990849989653</v>
      </c>
      <c r="J182" s="386">
        <f t="shared" si="2"/>
        <v>28.19990849989653</v>
      </c>
    </row>
    <row r="183" spans="5:10">
      <c r="E183" s="387" t="s">
        <v>3343</v>
      </c>
      <c r="F183" s="387" t="s">
        <v>3334</v>
      </c>
      <c r="G183" s="258" t="s">
        <v>2439</v>
      </c>
      <c r="H183" s="258" t="s">
        <v>2087</v>
      </c>
      <c r="I183" s="390">
        <v>8.2088608249999986E-2</v>
      </c>
      <c r="J183" s="386">
        <f t="shared" si="2"/>
        <v>9.1939241239999997E-2</v>
      </c>
    </row>
    <row r="184" spans="5:10">
      <c r="E184" s="387" t="s">
        <v>3343</v>
      </c>
      <c r="F184" s="387" t="s">
        <v>3334</v>
      </c>
      <c r="G184" s="258" t="s">
        <v>2439</v>
      </c>
      <c r="H184" s="258" t="s">
        <v>2089</v>
      </c>
      <c r="I184" s="390">
        <v>2.7936069599999998E-2</v>
      </c>
      <c r="J184" s="386">
        <f t="shared" si="2"/>
        <v>0.88926174496644295</v>
      </c>
    </row>
    <row r="185" spans="5:10">
      <c r="E185" s="387" t="s">
        <v>3343</v>
      </c>
      <c r="F185" s="387" t="s">
        <v>3334</v>
      </c>
      <c r="G185" s="258" t="s">
        <v>2439</v>
      </c>
      <c r="H185" s="389" t="s">
        <v>649</v>
      </c>
      <c r="I185" s="386"/>
      <c r="J185" s="386">
        <f t="shared" si="2"/>
        <v>0</v>
      </c>
    </row>
    <row r="186" spans="5:10">
      <c r="E186" s="387" t="s">
        <v>3343</v>
      </c>
      <c r="F186" s="387" t="s">
        <v>3334</v>
      </c>
      <c r="G186" s="258" t="s">
        <v>4</v>
      </c>
      <c r="H186" s="258" t="s">
        <v>2071</v>
      </c>
      <c r="I186" s="390">
        <v>69.307166089333677</v>
      </c>
      <c r="J186" s="386">
        <f t="shared" si="2"/>
        <v>69.307166089333677</v>
      </c>
    </row>
    <row r="187" spans="5:10">
      <c r="E187" s="387" t="s">
        <v>3343</v>
      </c>
      <c r="F187" s="387" t="s">
        <v>3334</v>
      </c>
      <c r="G187" s="258" t="s">
        <v>4</v>
      </c>
      <c r="H187" s="258" t="s">
        <v>2087</v>
      </c>
      <c r="I187" s="390">
        <v>8.2130164830722538E-2</v>
      </c>
      <c r="J187" s="386">
        <f t="shared" si="2"/>
        <v>9.1985784610409252E-2</v>
      </c>
    </row>
    <row r="188" spans="5:10">
      <c r="E188" s="387" t="s">
        <v>3343</v>
      </c>
      <c r="F188" s="387" t="s">
        <v>3334</v>
      </c>
      <c r="G188" s="258" t="s">
        <v>4</v>
      </c>
      <c r="H188" s="258" t="s">
        <v>2089</v>
      </c>
      <c r="I188" s="390">
        <v>1.0667549093099755</v>
      </c>
      <c r="J188" s="386">
        <f t="shared" si="2"/>
        <v>0.88926174496644295</v>
      </c>
    </row>
    <row r="189" spans="5:10">
      <c r="E189" s="387" t="s">
        <v>3343</v>
      </c>
      <c r="F189" s="387" t="s">
        <v>3334</v>
      </c>
      <c r="G189" s="258" t="s">
        <v>4</v>
      </c>
      <c r="H189" s="389" t="s">
        <v>649</v>
      </c>
      <c r="I189" s="386"/>
      <c r="J189" s="386">
        <f t="shared" si="2"/>
        <v>0</v>
      </c>
    </row>
    <row r="190" spans="5:10">
      <c r="E190" s="387" t="s">
        <v>3343</v>
      </c>
      <c r="F190" s="387" t="s">
        <v>3334</v>
      </c>
      <c r="G190" s="258" t="s">
        <v>9</v>
      </c>
      <c r="H190" s="258" t="s">
        <v>2071</v>
      </c>
      <c r="I190" s="391">
        <v>15.15651317275506</v>
      </c>
      <c r="J190" s="386">
        <f t="shared" si="2"/>
        <v>15.15651317275506</v>
      </c>
    </row>
    <row r="191" spans="5:10">
      <c r="E191" s="387" t="s">
        <v>3343</v>
      </c>
      <c r="F191" s="387" t="s">
        <v>3334</v>
      </c>
      <c r="G191" s="258" t="s">
        <v>9</v>
      </c>
      <c r="H191" s="258" t="s">
        <v>2087</v>
      </c>
      <c r="I191" s="390">
        <v>2.7113333638268453</v>
      </c>
      <c r="J191" s="386">
        <f t="shared" si="2"/>
        <v>3.036693367486067</v>
      </c>
    </row>
    <row r="192" spans="5:10">
      <c r="E192" s="387" t="s">
        <v>3343</v>
      </c>
      <c r="F192" s="387" t="s">
        <v>3334</v>
      </c>
      <c r="G192" s="258" t="s">
        <v>9</v>
      </c>
      <c r="H192" s="258" t="s">
        <v>2089</v>
      </c>
      <c r="I192" s="390">
        <v>2.4609400845117535E-2</v>
      </c>
      <c r="J192" s="386">
        <f t="shared" si="2"/>
        <v>0.88926174496644295</v>
      </c>
    </row>
    <row r="193" spans="5:10">
      <c r="E193" s="387" t="s">
        <v>3343</v>
      </c>
      <c r="F193" s="387" t="s">
        <v>3334</v>
      </c>
      <c r="G193" s="258" t="s">
        <v>9</v>
      </c>
      <c r="H193" s="258" t="s">
        <v>649</v>
      </c>
      <c r="I193" s="390">
        <v>3.2070629886555779</v>
      </c>
      <c r="J193" s="386">
        <f t="shared" si="2"/>
        <v>3.2070629886555779</v>
      </c>
    </row>
    <row r="194" spans="5:10">
      <c r="E194" s="387" t="s">
        <v>3342</v>
      </c>
      <c r="F194" s="387" t="s">
        <v>3334</v>
      </c>
      <c r="G194" s="258" t="s">
        <v>102</v>
      </c>
      <c r="H194" s="258" t="s">
        <v>2071</v>
      </c>
      <c r="I194" s="390">
        <v>31.761746660017359</v>
      </c>
      <c r="J194" s="386">
        <f t="shared" ref="J194:J257" si="3">IF(H194="CO2",I194,IF(H194="CH4",I194*$B$9,IF(H194="N2O",$B$10,IF(H194="Other",I194))))</f>
        <v>31.761746660017359</v>
      </c>
    </row>
    <row r="195" spans="5:10">
      <c r="E195" s="387" t="s">
        <v>3342</v>
      </c>
      <c r="F195" s="387" t="s">
        <v>3334</v>
      </c>
      <c r="G195" s="258" t="s">
        <v>102</v>
      </c>
      <c r="H195" s="258" t="s">
        <v>2087</v>
      </c>
      <c r="I195" s="390">
        <v>8.9100522499999998E-3</v>
      </c>
      <c r="J195" s="386">
        <f t="shared" si="3"/>
        <v>9.9792585200000009E-3</v>
      </c>
    </row>
    <row r="196" spans="5:10">
      <c r="E196" s="387" t="s">
        <v>3342</v>
      </c>
      <c r="F196" s="387" t="s">
        <v>3334</v>
      </c>
      <c r="G196" s="258" t="s">
        <v>102</v>
      </c>
      <c r="H196" s="258" t="s">
        <v>2089</v>
      </c>
      <c r="I196" s="390">
        <v>0.14239210925999998</v>
      </c>
      <c r="J196" s="386">
        <f t="shared" si="3"/>
        <v>0.88926174496644295</v>
      </c>
    </row>
    <row r="197" spans="5:10">
      <c r="E197" s="387" t="s">
        <v>3342</v>
      </c>
      <c r="F197" s="387" t="s">
        <v>3334</v>
      </c>
      <c r="G197" s="258" t="s">
        <v>102</v>
      </c>
      <c r="H197" s="389" t="s">
        <v>649</v>
      </c>
      <c r="I197" s="386"/>
      <c r="J197" s="386">
        <f t="shared" si="3"/>
        <v>0</v>
      </c>
    </row>
    <row r="198" spans="5:10">
      <c r="E198" s="387" t="s">
        <v>3342</v>
      </c>
      <c r="F198" s="387" t="s">
        <v>3334</v>
      </c>
      <c r="G198" s="258" t="s">
        <v>2439</v>
      </c>
      <c r="H198" s="258" t="s">
        <v>2071</v>
      </c>
      <c r="I198" s="390">
        <v>3.969007653422536</v>
      </c>
      <c r="J198" s="386">
        <f t="shared" si="3"/>
        <v>3.969007653422536</v>
      </c>
    </row>
    <row r="199" spans="5:10">
      <c r="E199" s="387" t="s">
        <v>3342</v>
      </c>
      <c r="F199" s="387" t="s">
        <v>3334</v>
      </c>
      <c r="G199" s="258" t="s">
        <v>2439</v>
      </c>
      <c r="H199" s="258" t="s">
        <v>2087</v>
      </c>
      <c r="I199" s="390">
        <v>8.4685363499999999E-2</v>
      </c>
      <c r="J199" s="386">
        <f t="shared" si="3"/>
        <v>9.484760712000001E-2</v>
      </c>
    </row>
    <row r="200" spans="5:10">
      <c r="E200" s="387" t="s">
        <v>3342</v>
      </c>
      <c r="F200" s="387" t="s">
        <v>3334</v>
      </c>
      <c r="G200" s="258" t="s">
        <v>2439</v>
      </c>
      <c r="H200" s="258" t="s">
        <v>2089</v>
      </c>
      <c r="I200" s="390">
        <v>1.5742866180000002E-2</v>
      </c>
      <c r="J200" s="386">
        <f t="shared" si="3"/>
        <v>0.88926174496644295</v>
      </c>
    </row>
    <row r="201" spans="5:10">
      <c r="E201" s="387" t="s">
        <v>3342</v>
      </c>
      <c r="F201" s="387" t="s">
        <v>3334</v>
      </c>
      <c r="G201" s="258" t="s">
        <v>2439</v>
      </c>
      <c r="H201" s="389" t="s">
        <v>649</v>
      </c>
      <c r="I201" s="386"/>
      <c r="J201" s="386">
        <f t="shared" si="3"/>
        <v>0</v>
      </c>
    </row>
    <row r="202" spans="5:10">
      <c r="E202" s="387" t="s">
        <v>3342</v>
      </c>
      <c r="F202" s="387" t="s">
        <v>3334</v>
      </c>
      <c r="G202" s="258" t="s">
        <v>4</v>
      </c>
      <c r="H202" s="258" t="s">
        <v>2071</v>
      </c>
      <c r="I202" s="390">
        <v>15.326639430366592</v>
      </c>
      <c r="J202" s="386">
        <f t="shared" si="3"/>
        <v>15.326639430366592</v>
      </c>
    </row>
    <row r="203" spans="5:10">
      <c r="E203" s="387" t="s">
        <v>3342</v>
      </c>
      <c r="F203" s="387" t="s">
        <v>3334</v>
      </c>
      <c r="G203" s="258" t="s">
        <v>4</v>
      </c>
      <c r="H203" s="258" t="s">
        <v>2087</v>
      </c>
      <c r="I203" s="390">
        <v>8.2130164830722538E-2</v>
      </c>
      <c r="J203" s="386">
        <f t="shared" si="3"/>
        <v>9.1985784610409252E-2</v>
      </c>
    </row>
    <row r="204" spans="5:10">
      <c r="E204" s="387" t="s">
        <v>3342</v>
      </c>
      <c r="F204" s="387" t="s">
        <v>3334</v>
      </c>
      <c r="G204" s="258" t="s">
        <v>4</v>
      </c>
      <c r="H204" s="258" t="s">
        <v>2089</v>
      </c>
      <c r="I204" s="390">
        <v>1.0667549093099755</v>
      </c>
      <c r="J204" s="386">
        <f t="shared" si="3"/>
        <v>0.88926174496644295</v>
      </c>
    </row>
    <row r="205" spans="5:10">
      <c r="E205" s="387" t="s">
        <v>3342</v>
      </c>
      <c r="F205" s="387" t="s">
        <v>3334</v>
      </c>
      <c r="G205" s="258" t="s">
        <v>4</v>
      </c>
      <c r="H205" s="389" t="s">
        <v>649</v>
      </c>
      <c r="I205" s="386"/>
      <c r="J205" s="386">
        <f t="shared" si="3"/>
        <v>0</v>
      </c>
    </row>
    <row r="206" spans="5:10">
      <c r="E206" s="387" t="s">
        <v>3342</v>
      </c>
      <c r="F206" s="387" t="s">
        <v>3334</v>
      </c>
      <c r="G206" s="258" t="s">
        <v>9</v>
      </c>
      <c r="H206" s="258" t="s">
        <v>2071</v>
      </c>
      <c r="I206" s="391">
        <v>8.8772343023822344</v>
      </c>
      <c r="J206" s="386">
        <f t="shared" si="3"/>
        <v>8.8772343023822344</v>
      </c>
    </row>
    <row r="207" spans="5:10">
      <c r="E207" s="387" t="s">
        <v>3342</v>
      </c>
      <c r="F207" s="387" t="s">
        <v>3334</v>
      </c>
      <c r="G207" s="258" t="s">
        <v>9</v>
      </c>
      <c r="H207" s="258" t="s">
        <v>2087</v>
      </c>
      <c r="I207" s="390">
        <v>7.7228623531720197</v>
      </c>
      <c r="J207" s="386">
        <f t="shared" si="3"/>
        <v>8.6496058355526628</v>
      </c>
    </row>
    <row r="208" spans="5:10">
      <c r="E208" s="387" t="s">
        <v>3342</v>
      </c>
      <c r="F208" s="387" t="s">
        <v>3334</v>
      </c>
      <c r="G208" s="258" t="s">
        <v>9</v>
      </c>
      <c r="H208" s="258" t="s">
        <v>2089</v>
      </c>
      <c r="I208" s="390">
        <v>8.9553741906309957E-3</v>
      </c>
      <c r="J208" s="386">
        <f t="shared" si="3"/>
        <v>0.88926174496644295</v>
      </c>
    </row>
    <row r="209" spans="5:10">
      <c r="E209" s="387" t="s">
        <v>3342</v>
      </c>
      <c r="F209" s="387" t="s">
        <v>3334</v>
      </c>
      <c r="G209" s="258" t="s">
        <v>9</v>
      </c>
      <c r="H209" s="258" t="s">
        <v>649</v>
      </c>
      <c r="I209" s="390">
        <v>0.70775943837997424</v>
      </c>
      <c r="J209" s="386">
        <f t="shared" si="3"/>
        <v>0.70775943837997424</v>
      </c>
    </row>
    <row r="210" spans="5:10">
      <c r="E210" s="387" t="s">
        <v>3341</v>
      </c>
      <c r="F210" s="387" t="s">
        <v>3334</v>
      </c>
      <c r="G210" s="258" t="s">
        <v>102</v>
      </c>
      <c r="H210" s="258" t="s">
        <v>2071</v>
      </c>
      <c r="I210" s="390">
        <v>26.121217160085248</v>
      </c>
      <c r="J210" s="386">
        <f t="shared" si="3"/>
        <v>26.121217160085248</v>
      </c>
    </row>
    <row r="211" spans="5:10">
      <c r="E211" s="387" t="s">
        <v>3341</v>
      </c>
      <c r="F211" s="387" t="s">
        <v>3334</v>
      </c>
      <c r="G211" s="258" t="s">
        <v>102</v>
      </c>
      <c r="H211" s="258" t="s">
        <v>2087</v>
      </c>
      <c r="I211" s="390">
        <v>8.4860812500000011E-3</v>
      </c>
      <c r="J211" s="386">
        <f t="shared" si="3"/>
        <v>9.5044110000000025E-3</v>
      </c>
    </row>
    <row r="212" spans="5:10">
      <c r="E212" s="387" t="s">
        <v>3341</v>
      </c>
      <c r="F212" s="387" t="s">
        <v>3334</v>
      </c>
      <c r="G212" s="258" t="s">
        <v>102</v>
      </c>
      <c r="H212" s="258" t="s">
        <v>2089</v>
      </c>
      <c r="I212" s="390">
        <v>9.0507558719999992E-2</v>
      </c>
      <c r="J212" s="386">
        <f t="shared" si="3"/>
        <v>0.88926174496644295</v>
      </c>
    </row>
    <row r="213" spans="5:10">
      <c r="E213" s="387" t="s">
        <v>3341</v>
      </c>
      <c r="F213" s="387" t="s">
        <v>3334</v>
      </c>
      <c r="G213" s="258" t="s">
        <v>102</v>
      </c>
      <c r="H213" s="389" t="s">
        <v>649</v>
      </c>
      <c r="I213" s="386"/>
      <c r="J213" s="386">
        <f t="shared" si="3"/>
        <v>0</v>
      </c>
    </row>
    <row r="214" spans="5:10">
      <c r="E214" s="387" t="s">
        <v>3341</v>
      </c>
      <c r="F214" s="387" t="s">
        <v>3334</v>
      </c>
      <c r="G214" s="258" t="s">
        <v>2439</v>
      </c>
      <c r="H214" s="258" t="s">
        <v>2071</v>
      </c>
      <c r="I214" s="390">
        <v>3.9809726960932164</v>
      </c>
      <c r="J214" s="386">
        <f t="shared" si="3"/>
        <v>3.9809726960932164</v>
      </c>
    </row>
    <row r="215" spans="5:10">
      <c r="E215" s="387" t="s">
        <v>3341</v>
      </c>
      <c r="F215" s="387" t="s">
        <v>3334</v>
      </c>
      <c r="G215" s="258" t="s">
        <v>2439</v>
      </c>
      <c r="H215" s="258" t="s">
        <v>2087</v>
      </c>
      <c r="I215" s="390">
        <v>2.5710086499999996E-2</v>
      </c>
      <c r="J215" s="386">
        <f t="shared" si="3"/>
        <v>2.8795296879999998E-2</v>
      </c>
    </row>
    <row r="216" spans="5:10">
      <c r="E216" s="387" t="s">
        <v>3341</v>
      </c>
      <c r="F216" s="387" t="s">
        <v>3334</v>
      </c>
      <c r="G216" s="258" t="s">
        <v>2439</v>
      </c>
      <c r="H216" s="258" t="s">
        <v>2089</v>
      </c>
      <c r="I216" s="390">
        <v>5.6117929599999988E-3</v>
      </c>
      <c r="J216" s="386">
        <f t="shared" si="3"/>
        <v>0.88926174496644295</v>
      </c>
    </row>
    <row r="217" spans="5:10">
      <c r="E217" s="387" t="s">
        <v>3341</v>
      </c>
      <c r="F217" s="387" t="s">
        <v>3334</v>
      </c>
      <c r="G217" s="258" t="s">
        <v>2439</v>
      </c>
      <c r="H217" s="389" t="s">
        <v>649</v>
      </c>
      <c r="I217" s="386"/>
      <c r="J217" s="386">
        <f t="shared" si="3"/>
        <v>0</v>
      </c>
    </row>
    <row r="218" spans="5:10">
      <c r="E218" s="387" t="s">
        <v>3341</v>
      </c>
      <c r="F218" s="387" t="s">
        <v>3334</v>
      </c>
      <c r="G218" s="258" t="s">
        <v>4</v>
      </c>
      <c r="H218" s="258" t="s">
        <v>2071</v>
      </c>
      <c r="I218" s="390">
        <v>16.784247192510229</v>
      </c>
      <c r="J218" s="386">
        <f t="shared" si="3"/>
        <v>16.784247192510229</v>
      </c>
    </row>
    <row r="219" spans="5:10">
      <c r="E219" s="387" t="s">
        <v>3341</v>
      </c>
      <c r="F219" s="387" t="s">
        <v>3334</v>
      </c>
      <c r="G219" s="258" t="s">
        <v>4</v>
      </c>
      <c r="H219" s="258" t="s">
        <v>2087</v>
      </c>
      <c r="I219" s="390">
        <v>8.2130164830722538E-2</v>
      </c>
      <c r="J219" s="386">
        <f t="shared" si="3"/>
        <v>9.1985784610409252E-2</v>
      </c>
    </row>
    <row r="220" spans="5:10">
      <c r="E220" s="387" t="s">
        <v>3341</v>
      </c>
      <c r="F220" s="387" t="s">
        <v>3334</v>
      </c>
      <c r="G220" s="258" t="s">
        <v>4</v>
      </c>
      <c r="H220" s="258" t="s">
        <v>2089</v>
      </c>
      <c r="I220" s="390">
        <v>1.0667549093099755</v>
      </c>
      <c r="J220" s="386">
        <f t="shared" si="3"/>
        <v>0.88926174496644295</v>
      </c>
    </row>
    <row r="221" spans="5:10">
      <c r="E221" s="387" t="s">
        <v>3341</v>
      </c>
      <c r="F221" s="387" t="s">
        <v>3334</v>
      </c>
      <c r="G221" s="258" t="s">
        <v>4</v>
      </c>
      <c r="H221" s="389" t="s">
        <v>649</v>
      </c>
      <c r="I221" s="386"/>
      <c r="J221" s="386">
        <f t="shared" si="3"/>
        <v>0</v>
      </c>
    </row>
    <row r="222" spans="5:10">
      <c r="E222" s="387" t="s">
        <v>3341</v>
      </c>
      <c r="F222" s="387" t="s">
        <v>3334</v>
      </c>
      <c r="G222" s="258" t="s">
        <v>9</v>
      </c>
      <c r="H222" s="258" t="s">
        <v>2071</v>
      </c>
      <c r="I222" s="391">
        <v>3.5286096234909947</v>
      </c>
      <c r="J222" s="386">
        <f t="shared" si="3"/>
        <v>3.5286096234909947</v>
      </c>
    </row>
    <row r="223" spans="5:10">
      <c r="E223" s="387" t="s">
        <v>3341</v>
      </c>
      <c r="F223" s="387" t="s">
        <v>3334</v>
      </c>
      <c r="G223" s="258" t="s">
        <v>9</v>
      </c>
      <c r="H223" s="258" t="s">
        <v>2087</v>
      </c>
      <c r="I223" s="390">
        <v>1.1301796988561517</v>
      </c>
      <c r="J223" s="386">
        <f t="shared" si="3"/>
        <v>1.2658012627188899</v>
      </c>
    </row>
    <row r="224" spans="5:10">
      <c r="E224" s="387" t="s">
        <v>3341</v>
      </c>
      <c r="F224" s="387" t="s">
        <v>3334</v>
      </c>
      <c r="G224" s="258" t="s">
        <v>9</v>
      </c>
      <c r="H224" s="258" t="s">
        <v>2089</v>
      </c>
      <c r="I224" s="390">
        <v>6.9108538810215871E-3</v>
      </c>
      <c r="J224" s="386">
        <f t="shared" si="3"/>
        <v>0.88926174496644295</v>
      </c>
    </row>
    <row r="225" spans="5:10">
      <c r="E225" s="387" t="s">
        <v>3341</v>
      </c>
      <c r="F225" s="387" t="s">
        <v>3334</v>
      </c>
      <c r="G225" s="258" t="s">
        <v>9</v>
      </c>
      <c r="H225" s="258" t="s">
        <v>649</v>
      </c>
      <c r="I225" s="390">
        <v>0.90402756149910923</v>
      </c>
      <c r="J225" s="386">
        <f t="shared" si="3"/>
        <v>0.90402756149910923</v>
      </c>
    </row>
    <row r="226" spans="5:10">
      <c r="E226" s="387" t="s">
        <v>3340</v>
      </c>
      <c r="F226" s="387" t="s">
        <v>3334</v>
      </c>
      <c r="G226" s="258" t="s">
        <v>102</v>
      </c>
      <c r="H226" s="258" t="s">
        <v>2071</v>
      </c>
      <c r="I226" s="386">
        <v>129.25485853389347</v>
      </c>
      <c r="J226" s="386">
        <f t="shared" si="3"/>
        <v>129.25485853389347</v>
      </c>
    </row>
    <row r="227" spans="5:10">
      <c r="E227" s="387" t="s">
        <v>3340</v>
      </c>
      <c r="F227" s="387" t="s">
        <v>3334</v>
      </c>
      <c r="G227" s="258" t="s">
        <v>102</v>
      </c>
      <c r="H227" s="258" t="s">
        <v>2087</v>
      </c>
      <c r="I227" s="386">
        <v>3.6717777000000007E-2</v>
      </c>
      <c r="J227" s="386">
        <f t="shared" si="3"/>
        <v>4.1123910240000013E-2</v>
      </c>
    </row>
    <row r="228" spans="5:10">
      <c r="E228" s="387" t="s">
        <v>3340</v>
      </c>
      <c r="F228" s="387" t="s">
        <v>3334</v>
      </c>
      <c r="G228" s="258" t="s">
        <v>102</v>
      </c>
      <c r="H228" s="258" t="s">
        <v>2089</v>
      </c>
      <c r="I228" s="386">
        <v>0.61809251906000007</v>
      </c>
      <c r="J228" s="386">
        <f t="shared" si="3"/>
        <v>0.88926174496644295</v>
      </c>
    </row>
    <row r="229" spans="5:10">
      <c r="E229" s="387" t="s">
        <v>3340</v>
      </c>
      <c r="F229" s="387" t="s">
        <v>3334</v>
      </c>
      <c r="G229" s="258" t="s">
        <v>102</v>
      </c>
      <c r="H229" s="389" t="s">
        <v>649</v>
      </c>
      <c r="I229" s="386"/>
      <c r="J229" s="386">
        <f t="shared" si="3"/>
        <v>0</v>
      </c>
    </row>
    <row r="230" spans="5:10">
      <c r="E230" s="387" t="s">
        <v>3340</v>
      </c>
      <c r="F230" s="387" t="s">
        <v>3334</v>
      </c>
      <c r="G230" s="258" t="s">
        <v>2439</v>
      </c>
      <c r="H230" s="258" t="s">
        <v>2071</v>
      </c>
      <c r="I230" s="386">
        <v>31.447512837947954</v>
      </c>
      <c r="J230" s="386">
        <f t="shared" si="3"/>
        <v>31.447512837947954</v>
      </c>
    </row>
    <row r="231" spans="5:10">
      <c r="E231" s="387" t="s">
        <v>3340</v>
      </c>
      <c r="F231" s="387" t="s">
        <v>3334</v>
      </c>
      <c r="G231" s="258" t="s">
        <v>2439</v>
      </c>
      <c r="H231" s="258" t="s">
        <v>2087</v>
      </c>
      <c r="I231" s="386">
        <v>0.25428930149999995</v>
      </c>
      <c r="J231" s="386">
        <f t="shared" si="3"/>
        <v>0.28480401767999997</v>
      </c>
    </row>
    <row r="232" spans="5:10">
      <c r="E232" s="387" t="s">
        <v>3340</v>
      </c>
      <c r="F232" s="387" t="s">
        <v>3334</v>
      </c>
      <c r="G232" s="258" t="s">
        <v>2439</v>
      </c>
      <c r="H232" s="258" t="s">
        <v>2089</v>
      </c>
      <c r="I232" s="386">
        <v>5.4327000260000001E-2</v>
      </c>
      <c r="J232" s="386">
        <f t="shared" si="3"/>
        <v>0.88926174496644295</v>
      </c>
    </row>
    <row r="233" spans="5:10">
      <c r="E233" s="387" t="s">
        <v>3340</v>
      </c>
      <c r="F233" s="387" t="s">
        <v>3334</v>
      </c>
      <c r="G233" s="258" t="s">
        <v>2439</v>
      </c>
      <c r="H233" s="389" t="s">
        <v>649</v>
      </c>
      <c r="I233" s="386"/>
      <c r="J233" s="386">
        <f t="shared" si="3"/>
        <v>0</v>
      </c>
    </row>
    <row r="234" spans="5:10">
      <c r="E234" s="387" t="s">
        <v>3340</v>
      </c>
      <c r="F234" s="387" t="s">
        <v>3334</v>
      </c>
      <c r="G234" s="258" t="s">
        <v>4</v>
      </c>
      <c r="H234" s="258" t="s">
        <v>2071</v>
      </c>
      <c r="I234" s="386">
        <v>71.077371138019117</v>
      </c>
      <c r="J234" s="386">
        <f t="shared" si="3"/>
        <v>71.077371138019117</v>
      </c>
    </row>
    <row r="235" spans="5:10">
      <c r="E235" s="387" t="s">
        <v>3340</v>
      </c>
      <c r="F235" s="387" t="s">
        <v>3334</v>
      </c>
      <c r="G235" s="258" t="s">
        <v>4</v>
      </c>
      <c r="H235" s="258" t="s">
        <v>2087</v>
      </c>
      <c r="I235" s="386">
        <v>8.2130164830722538E-2</v>
      </c>
      <c r="J235" s="386">
        <f t="shared" si="3"/>
        <v>9.1985784610409252E-2</v>
      </c>
    </row>
    <row r="236" spans="5:10">
      <c r="E236" s="387" t="s">
        <v>3340</v>
      </c>
      <c r="F236" s="387" t="s">
        <v>3334</v>
      </c>
      <c r="G236" s="258" t="s">
        <v>4</v>
      </c>
      <c r="H236" s="258" t="s">
        <v>2089</v>
      </c>
      <c r="I236" s="386">
        <v>1.0667549093099755</v>
      </c>
      <c r="J236" s="386">
        <f t="shared" si="3"/>
        <v>0.88926174496644295</v>
      </c>
    </row>
    <row r="237" spans="5:10">
      <c r="E237" s="387" t="s">
        <v>3340</v>
      </c>
      <c r="F237" s="387" t="s">
        <v>3334</v>
      </c>
      <c r="G237" s="258" t="s">
        <v>4</v>
      </c>
      <c r="H237" s="389" t="s">
        <v>649</v>
      </c>
      <c r="I237" s="386"/>
      <c r="J237" s="386">
        <f t="shared" si="3"/>
        <v>0</v>
      </c>
    </row>
    <row r="238" spans="5:10">
      <c r="E238" s="387" t="s">
        <v>3340</v>
      </c>
      <c r="F238" s="387" t="s">
        <v>3334</v>
      </c>
      <c r="G238" s="258" t="s">
        <v>9</v>
      </c>
      <c r="H238" s="258" t="s">
        <v>2071</v>
      </c>
      <c r="I238" s="388">
        <v>50.382944286617096</v>
      </c>
      <c r="J238" s="386">
        <f t="shared" si="3"/>
        <v>50.382944286617096</v>
      </c>
    </row>
    <row r="239" spans="5:10">
      <c r="E239" s="387" t="s">
        <v>3340</v>
      </c>
      <c r="F239" s="387" t="s">
        <v>3334</v>
      </c>
      <c r="G239" s="258" t="s">
        <v>9</v>
      </c>
      <c r="H239" s="258" t="s">
        <v>2087</v>
      </c>
      <c r="I239" s="386">
        <v>9.9920505138324156</v>
      </c>
      <c r="J239" s="386">
        <f t="shared" si="3"/>
        <v>11.191096575492306</v>
      </c>
    </row>
    <row r="240" spans="5:10">
      <c r="E240" s="387" t="s">
        <v>3340</v>
      </c>
      <c r="F240" s="387" t="s">
        <v>3334</v>
      </c>
      <c r="G240" s="258" t="s">
        <v>9</v>
      </c>
      <c r="H240" s="258" t="s">
        <v>2089</v>
      </c>
      <c r="I240" s="386">
        <v>7.2958946098916899E-2</v>
      </c>
      <c r="J240" s="386">
        <f t="shared" si="3"/>
        <v>0.88926174496644295</v>
      </c>
    </row>
    <row r="241" spans="5:10">
      <c r="E241" s="387" t="s">
        <v>3340</v>
      </c>
      <c r="F241" s="387" t="s">
        <v>3334</v>
      </c>
      <c r="G241" s="258" t="s">
        <v>9</v>
      </c>
      <c r="H241" s="258" t="s">
        <v>649</v>
      </c>
      <c r="I241" s="386">
        <v>4.6265515030714139</v>
      </c>
      <c r="J241" s="386">
        <f t="shared" si="3"/>
        <v>4.6265515030714139</v>
      </c>
    </row>
    <row r="242" spans="5:10">
      <c r="E242" s="387" t="s">
        <v>3339</v>
      </c>
      <c r="F242" s="387" t="s">
        <v>3334</v>
      </c>
      <c r="G242" s="258" t="s">
        <v>102</v>
      </c>
      <c r="H242" s="258" t="s">
        <v>2071</v>
      </c>
      <c r="I242" s="386">
        <v>8.0496207506359134</v>
      </c>
      <c r="J242" s="386">
        <f t="shared" si="3"/>
        <v>8.0496207506359134</v>
      </c>
    </row>
    <row r="243" spans="5:10">
      <c r="E243" s="387" t="s">
        <v>3339</v>
      </c>
      <c r="F243" s="387" t="s">
        <v>3334</v>
      </c>
      <c r="G243" s="258" t="s">
        <v>102</v>
      </c>
      <c r="H243" s="258" t="s">
        <v>2087</v>
      </c>
      <c r="I243" s="386">
        <v>7.5452594999999983E-3</v>
      </c>
      <c r="J243" s="386">
        <f t="shared" si="3"/>
        <v>8.4506906399999995E-3</v>
      </c>
    </row>
    <row r="244" spans="5:10">
      <c r="E244" s="387" t="s">
        <v>3339</v>
      </c>
      <c r="F244" s="387" t="s">
        <v>3334</v>
      </c>
      <c r="G244" s="258" t="s">
        <v>102</v>
      </c>
      <c r="H244" s="258" t="s">
        <v>2089</v>
      </c>
      <c r="I244" s="386">
        <v>2.5469550420000001E-2</v>
      </c>
      <c r="J244" s="386">
        <f t="shared" si="3"/>
        <v>0.88926174496644295</v>
      </c>
    </row>
    <row r="245" spans="5:10">
      <c r="E245" s="387" t="s">
        <v>3339</v>
      </c>
      <c r="F245" s="387" t="s">
        <v>3334</v>
      </c>
      <c r="G245" s="258" t="s">
        <v>102</v>
      </c>
      <c r="H245" s="389" t="s">
        <v>649</v>
      </c>
      <c r="I245" s="386"/>
      <c r="J245" s="386">
        <f t="shared" si="3"/>
        <v>0</v>
      </c>
    </row>
    <row r="246" spans="5:10">
      <c r="E246" s="387" t="s">
        <v>3339</v>
      </c>
      <c r="F246" s="387" t="s">
        <v>3334</v>
      </c>
      <c r="G246" s="258" t="s">
        <v>2439</v>
      </c>
      <c r="H246" s="258" t="s">
        <v>2071</v>
      </c>
      <c r="I246" s="386">
        <v>4.5119796063237256</v>
      </c>
      <c r="J246" s="386">
        <f t="shared" si="3"/>
        <v>4.5119796063237256</v>
      </c>
    </row>
    <row r="247" spans="5:10">
      <c r="E247" s="387" t="s">
        <v>3339</v>
      </c>
      <c r="F247" s="387" t="s">
        <v>3334</v>
      </c>
      <c r="G247" s="258" t="s">
        <v>2439</v>
      </c>
      <c r="H247" s="258" t="s">
        <v>2087</v>
      </c>
      <c r="I247" s="386">
        <v>9.3047960499999999E-2</v>
      </c>
      <c r="J247" s="386">
        <f t="shared" si="3"/>
        <v>0.10421371576000001</v>
      </c>
    </row>
    <row r="248" spans="5:10">
      <c r="E248" s="387" t="s">
        <v>3339</v>
      </c>
      <c r="F248" s="387" t="s">
        <v>3334</v>
      </c>
      <c r="G248" s="258" t="s">
        <v>2439</v>
      </c>
      <c r="H248" s="258" t="s">
        <v>2089</v>
      </c>
      <c r="I248" s="386">
        <v>1.694723616E-2</v>
      </c>
      <c r="J248" s="386">
        <f t="shared" si="3"/>
        <v>0.88926174496644295</v>
      </c>
    </row>
    <row r="249" spans="5:10">
      <c r="E249" s="387" t="s">
        <v>3339</v>
      </c>
      <c r="F249" s="387" t="s">
        <v>3334</v>
      </c>
      <c r="G249" s="258" t="s">
        <v>2439</v>
      </c>
      <c r="H249" s="389" t="s">
        <v>649</v>
      </c>
      <c r="I249" s="386"/>
      <c r="J249" s="386">
        <f t="shared" si="3"/>
        <v>0</v>
      </c>
    </row>
    <row r="250" spans="5:10">
      <c r="E250" s="387" t="s">
        <v>3339</v>
      </c>
      <c r="F250" s="387" t="s">
        <v>3334</v>
      </c>
      <c r="G250" s="258" t="s">
        <v>4</v>
      </c>
      <c r="H250" s="258" t="s">
        <v>2071</v>
      </c>
      <c r="I250" s="386">
        <v>23.319662382119294</v>
      </c>
      <c r="J250" s="386">
        <f t="shared" si="3"/>
        <v>23.319662382119294</v>
      </c>
    </row>
    <row r="251" spans="5:10">
      <c r="E251" s="387" t="s">
        <v>3339</v>
      </c>
      <c r="F251" s="387" t="s">
        <v>3334</v>
      </c>
      <c r="G251" s="258" t="s">
        <v>4</v>
      </c>
      <c r="H251" s="258" t="s">
        <v>2087</v>
      </c>
      <c r="I251" s="386">
        <v>8.2130164830722538E-2</v>
      </c>
      <c r="J251" s="386">
        <f t="shared" si="3"/>
        <v>9.1985784610409252E-2</v>
      </c>
    </row>
    <row r="252" spans="5:10">
      <c r="E252" s="387" t="s">
        <v>3339</v>
      </c>
      <c r="F252" s="387" t="s">
        <v>3334</v>
      </c>
      <c r="G252" s="258" t="s">
        <v>4</v>
      </c>
      <c r="H252" s="258" t="s">
        <v>2089</v>
      </c>
      <c r="I252" s="386">
        <v>1.0667549093099755</v>
      </c>
      <c r="J252" s="386">
        <f t="shared" si="3"/>
        <v>0.88926174496644295</v>
      </c>
    </row>
    <row r="253" spans="5:10">
      <c r="E253" s="387" t="s">
        <v>3339</v>
      </c>
      <c r="F253" s="387" t="s">
        <v>3334</v>
      </c>
      <c r="G253" s="258" t="s">
        <v>4</v>
      </c>
      <c r="H253" s="389" t="s">
        <v>649</v>
      </c>
      <c r="I253" s="386"/>
      <c r="J253" s="386">
        <f t="shared" si="3"/>
        <v>0</v>
      </c>
    </row>
    <row r="254" spans="5:10">
      <c r="E254" s="387" t="s">
        <v>3339</v>
      </c>
      <c r="F254" s="387" t="s">
        <v>3334</v>
      </c>
      <c r="G254" s="258" t="s">
        <v>9</v>
      </c>
      <c r="H254" s="258" t="s">
        <v>2071</v>
      </c>
      <c r="I254" s="388">
        <v>6.2774264263725224</v>
      </c>
      <c r="J254" s="386">
        <f t="shared" si="3"/>
        <v>6.2774264263725224</v>
      </c>
    </row>
    <row r="255" spans="5:10">
      <c r="E255" s="387" t="s">
        <v>3339</v>
      </c>
      <c r="F255" s="387" t="s">
        <v>3334</v>
      </c>
      <c r="G255" s="258" t="s">
        <v>9</v>
      </c>
      <c r="H255" s="258" t="s">
        <v>2087</v>
      </c>
      <c r="I255" s="386">
        <v>0.90504658564617801</v>
      </c>
      <c r="J255" s="386">
        <f t="shared" si="3"/>
        <v>1.0136521759237194</v>
      </c>
    </row>
    <row r="256" spans="5:10">
      <c r="E256" s="387" t="s">
        <v>3339</v>
      </c>
      <c r="F256" s="387" t="s">
        <v>3334</v>
      </c>
      <c r="G256" s="258" t="s">
        <v>9</v>
      </c>
      <c r="H256" s="258" t="s">
        <v>2089</v>
      </c>
      <c r="I256" s="386">
        <v>3.4265076385022256E-2</v>
      </c>
      <c r="J256" s="386">
        <f t="shared" si="3"/>
        <v>0.88926174496644295</v>
      </c>
    </row>
    <row r="257" spans="5:10">
      <c r="E257" s="387" t="s">
        <v>3339</v>
      </c>
      <c r="F257" s="387" t="s">
        <v>3334</v>
      </c>
      <c r="G257" s="258" t="s">
        <v>9</v>
      </c>
      <c r="H257" s="258" t="s">
        <v>649</v>
      </c>
      <c r="I257" s="386">
        <v>2.5067291449200999</v>
      </c>
      <c r="J257" s="386">
        <f t="shared" si="3"/>
        <v>2.5067291449200999</v>
      </c>
    </row>
    <row r="258" spans="5:10">
      <c r="E258" s="387" t="s">
        <v>3338</v>
      </c>
      <c r="F258" s="387" t="s">
        <v>3334</v>
      </c>
      <c r="G258" s="258" t="s">
        <v>102</v>
      </c>
      <c r="H258" s="258" t="s">
        <v>2071</v>
      </c>
      <c r="I258" s="386">
        <v>120.96847356511917</v>
      </c>
      <c r="J258" s="386">
        <f t="shared" ref="J258:J321" si="4">IF(H258="CO2",I258,IF(H258="CH4",I258*$B$9,IF(H258="N2O",$B$10,IF(H258="Other",I258))))</f>
        <v>120.96847356511917</v>
      </c>
    </row>
    <row r="259" spans="5:10">
      <c r="E259" s="387" t="s">
        <v>3338</v>
      </c>
      <c r="F259" s="387" t="s">
        <v>3334</v>
      </c>
      <c r="G259" s="258" t="s">
        <v>102</v>
      </c>
      <c r="H259" s="258" t="s">
        <v>2087</v>
      </c>
      <c r="I259" s="386">
        <v>3.9463811750000001E-2</v>
      </c>
      <c r="J259" s="386">
        <f t="shared" si="4"/>
        <v>4.4199469160000004E-2</v>
      </c>
    </row>
    <row r="260" spans="5:10">
      <c r="E260" s="387" t="s">
        <v>3338</v>
      </c>
      <c r="F260" s="387" t="s">
        <v>3334</v>
      </c>
      <c r="G260" s="258" t="s">
        <v>102</v>
      </c>
      <c r="H260" s="258" t="s">
        <v>2089</v>
      </c>
      <c r="I260" s="386">
        <v>0.56392181681999987</v>
      </c>
      <c r="J260" s="386">
        <f t="shared" si="4"/>
        <v>0.88926174496644295</v>
      </c>
    </row>
    <row r="261" spans="5:10">
      <c r="E261" s="387" t="s">
        <v>3338</v>
      </c>
      <c r="F261" s="387" t="s">
        <v>3334</v>
      </c>
      <c r="G261" s="258" t="s">
        <v>102</v>
      </c>
      <c r="H261" s="389" t="s">
        <v>649</v>
      </c>
      <c r="I261" s="386"/>
      <c r="J261" s="386">
        <f t="shared" si="4"/>
        <v>0</v>
      </c>
    </row>
    <row r="262" spans="5:10">
      <c r="E262" s="387" t="s">
        <v>3338</v>
      </c>
      <c r="F262" s="387" t="s">
        <v>3334</v>
      </c>
      <c r="G262" s="258" t="s">
        <v>2439</v>
      </c>
      <c r="H262" s="258" t="s">
        <v>2071</v>
      </c>
      <c r="I262" s="386">
        <v>36.847916960526646</v>
      </c>
      <c r="J262" s="386">
        <f t="shared" si="4"/>
        <v>36.847916960526646</v>
      </c>
    </row>
    <row r="263" spans="5:10">
      <c r="E263" s="387" t="s">
        <v>3338</v>
      </c>
      <c r="F263" s="387" t="s">
        <v>3334</v>
      </c>
      <c r="G263" s="258" t="s">
        <v>2439</v>
      </c>
      <c r="H263" s="258" t="s">
        <v>2087</v>
      </c>
      <c r="I263" s="386">
        <v>0.2361318855</v>
      </c>
      <c r="J263" s="386">
        <f t="shared" si="4"/>
        <v>0.26446771176</v>
      </c>
    </row>
    <row r="264" spans="5:10">
      <c r="E264" s="387" t="s">
        <v>3338</v>
      </c>
      <c r="F264" s="387" t="s">
        <v>3334</v>
      </c>
      <c r="G264" s="258" t="s">
        <v>2439</v>
      </c>
      <c r="H264" s="258" t="s">
        <v>2089</v>
      </c>
      <c r="I264" s="386">
        <v>7.200682173999999E-2</v>
      </c>
      <c r="J264" s="386">
        <f t="shared" si="4"/>
        <v>0.88926174496644295</v>
      </c>
    </row>
    <row r="265" spans="5:10">
      <c r="E265" s="387" t="s">
        <v>3338</v>
      </c>
      <c r="F265" s="387" t="s">
        <v>3334</v>
      </c>
      <c r="G265" s="258" t="s">
        <v>2439</v>
      </c>
      <c r="H265" s="389" t="s">
        <v>649</v>
      </c>
      <c r="I265" s="386"/>
      <c r="J265" s="386">
        <f t="shared" si="4"/>
        <v>0</v>
      </c>
    </row>
    <row r="266" spans="5:10">
      <c r="E266" s="387" t="s">
        <v>3338</v>
      </c>
      <c r="F266" s="387" t="s">
        <v>3334</v>
      </c>
      <c r="G266" s="258" t="s">
        <v>4</v>
      </c>
      <c r="H266" s="258" t="s">
        <v>2071</v>
      </c>
      <c r="I266" s="386">
        <v>72.606090242674739</v>
      </c>
      <c r="J266" s="386">
        <f t="shared" si="4"/>
        <v>72.606090242674739</v>
      </c>
    </row>
    <row r="267" spans="5:10">
      <c r="E267" s="387" t="s">
        <v>3338</v>
      </c>
      <c r="F267" s="387" t="s">
        <v>3334</v>
      </c>
      <c r="G267" s="258" t="s">
        <v>4</v>
      </c>
      <c r="H267" s="258" t="s">
        <v>2087</v>
      </c>
      <c r="I267" s="386">
        <v>8.2130164830722538E-2</v>
      </c>
      <c r="J267" s="386">
        <f t="shared" si="4"/>
        <v>9.1985784610409252E-2</v>
      </c>
    </row>
    <row r="268" spans="5:10">
      <c r="E268" s="387" t="s">
        <v>3338</v>
      </c>
      <c r="F268" s="387" t="s">
        <v>3334</v>
      </c>
      <c r="G268" s="258" t="s">
        <v>4</v>
      </c>
      <c r="H268" s="258" t="s">
        <v>2089</v>
      </c>
      <c r="I268" s="386">
        <v>1.0667549093099755</v>
      </c>
      <c r="J268" s="386">
        <f t="shared" si="4"/>
        <v>0.88926174496644295</v>
      </c>
    </row>
    <row r="269" spans="5:10">
      <c r="E269" s="387" t="s">
        <v>3338</v>
      </c>
      <c r="F269" s="387" t="s">
        <v>3334</v>
      </c>
      <c r="G269" s="258" t="s">
        <v>4</v>
      </c>
      <c r="H269" s="389" t="s">
        <v>649</v>
      </c>
      <c r="I269" s="386"/>
      <c r="J269" s="386">
        <f t="shared" si="4"/>
        <v>0</v>
      </c>
    </row>
    <row r="270" spans="5:10">
      <c r="E270" s="387" t="s">
        <v>3338</v>
      </c>
      <c r="F270" s="387" t="s">
        <v>3334</v>
      </c>
      <c r="G270" s="258" t="s">
        <v>9</v>
      </c>
      <c r="H270" s="258" t="s">
        <v>2071</v>
      </c>
      <c r="I270" s="388">
        <v>55.472587501136843</v>
      </c>
      <c r="J270" s="386">
        <f t="shared" si="4"/>
        <v>55.472587501136843</v>
      </c>
    </row>
    <row r="271" spans="5:10">
      <c r="E271" s="387" t="s">
        <v>3338</v>
      </c>
      <c r="F271" s="387" t="s">
        <v>3334</v>
      </c>
      <c r="G271" s="258" t="s">
        <v>9</v>
      </c>
      <c r="H271" s="258" t="s">
        <v>2087</v>
      </c>
      <c r="I271" s="386">
        <v>27.901532819423412</v>
      </c>
      <c r="J271" s="386">
        <f t="shared" si="4"/>
        <v>31.249716757754225</v>
      </c>
    </row>
    <row r="272" spans="5:10">
      <c r="E272" s="387" t="s">
        <v>3338</v>
      </c>
      <c r="F272" s="387" t="s">
        <v>3334</v>
      </c>
      <c r="G272" s="258" t="s">
        <v>9</v>
      </c>
      <c r="H272" s="258" t="s">
        <v>2089</v>
      </c>
      <c r="I272" s="386">
        <v>9.8685987809492171E-2</v>
      </c>
      <c r="J272" s="386">
        <f t="shared" si="4"/>
        <v>0.88926174496644295</v>
      </c>
    </row>
    <row r="273" spans="5:10">
      <c r="E273" s="387" t="s">
        <v>3338</v>
      </c>
      <c r="F273" s="387" t="s">
        <v>3334</v>
      </c>
      <c r="G273" s="258" t="s">
        <v>9</v>
      </c>
      <c r="H273" s="258" t="s">
        <v>649</v>
      </c>
      <c r="I273" s="386">
        <v>4.6418259120680876</v>
      </c>
      <c r="J273" s="386">
        <f t="shared" si="4"/>
        <v>4.6418259120680876</v>
      </c>
    </row>
    <row r="274" spans="5:10">
      <c r="E274" s="387" t="s">
        <v>3337</v>
      </c>
      <c r="F274" s="387" t="s">
        <v>3334</v>
      </c>
      <c r="G274" s="258" t="s">
        <v>102</v>
      </c>
      <c r="H274" s="258" t="s">
        <v>2071</v>
      </c>
      <c r="I274" s="386">
        <v>228.9052889156165</v>
      </c>
      <c r="J274" s="386">
        <f t="shared" si="4"/>
        <v>228.9052889156165</v>
      </c>
    </row>
    <row r="275" spans="5:10">
      <c r="E275" s="387" t="s">
        <v>3337</v>
      </c>
      <c r="F275" s="387" t="s">
        <v>3334</v>
      </c>
      <c r="G275" s="258" t="s">
        <v>102</v>
      </c>
      <c r="H275" s="258" t="s">
        <v>2087</v>
      </c>
      <c r="I275" s="386">
        <v>7.6062762999999992E-2</v>
      </c>
      <c r="J275" s="386">
        <f t="shared" si="4"/>
        <v>8.5190294560000004E-2</v>
      </c>
    </row>
    <row r="276" spans="5:10">
      <c r="E276" s="387" t="s">
        <v>3337</v>
      </c>
      <c r="F276" s="387" t="s">
        <v>3334</v>
      </c>
      <c r="G276" s="258" t="s">
        <v>102</v>
      </c>
      <c r="H276" s="258" t="s">
        <v>2089</v>
      </c>
      <c r="I276" s="386">
        <v>0.73976905104000001</v>
      </c>
      <c r="J276" s="386">
        <f t="shared" si="4"/>
        <v>0.88926174496644295</v>
      </c>
    </row>
    <row r="277" spans="5:10">
      <c r="E277" s="387" t="s">
        <v>3337</v>
      </c>
      <c r="F277" s="387" t="s">
        <v>3334</v>
      </c>
      <c r="G277" s="258" t="s">
        <v>102</v>
      </c>
      <c r="H277" s="389" t="s">
        <v>649</v>
      </c>
      <c r="I277" s="386"/>
      <c r="J277" s="386">
        <f t="shared" si="4"/>
        <v>0</v>
      </c>
    </row>
    <row r="278" spans="5:10">
      <c r="E278" s="387" t="s">
        <v>3337</v>
      </c>
      <c r="F278" s="387" t="s">
        <v>3334</v>
      </c>
      <c r="G278" s="258" t="s">
        <v>2439</v>
      </c>
      <c r="H278" s="258" t="s">
        <v>2071</v>
      </c>
      <c r="I278" s="386">
        <v>22.621422460851612</v>
      </c>
      <c r="J278" s="386">
        <f t="shared" si="4"/>
        <v>22.621422460851612</v>
      </c>
    </row>
    <row r="279" spans="5:10">
      <c r="E279" s="387" t="s">
        <v>3337</v>
      </c>
      <c r="F279" s="387" t="s">
        <v>3334</v>
      </c>
      <c r="G279" s="258" t="s">
        <v>2439</v>
      </c>
      <c r="H279" s="258" t="s">
        <v>2087</v>
      </c>
      <c r="I279" s="386">
        <v>0.20811788799999997</v>
      </c>
      <c r="J279" s="386">
        <f t="shared" si="4"/>
        <v>0.23309203455999999</v>
      </c>
    </row>
    <row r="280" spans="5:10">
      <c r="E280" s="387" t="s">
        <v>3337</v>
      </c>
      <c r="F280" s="387" t="s">
        <v>3334</v>
      </c>
      <c r="G280" s="258" t="s">
        <v>2439</v>
      </c>
      <c r="H280" s="258" t="s">
        <v>2089</v>
      </c>
      <c r="I280" s="386">
        <v>4.4030617500000001E-2</v>
      </c>
      <c r="J280" s="386">
        <f t="shared" si="4"/>
        <v>0.88926174496644295</v>
      </c>
    </row>
    <row r="281" spans="5:10">
      <c r="E281" s="387" t="s">
        <v>3337</v>
      </c>
      <c r="F281" s="387" t="s">
        <v>3334</v>
      </c>
      <c r="G281" s="258" t="s">
        <v>2439</v>
      </c>
      <c r="H281" s="389" t="s">
        <v>649</v>
      </c>
      <c r="I281" s="386"/>
      <c r="J281" s="386">
        <f t="shared" si="4"/>
        <v>0</v>
      </c>
    </row>
    <row r="282" spans="5:10">
      <c r="E282" s="387" t="s">
        <v>3337</v>
      </c>
      <c r="F282" s="387" t="s">
        <v>3334</v>
      </c>
      <c r="G282" s="258" t="s">
        <v>4</v>
      </c>
      <c r="H282" s="258" t="s">
        <v>2071</v>
      </c>
      <c r="I282" s="386">
        <v>194.38273027156794</v>
      </c>
      <c r="J282" s="386">
        <f t="shared" si="4"/>
        <v>194.38273027156794</v>
      </c>
    </row>
    <row r="283" spans="5:10">
      <c r="E283" s="387" t="s">
        <v>3337</v>
      </c>
      <c r="F283" s="387" t="s">
        <v>3334</v>
      </c>
      <c r="G283" s="258" t="s">
        <v>4</v>
      </c>
      <c r="H283" s="258" t="s">
        <v>2087</v>
      </c>
      <c r="I283" s="386">
        <v>8.2130164830722538E-2</v>
      </c>
      <c r="J283" s="386">
        <f t="shared" si="4"/>
        <v>9.1985784610409252E-2</v>
      </c>
    </row>
    <row r="284" spans="5:10">
      <c r="E284" s="387" t="s">
        <v>3337</v>
      </c>
      <c r="F284" s="387" t="s">
        <v>3334</v>
      </c>
      <c r="G284" s="258" t="s">
        <v>4</v>
      </c>
      <c r="H284" s="258" t="s">
        <v>2089</v>
      </c>
      <c r="I284" s="386">
        <v>1.0667549093099755</v>
      </c>
      <c r="J284" s="386">
        <f t="shared" si="4"/>
        <v>0.88926174496644295</v>
      </c>
    </row>
    <row r="285" spans="5:10">
      <c r="E285" s="387" t="s">
        <v>3337</v>
      </c>
      <c r="F285" s="387" t="s">
        <v>3334</v>
      </c>
      <c r="G285" s="258" t="s">
        <v>4</v>
      </c>
      <c r="H285" s="389" t="s">
        <v>649</v>
      </c>
      <c r="I285" s="386"/>
      <c r="J285" s="386">
        <f t="shared" si="4"/>
        <v>0</v>
      </c>
    </row>
    <row r="286" spans="5:10">
      <c r="E286" s="387" t="s">
        <v>3337</v>
      </c>
      <c r="F286" s="387" t="s">
        <v>3334</v>
      </c>
      <c r="G286" s="258" t="s">
        <v>9</v>
      </c>
      <c r="H286" s="258" t="s">
        <v>2071</v>
      </c>
      <c r="I286" s="388">
        <v>239.03992143787721</v>
      </c>
      <c r="J286" s="386">
        <f t="shared" si="4"/>
        <v>239.03992143787721</v>
      </c>
    </row>
    <row r="287" spans="5:10">
      <c r="E287" s="387" t="s">
        <v>3337</v>
      </c>
      <c r="F287" s="387" t="s">
        <v>3334</v>
      </c>
      <c r="G287" s="258" t="s">
        <v>9</v>
      </c>
      <c r="H287" s="258" t="s">
        <v>2087</v>
      </c>
      <c r="I287" s="386">
        <v>49.593006651916163</v>
      </c>
      <c r="J287" s="386">
        <f t="shared" si="4"/>
        <v>55.544167450146105</v>
      </c>
    </row>
    <row r="288" spans="5:10">
      <c r="E288" s="387" t="s">
        <v>3337</v>
      </c>
      <c r="F288" s="387" t="s">
        <v>3334</v>
      </c>
      <c r="G288" s="258" t="s">
        <v>9</v>
      </c>
      <c r="H288" s="258" t="s">
        <v>2089</v>
      </c>
      <c r="I288" s="386">
        <v>0.31381401959941413</v>
      </c>
      <c r="J288" s="386">
        <f t="shared" si="4"/>
        <v>0.88926174496644295</v>
      </c>
    </row>
    <row r="289" spans="5:10">
      <c r="E289" s="387" t="s">
        <v>3337</v>
      </c>
      <c r="F289" s="387" t="s">
        <v>3334</v>
      </c>
      <c r="G289" s="258" t="s">
        <v>9</v>
      </c>
      <c r="H289" s="258" t="s">
        <v>649</v>
      </c>
      <c r="I289" s="386">
        <v>9.6342224411450221</v>
      </c>
      <c r="J289" s="386">
        <f t="shared" si="4"/>
        <v>9.6342224411450221</v>
      </c>
    </row>
    <row r="290" spans="5:10">
      <c r="E290" s="387" t="s">
        <v>3336</v>
      </c>
      <c r="F290" s="387" t="s">
        <v>3334</v>
      </c>
      <c r="G290" s="258" t="s">
        <v>102</v>
      </c>
      <c r="H290" s="258" t="s">
        <v>2071</v>
      </c>
      <c r="I290" s="386">
        <v>40.915728782347834</v>
      </c>
      <c r="J290" s="386">
        <f t="shared" si="4"/>
        <v>40.915728782347834</v>
      </c>
    </row>
    <row r="291" spans="5:10">
      <c r="E291" s="387" t="s">
        <v>3336</v>
      </c>
      <c r="F291" s="387" t="s">
        <v>3334</v>
      </c>
      <c r="G291" s="258" t="s">
        <v>102</v>
      </c>
      <c r="H291" s="258" t="s">
        <v>2087</v>
      </c>
      <c r="I291" s="386">
        <v>1.8761313249999998E-2</v>
      </c>
      <c r="J291" s="386">
        <f t="shared" si="4"/>
        <v>2.1012670840000001E-2</v>
      </c>
    </row>
    <row r="292" spans="5:10">
      <c r="E292" s="387" t="s">
        <v>3336</v>
      </c>
      <c r="F292" s="387" t="s">
        <v>3334</v>
      </c>
      <c r="G292" s="258" t="s">
        <v>102</v>
      </c>
      <c r="H292" s="258" t="s">
        <v>2089</v>
      </c>
      <c r="I292" s="386">
        <v>0.18168430325999999</v>
      </c>
      <c r="J292" s="386">
        <f t="shared" si="4"/>
        <v>0.88926174496644295</v>
      </c>
    </row>
    <row r="293" spans="5:10">
      <c r="E293" s="387" t="s">
        <v>3336</v>
      </c>
      <c r="F293" s="387" t="s">
        <v>3334</v>
      </c>
      <c r="G293" s="258" t="s">
        <v>102</v>
      </c>
      <c r="H293" s="389" t="s">
        <v>649</v>
      </c>
      <c r="I293" s="386"/>
      <c r="J293" s="386">
        <f t="shared" si="4"/>
        <v>0</v>
      </c>
    </row>
    <row r="294" spans="5:10">
      <c r="E294" s="387" t="s">
        <v>3336</v>
      </c>
      <c r="F294" s="387" t="s">
        <v>3334</v>
      </c>
      <c r="G294" s="258" t="s">
        <v>2439</v>
      </c>
      <c r="H294" s="258" t="s">
        <v>2071</v>
      </c>
      <c r="I294" s="386">
        <v>14.055786910967303</v>
      </c>
      <c r="J294" s="386">
        <f t="shared" si="4"/>
        <v>14.055786910967303</v>
      </c>
    </row>
    <row r="295" spans="5:10">
      <c r="E295" s="387" t="s">
        <v>3336</v>
      </c>
      <c r="F295" s="387" t="s">
        <v>3334</v>
      </c>
      <c r="G295" s="258" t="s">
        <v>2439</v>
      </c>
      <c r="H295" s="258" t="s">
        <v>2087</v>
      </c>
      <c r="I295" s="386">
        <v>0.16596348375000003</v>
      </c>
      <c r="J295" s="386">
        <f t="shared" si="4"/>
        <v>0.18587910180000006</v>
      </c>
    </row>
    <row r="296" spans="5:10">
      <c r="E296" s="387" t="s">
        <v>3336</v>
      </c>
      <c r="F296" s="387" t="s">
        <v>3334</v>
      </c>
      <c r="G296" s="258" t="s">
        <v>2439</v>
      </c>
      <c r="H296" s="258" t="s">
        <v>2089</v>
      </c>
      <c r="I296" s="386">
        <v>3.9168667040000001E-2</v>
      </c>
      <c r="J296" s="386">
        <f t="shared" si="4"/>
        <v>0.88926174496644295</v>
      </c>
    </row>
    <row r="297" spans="5:10">
      <c r="E297" s="387" t="s">
        <v>3336</v>
      </c>
      <c r="F297" s="387" t="s">
        <v>3334</v>
      </c>
      <c r="G297" s="258" t="s">
        <v>2439</v>
      </c>
      <c r="H297" s="389" t="s">
        <v>649</v>
      </c>
      <c r="I297" s="386"/>
      <c r="J297" s="386">
        <f t="shared" si="4"/>
        <v>0</v>
      </c>
    </row>
    <row r="298" spans="5:10">
      <c r="E298" s="387" t="s">
        <v>3336</v>
      </c>
      <c r="F298" s="387" t="s">
        <v>3334</v>
      </c>
      <c r="G298" s="258" t="s">
        <v>4</v>
      </c>
      <c r="H298" s="258" t="s">
        <v>2071</v>
      </c>
      <c r="I298" s="386">
        <v>55.53174867671175</v>
      </c>
      <c r="J298" s="386">
        <f t="shared" si="4"/>
        <v>55.53174867671175</v>
      </c>
    </row>
    <row r="299" spans="5:10">
      <c r="E299" s="387" t="s">
        <v>3336</v>
      </c>
      <c r="F299" s="387" t="s">
        <v>3334</v>
      </c>
      <c r="G299" s="258" t="s">
        <v>4</v>
      </c>
      <c r="H299" s="258" t="s">
        <v>2087</v>
      </c>
      <c r="I299" s="386">
        <v>8.2130164830722538E-2</v>
      </c>
      <c r="J299" s="386">
        <f t="shared" si="4"/>
        <v>9.1985784610409252E-2</v>
      </c>
    </row>
    <row r="300" spans="5:10">
      <c r="E300" s="387" t="s">
        <v>3336</v>
      </c>
      <c r="F300" s="387" t="s">
        <v>3334</v>
      </c>
      <c r="G300" s="258" t="s">
        <v>4</v>
      </c>
      <c r="H300" s="258" t="s">
        <v>2089</v>
      </c>
      <c r="I300" s="386">
        <v>1.0667549093099755</v>
      </c>
      <c r="J300" s="386">
        <f t="shared" si="4"/>
        <v>0.88926174496644295</v>
      </c>
    </row>
    <row r="301" spans="5:10">
      <c r="E301" s="387" t="s">
        <v>3336</v>
      </c>
      <c r="F301" s="387" t="s">
        <v>3334</v>
      </c>
      <c r="G301" s="258" t="s">
        <v>4</v>
      </c>
      <c r="H301" s="389" t="s">
        <v>649</v>
      </c>
      <c r="I301" s="386"/>
      <c r="J301" s="386">
        <f t="shared" si="4"/>
        <v>0</v>
      </c>
    </row>
    <row r="302" spans="5:10">
      <c r="E302" s="387" t="s">
        <v>3336</v>
      </c>
      <c r="F302" s="387" t="s">
        <v>3334</v>
      </c>
      <c r="G302" s="258" t="s">
        <v>9</v>
      </c>
      <c r="H302" s="258" t="s">
        <v>2071</v>
      </c>
      <c r="I302" s="388">
        <v>19.734515731178863</v>
      </c>
      <c r="J302" s="386">
        <f t="shared" si="4"/>
        <v>19.734515731178863</v>
      </c>
    </row>
    <row r="303" spans="5:10">
      <c r="E303" s="387" t="s">
        <v>3336</v>
      </c>
      <c r="F303" s="387" t="s">
        <v>3334</v>
      </c>
      <c r="G303" s="258" t="s">
        <v>9</v>
      </c>
      <c r="H303" s="258" t="s">
        <v>2087</v>
      </c>
      <c r="I303" s="386">
        <v>7.4961926934250647</v>
      </c>
      <c r="J303" s="386">
        <f t="shared" si="4"/>
        <v>8.3957358166360727</v>
      </c>
    </row>
    <row r="304" spans="5:10">
      <c r="E304" s="387" t="s">
        <v>3336</v>
      </c>
      <c r="F304" s="387" t="s">
        <v>3334</v>
      </c>
      <c r="G304" s="258" t="s">
        <v>9</v>
      </c>
      <c r="H304" s="258" t="s">
        <v>2089</v>
      </c>
      <c r="I304" s="386">
        <v>0.11873688243837199</v>
      </c>
      <c r="J304" s="386">
        <f t="shared" si="4"/>
        <v>0.88926174496644295</v>
      </c>
    </row>
    <row r="305" spans="5:10">
      <c r="E305" s="387" t="s">
        <v>3336</v>
      </c>
      <c r="F305" s="387" t="s">
        <v>3334</v>
      </c>
      <c r="G305" s="258" t="s">
        <v>9</v>
      </c>
      <c r="H305" s="258" t="s">
        <v>649</v>
      </c>
      <c r="I305" s="386">
        <v>2.8546214147963638</v>
      </c>
      <c r="J305" s="386">
        <f t="shared" si="4"/>
        <v>2.8546214147963638</v>
      </c>
    </row>
    <row r="306" spans="5:10">
      <c r="E306" s="387" t="s">
        <v>3335</v>
      </c>
      <c r="F306" s="387" t="s">
        <v>3334</v>
      </c>
      <c r="G306" s="258" t="s">
        <v>102</v>
      </c>
      <c r="H306" s="258" t="s">
        <v>2071</v>
      </c>
      <c r="I306" s="386">
        <v>48.065965744464222</v>
      </c>
      <c r="J306" s="386">
        <f t="shared" si="4"/>
        <v>48.065965744464222</v>
      </c>
    </row>
    <row r="307" spans="5:10">
      <c r="E307" s="387" t="s">
        <v>3335</v>
      </c>
      <c r="F307" s="387" t="s">
        <v>3334</v>
      </c>
      <c r="G307" s="258" t="s">
        <v>102</v>
      </c>
      <c r="H307" s="258" t="s">
        <v>2087</v>
      </c>
      <c r="I307" s="386">
        <v>1.5388456249999996E-2</v>
      </c>
      <c r="J307" s="386">
        <f t="shared" si="4"/>
        <v>1.7235070999999998E-2</v>
      </c>
    </row>
    <row r="308" spans="5:10">
      <c r="E308" s="387" t="s">
        <v>3335</v>
      </c>
      <c r="F308" s="387" t="s">
        <v>3334</v>
      </c>
      <c r="G308" s="258" t="s">
        <v>102</v>
      </c>
      <c r="H308" s="258" t="s">
        <v>2089</v>
      </c>
      <c r="I308" s="386">
        <v>0.21783692123999998</v>
      </c>
      <c r="J308" s="386">
        <f t="shared" si="4"/>
        <v>0.88926174496644295</v>
      </c>
    </row>
    <row r="309" spans="5:10">
      <c r="E309" s="387" t="s">
        <v>3335</v>
      </c>
      <c r="F309" s="387" t="s">
        <v>3334</v>
      </c>
      <c r="G309" s="258" t="s">
        <v>102</v>
      </c>
      <c r="H309" s="389" t="s">
        <v>649</v>
      </c>
      <c r="I309" s="386"/>
      <c r="J309" s="386">
        <f t="shared" si="4"/>
        <v>0</v>
      </c>
    </row>
    <row r="310" spans="5:10">
      <c r="E310" s="387" t="s">
        <v>3335</v>
      </c>
      <c r="F310" s="387" t="s">
        <v>3334</v>
      </c>
      <c r="G310" s="258" t="s">
        <v>2439</v>
      </c>
      <c r="H310" s="258" t="s">
        <v>2071</v>
      </c>
      <c r="I310" s="386">
        <v>16.087753185364559</v>
      </c>
      <c r="J310" s="386">
        <f t="shared" si="4"/>
        <v>16.087753185364559</v>
      </c>
    </row>
    <row r="311" spans="5:10">
      <c r="E311" s="387" t="s">
        <v>3335</v>
      </c>
      <c r="F311" s="387" t="s">
        <v>3334</v>
      </c>
      <c r="G311" s="258" t="s">
        <v>2439</v>
      </c>
      <c r="H311" s="258" t="s">
        <v>2087</v>
      </c>
      <c r="I311" s="386">
        <v>0.25319798724999998</v>
      </c>
      <c r="J311" s="386">
        <f t="shared" si="4"/>
        <v>0.28358174572</v>
      </c>
    </row>
    <row r="312" spans="5:10">
      <c r="E312" s="387" t="s">
        <v>3335</v>
      </c>
      <c r="F312" s="387" t="s">
        <v>3334</v>
      </c>
      <c r="G312" s="258" t="s">
        <v>2439</v>
      </c>
      <c r="H312" s="258" t="s">
        <v>2089</v>
      </c>
      <c r="I312" s="386">
        <v>5.2062316479999989E-2</v>
      </c>
      <c r="J312" s="386">
        <f t="shared" si="4"/>
        <v>0.88926174496644295</v>
      </c>
    </row>
    <row r="313" spans="5:10">
      <c r="E313" s="387" t="s">
        <v>3335</v>
      </c>
      <c r="F313" s="387" t="s">
        <v>3334</v>
      </c>
      <c r="G313" s="258" t="s">
        <v>2439</v>
      </c>
      <c r="H313" s="389" t="s">
        <v>649</v>
      </c>
      <c r="I313" s="386"/>
      <c r="J313" s="386">
        <f t="shared" si="4"/>
        <v>0</v>
      </c>
    </row>
    <row r="314" spans="5:10">
      <c r="E314" s="387" t="s">
        <v>3335</v>
      </c>
      <c r="F314" s="387" t="s">
        <v>3334</v>
      </c>
      <c r="G314" s="258" t="s">
        <v>4</v>
      </c>
      <c r="H314" s="258" t="s">
        <v>2071</v>
      </c>
      <c r="I314" s="386">
        <v>30.188246103116487</v>
      </c>
      <c r="J314" s="386">
        <f t="shared" si="4"/>
        <v>30.188246103116487</v>
      </c>
    </row>
    <row r="315" spans="5:10">
      <c r="E315" s="387" t="s">
        <v>3335</v>
      </c>
      <c r="F315" s="387" t="s">
        <v>3334</v>
      </c>
      <c r="G315" s="258" t="s">
        <v>4</v>
      </c>
      <c r="H315" s="258" t="s">
        <v>2087</v>
      </c>
      <c r="I315" s="386">
        <v>8.2130164830722538E-2</v>
      </c>
      <c r="J315" s="386">
        <f t="shared" si="4"/>
        <v>9.1985784610409252E-2</v>
      </c>
    </row>
    <row r="316" spans="5:10">
      <c r="E316" s="387" t="s">
        <v>3335</v>
      </c>
      <c r="F316" s="387" t="s">
        <v>3334</v>
      </c>
      <c r="G316" s="258" t="s">
        <v>4</v>
      </c>
      <c r="H316" s="258" t="s">
        <v>2089</v>
      </c>
      <c r="I316" s="386">
        <v>1.0667549093099755</v>
      </c>
      <c r="J316" s="386">
        <f t="shared" si="4"/>
        <v>0.88926174496644295</v>
      </c>
    </row>
    <row r="317" spans="5:10">
      <c r="E317" s="387" t="s">
        <v>3335</v>
      </c>
      <c r="F317" s="387" t="s">
        <v>3334</v>
      </c>
      <c r="G317" s="258" t="s">
        <v>4</v>
      </c>
      <c r="H317" s="389" t="s">
        <v>649</v>
      </c>
      <c r="I317" s="386"/>
      <c r="J317" s="386">
        <f t="shared" si="4"/>
        <v>0</v>
      </c>
    </row>
    <row r="318" spans="5:10">
      <c r="E318" s="387" t="s">
        <v>3335</v>
      </c>
      <c r="F318" s="387" t="s">
        <v>3334</v>
      </c>
      <c r="G318" s="258" t="s">
        <v>9</v>
      </c>
      <c r="H318" s="258" t="s">
        <v>2071</v>
      </c>
      <c r="I318" s="388">
        <v>16.95660984468033</v>
      </c>
      <c r="J318" s="386">
        <f t="shared" si="4"/>
        <v>16.95660984468033</v>
      </c>
    </row>
    <row r="319" spans="5:10">
      <c r="E319" s="387" t="s">
        <v>3335</v>
      </c>
      <c r="F319" s="387" t="s">
        <v>3334</v>
      </c>
      <c r="G319" s="258" t="s">
        <v>9</v>
      </c>
      <c r="H319" s="258" t="s">
        <v>2087</v>
      </c>
      <c r="I319" s="386">
        <v>1.9065722374176897</v>
      </c>
      <c r="J319" s="386">
        <f t="shared" si="4"/>
        <v>2.1353609059078127</v>
      </c>
    </row>
    <row r="320" spans="5:10">
      <c r="E320" s="387" t="s">
        <v>3335</v>
      </c>
      <c r="F320" s="387" t="s">
        <v>3334</v>
      </c>
      <c r="G320" s="258" t="s">
        <v>9</v>
      </c>
      <c r="H320" s="258" t="s">
        <v>2089</v>
      </c>
      <c r="I320" s="386">
        <v>0.10263012045930502</v>
      </c>
      <c r="J320" s="386">
        <f t="shared" si="4"/>
        <v>0.88926174496644295</v>
      </c>
    </row>
    <row r="321" spans="5:10">
      <c r="E321" s="387" t="s">
        <v>3335</v>
      </c>
      <c r="F321" s="387" t="s">
        <v>3334</v>
      </c>
      <c r="G321" s="258" t="s">
        <v>9</v>
      </c>
      <c r="H321" s="258" t="s">
        <v>649</v>
      </c>
      <c r="I321" s="386">
        <v>2.078876388210924</v>
      </c>
      <c r="J321" s="386">
        <f t="shared" si="4"/>
        <v>2.078876388210924</v>
      </c>
    </row>
  </sheetData>
  <autoFilter ref="E1:J32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73"/>
  <sheetViews>
    <sheetView topLeftCell="A112" workbookViewId="0">
      <selection activeCell="O26" sqref="O26"/>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45">
      <c r="A1" s="409" t="s">
        <v>3397</v>
      </c>
      <c r="B1" s="410" t="s">
        <v>3396</v>
      </c>
      <c r="C1" s="410" t="s">
        <v>3395</v>
      </c>
      <c r="D1" s="410" t="s">
        <v>3394</v>
      </c>
      <c r="E1" s="409" t="s">
        <v>3393</v>
      </c>
    </row>
    <row r="2" spans="1:8" ht="45">
      <c r="A2" s="4" t="s">
        <v>3392</v>
      </c>
      <c r="B2" s="4">
        <v>2025</v>
      </c>
      <c r="C2" s="6">
        <f>(1-0.28)*B142</f>
        <v>4781.9010205531558</v>
      </c>
      <c r="D2" s="6">
        <f>(1-0.26)*B142</f>
        <v>4914.7316044574109</v>
      </c>
      <c r="E2" s="4" t="s">
        <v>3391</v>
      </c>
    </row>
    <row r="3" spans="1:8" ht="15.75" thickBot="1">
      <c r="C3" s="6"/>
      <c r="D3" s="6"/>
    </row>
    <row r="4" spans="1:8" ht="15.75">
      <c r="A4" s="452" t="s">
        <v>539</v>
      </c>
      <c r="B4" s="453"/>
      <c r="C4" s="81"/>
      <c r="D4" s="81"/>
      <c r="E4" s="81"/>
      <c r="F4" s="81"/>
      <c r="G4" s="81"/>
      <c r="H4" s="408" t="s">
        <v>540</v>
      </c>
    </row>
    <row r="5" spans="1:8" ht="15.75">
      <c r="A5" s="82"/>
      <c r="B5" s="83"/>
      <c r="C5" s="83"/>
      <c r="D5" s="83"/>
      <c r="E5" s="83"/>
      <c r="F5" s="83"/>
      <c r="G5" s="83"/>
      <c r="H5" s="408" t="s">
        <v>3389</v>
      </c>
    </row>
    <row r="6" spans="1:8">
      <c r="A6" s="84"/>
      <c r="B6" s="85"/>
      <c r="C6" s="85"/>
      <c r="D6" s="85"/>
      <c r="E6" s="85"/>
      <c r="F6" s="85"/>
      <c r="G6" s="86"/>
      <c r="H6" s="408" t="s">
        <v>541</v>
      </c>
    </row>
    <row r="7" spans="1:8" ht="15.75" thickBot="1">
      <c r="A7" s="87"/>
      <c r="B7" s="88"/>
      <c r="C7" s="88"/>
      <c r="D7" s="88"/>
      <c r="E7" s="88"/>
      <c r="F7" s="88"/>
      <c r="G7" s="88"/>
      <c r="H7" s="89"/>
    </row>
    <row r="8" spans="1:8">
      <c r="A8" s="454" t="s">
        <v>542</v>
      </c>
      <c r="B8" s="90" t="s">
        <v>543</v>
      </c>
      <c r="C8" s="90" t="s">
        <v>544</v>
      </c>
      <c r="D8" s="90" t="s">
        <v>545</v>
      </c>
      <c r="E8" s="90" t="s">
        <v>546</v>
      </c>
      <c r="F8" s="90" t="s">
        <v>547</v>
      </c>
      <c r="G8" s="90" t="s">
        <v>548</v>
      </c>
      <c r="H8" s="91" t="s">
        <v>549</v>
      </c>
    </row>
    <row r="9" spans="1:8" ht="15.75" thickBot="1">
      <c r="A9" s="455"/>
      <c r="B9" s="456" t="s">
        <v>550</v>
      </c>
      <c r="C9" s="457"/>
      <c r="D9" s="457"/>
      <c r="E9" s="457"/>
      <c r="F9" s="457"/>
      <c r="G9" s="457"/>
      <c r="H9" s="458"/>
    </row>
    <row r="10" spans="1:8" ht="15.75" thickTop="1">
      <c r="A10" s="92" t="s">
        <v>551</v>
      </c>
      <c r="B10" s="93">
        <v>5931044.9828825369</v>
      </c>
      <c r="C10" s="93">
        <v>12127.480521385587</v>
      </c>
      <c r="D10" s="93">
        <v>247.37641882624109</v>
      </c>
      <c r="E10" s="93">
        <v>16601.736021301014</v>
      </c>
      <c r="F10" s="93">
        <v>64984.511311122282</v>
      </c>
      <c r="G10" s="93">
        <v>7190.5073165207414</v>
      </c>
      <c r="H10" s="93">
        <v>12364.091048770906</v>
      </c>
    </row>
    <row r="11" spans="1:8">
      <c r="A11" s="96" t="s">
        <v>557</v>
      </c>
      <c r="B11" s="93">
        <v>113139.25013540372</v>
      </c>
      <c r="C11" s="93">
        <v>5.2928930187330101</v>
      </c>
      <c r="D11" s="93">
        <v>3.2815608782569399</v>
      </c>
      <c r="E11" s="93">
        <v>1704.0134032501867</v>
      </c>
      <c r="F11" s="93">
        <v>132.66675861432418</v>
      </c>
      <c r="G11" s="93">
        <v>53.948263992089871</v>
      </c>
      <c r="H11" s="93" t="s">
        <v>555</v>
      </c>
    </row>
    <row r="12" spans="1:8">
      <c r="C12" s="6"/>
      <c r="D12" s="6"/>
    </row>
    <row r="13" spans="1:8">
      <c r="A13" s="97" t="s">
        <v>558</v>
      </c>
      <c r="B13" s="98">
        <f t="shared" ref="B13:G13" si="0">B10+B11</f>
        <v>6044184.233017941</v>
      </c>
      <c r="C13" s="98">
        <f t="shared" si="0"/>
        <v>12132.773414404321</v>
      </c>
      <c r="D13" s="98">
        <f t="shared" si="0"/>
        <v>250.65797970449802</v>
      </c>
      <c r="E13" s="98">
        <f t="shared" si="0"/>
        <v>18305.749424551203</v>
      </c>
      <c r="F13" s="98">
        <f t="shared" si="0"/>
        <v>65117.178069736605</v>
      </c>
      <c r="G13" s="98">
        <f t="shared" si="0"/>
        <v>7244.4555805128311</v>
      </c>
      <c r="H13" s="98">
        <f>H10</f>
        <v>12364.091048770906</v>
      </c>
    </row>
    <row r="14" spans="1:8">
      <c r="C14" s="6"/>
      <c r="D14" s="6"/>
    </row>
    <row r="15" spans="1:8">
      <c r="C15" s="6"/>
      <c r="D15" s="6"/>
    </row>
    <row r="16" spans="1:8" ht="15.75" thickBot="1">
      <c r="C16" s="6"/>
      <c r="D16" s="6"/>
    </row>
    <row r="17" spans="1:10" ht="15.75">
      <c r="A17" s="452" t="s">
        <v>559</v>
      </c>
      <c r="B17" s="453"/>
      <c r="C17" s="99"/>
      <c r="D17" s="99"/>
      <c r="E17" s="99"/>
      <c r="F17" s="99"/>
      <c r="G17" s="99"/>
      <c r="H17" s="99"/>
      <c r="I17" s="99"/>
      <c r="J17" s="402" t="s">
        <v>540</v>
      </c>
    </row>
    <row r="18" spans="1:10" ht="15.75">
      <c r="A18" s="82" t="s">
        <v>560</v>
      </c>
      <c r="B18" s="100"/>
      <c r="C18" s="101"/>
      <c r="D18" s="101"/>
      <c r="E18" s="101"/>
      <c r="F18" s="101"/>
      <c r="G18" s="101"/>
      <c r="H18" s="101"/>
      <c r="I18" s="102"/>
      <c r="J18" s="86" t="s">
        <v>3389</v>
      </c>
    </row>
    <row r="19" spans="1:10" ht="15.75">
      <c r="A19" s="82"/>
      <c r="B19" s="100"/>
      <c r="C19" s="101"/>
      <c r="D19" s="101"/>
      <c r="E19" s="101"/>
      <c r="F19" s="101"/>
      <c r="G19" s="101"/>
      <c r="H19" s="86"/>
      <c r="I19" s="102"/>
      <c r="J19" s="86" t="s">
        <v>541</v>
      </c>
    </row>
    <row r="20" spans="1:10">
      <c r="A20" s="459" t="s">
        <v>542</v>
      </c>
      <c r="B20" s="462" t="s">
        <v>561</v>
      </c>
      <c r="C20" s="463"/>
      <c r="D20" s="462" t="s">
        <v>562</v>
      </c>
      <c r="E20" s="464"/>
      <c r="F20" s="465"/>
      <c r="G20" s="462" t="s">
        <v>563</v>
      </c>
      <c r="H20" s="466"/>
      <c r="I20" s="466"/>
      <c r="J20" s="463"/>
    </row>
    <row r="21" spans="1:10">
      <c r="A21" s="460"/>
      <c r="B21" s="440" t="s">
        <v>564</v>
      </c>
      <c r="C21" s="441"/>
      <c r="D21" s="434" t="s">
        <v>565</v>
      </c>
      <c r="E21" s="444" t="s">
        <v>544</v>
      </c>
      <c r="F21" s="446" t="s">
        <v>545</v>
      </c>
      <c r="G21" s="448" t="s">
        <v>566</v>
      </c>
      <c r="H21" s="434" t="s">
        <v>544</v>
      </c>
      <c r="I21" s="434" t="s">
        <v>545</v>
      </c>
      <c r="J21" s="103" t="s">
        <v>543</v>
      </c>
    </row>
    <row r="22" spans="1:10">
      <c r="A22" s="460"/>
      <c r="B22" s="442"/>
      <c r="C22" s="443"/>
      <c r="D22" s="435"/>
      <c r="E22" s="445"/>
      <c r="F22" s="447"/>
      <c r="G22" s="449"/>
      <c r="H22" s="435"/>
      <c r="I22" s="435"/>
      <c r="J22" s="376" t="s">
        <v>567</v>
      </c>
    </row>
    <row r="23" spans="1:10" ht="15.75" thickBot="1">
      <c r="A23" s="461"/>
      <c r="B23" s="379" t="s">
        <v>568</v>
      </c>
      <c r="C23" s="104" t="s">
        <v>569</v>
      </c>
      <c r="D23" s="104" t="s">
        <v>570</v>
      </c>
      <c r="E23" s="450" t="s">
        <v>571</v>
      </c>
      <c r="F23" s="451"/>
      <c r="G23" s="450" t="s">
        <v>550</v>
      </c>
      <c r="H23" s="437"/>
      <c r="I23" s="437"/>
      <c r="J23" s="438"/>
    </row>
    <row r="24" spans="1:10" ht="15.75" thickTop="1">
      <c r="A24" s="106" t="s">
        <v>585</v>
      </c>
      <c r="B24" s="404">
        <v>27394341.134856895</v>
      </c>
      <c r="C24" s="404" t="s">
        <v>572</v>
      </c>
      <c r="D24" s="95" t="s">
        <v>211</v>
      </c>
      <c r="E24" s="95" t="s">
        <v>211</v>
      </c>
      <c r="F24" s="95" t="s">
        <v>211</v>
      </c>
      <c r="G24" s="404">
        <v>1829433.1446304894</v>
      </c>
      <c r="H24" s="404">
        <v>383.03950989695301</v>
      </c>
      <c r="I24" s="404">
        <v>129.99604594268021</v>
      </c>
    </row>
    <row r="25" spans="1:10">
      <c r="A25" s="105" t="s">
        <v>573</v>
      </c>
      <c r="B25" s="404">
        <v>26390453.040750049</v>
      </c>
      <c r="C25" s="404" t="s">
        <v>572</v>
      </c>
      <c r="D25" s="404">
        <v>68.068449637685873</v>
      </c>
      <c r="E25" s="404">
        <v>9.9076728901350695</v>
      </c>
      <c r="F25" s="404">
        <v>4.9201250303961501</v>
      </c>
      <c r="G25" s="404">
        <v>1796357.223720009</v>
      </c>
      <c r="H25" s="404">
        <v>261.46797615022183</v>
      </c>
      <c r="I25" s="404">
        <v>129.84432856928862</v>
      </c>
    </row>
    <row r="26" spans="1:10">
      <c r="A26" s="105" t="s">
        <v>574</v>
      </c>
      <c r="B26" s="404" t="s">
        <v>556</v>
      </c>
      <c r="C26" s="404" t="s">
        <v>572</v>
      </c>
      <c r="D26" s="404" t="s">
        <v>556</v>
      </c>
      <c r="E26" s="404" t="s">
        <v>556</v>
      </c>
      <c r="F26" s="404" t="s">
        <v>556</v>
      </c>
      <c r="G26" s="404" t="s">
        <v>556</v>
      </c>
      <c r="H26" s="404" t="s">
        <v>556</v>
      </c>
      <c r="I26" s="404" t="s">
        <v>556</v>
      </c>
    </row>
    <row r="27" spans="1:10">
      <c r="A27" s="105" t="s">
        <v>575</v>
      </c>
      <c r="B27" s="404">
        <v>658252.51161717589</v>
      </c>
      <c r="C27" s="404" t="s">
        <v>572</v>
      </c>
      <c r="D27" s="404">
        <v>50.248073994006511</v>
      </c>
      <c r="E27" s="404">
        <v>184.68099587458195</v>
      </c>
      <c r="F27" s="404">
        <v>0.2228129930062</v>
      </c>
      <c r="G27" s="404">
        <v>33075.920910480483</v>
      </c>
      <c r="H27" s="404">
        <v>121.56672938240486</v>
      </c>
      <c r="I27" s="404">
        <v>0.14666721226727</v>
      </c>
    </row>
    <row r="28" spans="1:10">
      <c r="A28" s="105" t="s">
        <v>576</v>
      </c>
      <c r="B28" s="404" t="s">
        <v>584</v>
      </c>
      <c r="C28" s="404" t="s">
        <v>572</v>
      </c>
      <c r="D28" s="404" t="s">
        <v>584</v>
      </c>
      <c r="E28" s="404" t="s">
        <v>3388</v>
      </c>
      <c r="F28" s="404" t="s">
        <v>3388</v>
      </c>
      <c r="G28" s="404" t="s">
        <v>584</v>
      </c>
      <c r="H28" s="404" t="s">
        <v>3388</v>
      </c>
      <c r="I28" s="404" t="s">
        <v>3388</v>
      </c>
    </row>
    <row r="29" spans="1:10" s="407" customFormat="1">
      <c r="A29" s="105" t="s">
        <v>578</v>
      </c>
      <c r="B29" s="404">
        <v>345635.58248966921</v>
      </c>
      <c r="C29" s="404" t="s">
        <v>572</v>
      </c>
      <c r="D29" s="404">
        <v>65.064901324053054</v>
      </c>
      <c r="E29" s="404">
        <v>1.390008601474E-2</v>
      </c>
      <c r="F29" s="404">
        <v>1.4611230383029999E-2</v>
      </c>
      <c r="G29" s="404">
        <v>22488.745068771925</v>
      </c>
      <c r="H29" s="404">
        <v>4.80436432636E-3</v>
      </c>
      <c r="I29" s="404">
        <v>5.0501611243300003E-3</v>
      </c>
    </row>
    <row r="30" spans="1:10" s="403" customFormat="1" ht="14.25">
      <c r="A30" s="107" t="s">
        <v>586</v>
      </c>
      <c r="B30" s="404">
        <v>7080460.6210747715</v>
      </c>
      <c r="C30" s="404" t="s">
        <v>572</v>
      </c>
      <c r="D30" s="95" t="s">
        <v>211</v>
      </c>
      <c r="E30" s="95" t="s">
        <v>211</v>
      </c>
      <c r="F30" s="95" t="s">
        <v>211</v>
      </c>
      <c r="G30" s="404">
        <v>229370.15898622858</v>
      </c>
      <c r="H30" s="404">
        <v>3.65506836193499</v>
      </c>
      <c r="I30" s="404">
        <v>2.5044373837591198</v>
      </c>
      <c r="J30" s="404" t="s">
        <v>577</v>
      </c>
    </row>
    <row r="31" spans="1:10" s="403" customFormat="1" ht="12">
      <c r="A31" s="108" t="s">
        <v>587</v>
      </c>
      <c r="B31" s="404">
        <v>6697727.2408746006</v>
      </c>
      <c r="C31" s="404" t="s">
        <v>572</v>
      </c>
      <c r="D31" s="95" t="s">
        <v>211</v>
      </c>
      <c r="E31" s="95" t="s">
        <v>211</v>
      </c>
      <c r="F31" s="95" t="s">
        <v>211</v>
      </c>
      <c r="G31" s="404">
        <v>201804.05749922708</v>
      </c>
      <c r="H31" s="404">
        <v>3.1668015833649901</v>
      </c>
      <c r="I31" s="404">
        <v>1.7228277497608</v>
      </c>
      <c r="J31" s="404" t="s">
        <v>577</v>
      </c>
    </row>
    <row r="32" spans="1:10" s="403" customFormat="1" ht="12">
      <c r="A32" s="406" t="s">
        <v>588</v>
      </c>
      <c r="B32" s="404">
        <v>302072.04657817504</v>
      </c>
      <c r="C32" s="404" t="s">
        <v>572</v>
      </c>
      <c r="D32" s="95" t="s">
        <v>211</v>
      </c>
      <c r="E32" s="95" t="s">
        <v>211</v>
      </c>
      <c r="F32" s="95" t="s">
        <v>211</v>
      </c>
      <c r="G32" s="404">
        <v>12468.726392347711</v>
      </c>
      <c r="H32" s="404">
        <v>5.1947039253499999E-3</v>
      </c>
      <c r="I32" s="404">
        <v>1.29867598133739</v>
      </c>
      <c r="J32" s="404" t="s">
        <v>577</v>
      </c>
    </row>
    <row r="33" spans="1:10" s="403" customFormat="1" ht="12">
      <c r="A33" s="405" t="s">
        <v>579</v>
      </c>
      <c r="B33" s="94" t="s">
        <v>552</v>
      </c>
      <c r="C33" s="404" t="s">
        <v>572</v>
      </c>
      <c r="D33" s="404" t="s">
        <v>552</v>
      </c>
      <c r="E33" s="404" t="s">
        <v>552</v>
      </c>
      <c r="F33" s="404" t="s">
        <v>552</v>
      </c>
      <c r="G33" s="94" t="s">
        <v>552</v>
      </c>
      <c r="H33" s="94" t="s">
        <v>552</v>
      </c>
      <c r="I33" s="94" t="s">
        <v>552</v>
      </c>
      <c r="J33" s="94" t="s">
        <v>552</v>
      </c>
    </row>
    <row r="34" spans="1:10" s="403" customFormat="1" ht="12">
      <c r="A34" s="405" t="s">
        <v>580</v>
      </c>
      <c r="B34" s="94" t="s">
        <v>552</v>
      </c>
      <c r="C34" s="404" t="s">
        <v>572</v>
      </c>
      <c r="D34" s="404" t="s">
        <v>552</v>
      </c>
      <c r="E34" s="404" t="s">
        <v>552</v>
      </c>
      <c r="F34" s="404" t="s">
        <v>552</v>
      </c>
      <c r="G34" s="94" t="s">
        <v>552</v>
      </c>
      <c r="H34" s="94" t="s">
        <v>552</v>
      </c>
      <c r="I34" s="94" t="s">
        <v>552</v>
      </c>
      <c r="J34" s="94" t="s">
        <v>552</v>
      </c>
    </row>
    <row r="35" spans="1:10" s="403" customFormat="1" ht="12">
      <c r="A35" s="405" t="s">
        <v>581</v>
      </c>
      <c r="B35" s="94" t="s">
        <v>552</v>
      </c>
      <c r="C35" s="404" t="s">
        <v>572</v>
      </c>
      <c r="D35" s="404" t="s">
        <v>552</v>
      </c>
      <c r="E35" s="404" t="s">
        <v>552</v>
      </c>
      <c r="F35" s="404" t="s">
        <v>552</v>
      </c>
      <c r="G35" s="94" t="s">
        <v>552</v>
      </c>
      <c r="H35" s="94" t="s">
        <v>552</v>
      </c>
      <c r="I35" s="94" t="s">
        <v>552</v>
      </c>
      <c r="J35" s="94" t="s">
        <v>552</v>
      </c>
    </row>
    <row r="36" spans="1:10" s="403" customFormat="1" ht="12">
      <c r="A36" s="405" t="s">
        <v>582</v>
      </c>
      <c r="B36" s="94">
        <v>302072.04657817504</v>
      </c>
      <c r="C36" s="404" t="s">
        <v>572</v>
      </c>
      <c r="D36" s="404">
        <v>41.277326166361618</v>
      </c>
      <c r="E36" s="404">
        <v>1.7196903798930002E-2</v>
      </c>
      <c r="F36" s="404">
        <v>4.2992259497314897</v>
      </c>
      <c r="G36" s="94">
        <v>12468.726392347711</v>
      </c>
      <c r="H36" s="94">
        <v>5.1947039253499999E-3</v>
      </c>
      <c r="I36" s="94">
        <v>1.29867598133739</v>
      </c>
      <c r="J36" s="94" t="s">
        <v>552</v>
      </c>
    </row>
    <row r="37" spans="1:10" s="403" customFormat="1" ht="12">
      <c r="A37" s="405" t="s">
        <v>583</v>
      </c>
      <c r="B37" s="94" t="s">
        <v>556</v>
      </c>
      <c r="C37" s="404" t="s">
        <v>572</v>
      </c>
      <c r="D37" s="404" t="s">
        <v>556</v>
      </c>
      <c r="E37" s="404" t="s">
        <v>556</v>
      </c>
      <c r="F37" s="404" t="s">
        <v>556</v>
      </c>
      <c r="G37" s="94" t="s">
        <v>556</v>
      </c>
      <c r="H37" s="94" t="s">
        <v>556</v>
      </c>
      <c r="I37" s="94" t="s">
        <v>556</v>
      </c>
      <c r="J37" s="94" t="s">
        <v>556</v>
      </c>
    </row>
    <row r="38" spans="1:10" s="403" customFormat="1" ht="12">
      <c r="A38" s="405" t="s">
        <v>101</v>
      </c>
      <c r="B38" s="94" t="s">
        <v>552</v>
      </c>
      <c r="C38" s="404" t="s">
        <v>572</v>
      </c>
      <c r="D38" s="404" t="s">
        <v>552</v>
      </c>
      <c r="E38" s="404" t="s">
        <v>552</v>
      </c>
      <c r="F38" s="404" t="s">
        <v>552</v>
      </c>
      <c r="G38" s="94" t="s">
        <v>552</v>
      </c>
      <c r="H38" s="94" t="s">
        <v>552</v>
      </c>
      <c r="I38" s="94" t="s">
        <v>552</v>
      </c>
      <c r="J38" s="94" t="s">
        <v>552</v>
      </c>
    </row>
    <row r="39" spans="1:10" s="403" customFormat="1" ht="12">
      <c r="A39" s="406" t="s">
        <v>589</v>
      </c>
      <c r="B39" s="404">
        <v>713996.48794385535</v>
      </c>
      <c r="C39" s="404" t="s">
        <v>572</v>
      </c>
      <c r="D39" s="95" t="s">
        <v>211</v>
      </c>
      <c r="E39" s="95" t="s">
        <v>211</v>
      </c>
      <c r="F39" s="95" t="s">
        <v>211</v>
      </c>
      <c r="G39" s="404">
        <v>57848.176075132018</v>
      </c>
      <c r="H39" s="404">
        <v>3.1616068794396401</v>
      </c>
      <c r="I39" s="404">
        <v>0.42415176842341001</v>
      </c>
      <c r="J39" s="404" t="s">
        <v>577</v>
      </c>
    </row>
    <row r="40" spans="1:10" s="403" customFormat="1" ht="12">
      <c r="A40" s="405" t="s">
        <v>579</v>
      </c>
      <c r="B40" s="94">
        <v>653840.35567843262</v>
      </c>
      <c r="C40" s="404" t="s">
        <v>572</v>
      </c>
      <c r="D40" s="404">
        <v>81.893066415361531</v>
      </c>
      <c r="E40" s="404">
        <v>4.7500000000000098</v>
      </c>
      <c r="F40" s="404">
        <v>0.57000000000001005</v>
      </c>
      <c r="G40" s="94">
        <v>53544.991672617485</v>
      </c>
      <c r="H40" s="94">
        <v>3.10574168947256</v>
      </c>
      <c r="I40" s="94">
        <v>0.37268900273671002</v>
      </c>
      <c r="J40" s="94" t="s">
        <v>552</v>
      </c>
    </row>
    <row r="41" spans="1:10" s="403" customFormat="1" ht="12">
      <c r="A41" s="405" t="s">
        <v>580</v>
      </c>
      <c r="B41" s="94">
        <v>34493.418563902516</v>
      </c>
      <c r="C41" s="404" t="s">
        <v>572</v>
      </c>
      <c r="D41" s="404">
        <v>87.369782150481583</v>
      </c>
      <c r="E41" s="404">
        <v>0.95000000000008</v>
      </c>
      <c r="F41" s="404">
        <v>1.4249999999999701</v>
      </c>
      <c r="G41" s="94">
        <v>3013.6824655535402</v>
      </c>
      <c r="H41" s="94">
        <v>3.2768747635709999E-2</v>
      </c>
      <c r="I41" s="94">
        <v>4.9153121453560003E-2</v>
      </c>
      <c r="J41" s="94" t="s">
        <v>552</v>
      </c>
    </row>
    <row r="42" spans="1:10" s="403" customFormat="1" ht="12">
      <c r="A42" s="405" t="s">
        <v>581</v>
      </c>
      <c r="B42" s="94">
        <v>25662.713701520213</v>
      </c>
      <c r="C42" s="404" t="s">
        <v>572</v>
      </c>
      <c r="D42" s="404">
        <v>50.248073994006532</v>
      </c>
      <c r="E42" s="404">
        <v>0.90000000000006997</v>
      </c>
      <c r="F42" s="404">
        <v>9.0000000000119998E-2</v>
      </c>
      <c r="G42" s="94">
        <v>1289.5019369609929</v>
      </c>
      <c r="H42" s="94">
        <v>2.3096442331369999E-2</v>
      </c>
      <c r="I42" s="94">
        <v>2.3096442331399999E-3</v>
      </c>
      <c r="J42" s="94" t="s">
        <v>552</v>
      </c>
    </row>
    <row r="43" spans="1:10" s="403" customFormat="1" ht="12">
      <c r="A43" s="405" t="s">
        <v>582</v>
      </c>
      <c r="B43" s="94" t="s">
        <v>556</v>
      </c>
      <c r="C43" s="404" t="s">
        <v>572</v>
      </c>
      <c r="D43" s="404" t="s">
        <v>556</v>
      </c>
      <c r="E43" s="404" t="s">
        <v>556</v>
      </c>
      <c r="F43" s="404" t="s">
        <v>556</v>
      </c>
      <c r="G43" s="94" t="s">
        <v>556</v>
      </c>
      <c r="H43" s="94" t="s">
        <v>556</v>
      </c>
      <c r="I43" s="94" t="s">
        <v>556</v>
      </c>
      <c r="J43" s="94" t="s">
        <v>556</v>
      </c>
    </row>
    <row r="44" spans="1:10" s="403" customFormat="1" ht="12">
      <c r="A44" s="405" t="s">
        <v>583</v>
      </c>
      <c r="B44" s="94" t="s">
        <v>556</v>
      </c>
      <c r="C44" s="404" t="s">
        <v>572</v>
      </c>
      <c r="D44" s="404" t="s">
        <v>556</v>
      </c>
      <c r="E44" s="404" t="s">
        <v>556</v>
      </c>
      <c r="F44" s="404" t="s">
        <v>556</v>
      </c>
      <c r="G44" s="94" t="s">
        <v>556</v>
      </c>
      <c r="H44" s="94" t="s">
        <v>556</v>
      </c>
      <c r="I44" s="94" t="s">
        <v>556</v>
      </c>
      <c r="J44" s="94" t="s">
        <v>556</v>
      </c>
    </row>
    <row r="45" spans="1:10" s="403" customFormat="1" ht="12">
      <c r="A45" s="405" t="s">
        <v>101</v>
      </c>
      <c r="B45" s="94" t="s">
        <v>555</v>
      </c>
      <c r="C45" s="404" t="s">
        <v>572</v>
      </c>
      <c r="D45" s="404" t="s">
        <v>553</v>
      </c>
      <c r="E45" s="404" t="s">
        <v>555</v>
      </c>
      <c r="F45" s="404" t="s">
        <v>555</v>
      </c>
      <c r="G45" s="94" t="s">
        <v>555</v>
      </c>
      <c r="H45" s="94" t="s">
        <v>555</v>
      </c>
      <c r="I45" s="94" t="s">
        <v>555</v>
      </c>
      <c r="J45" s="94" t="s">
        <v>552</v>
      </c>
    </row>
    <row r="46" spans="1:10" s="403" customFormat="1" ht="12">
      <c r="A46" s="406" t="s">
        <v>590</v>
      </c>
      <c r="B46" s="404">
        <v>5681658.7063525701</v>
      </c>
      <c r="C46" s="404" t="s">
        <v>572</v>
      </c>
      <c r="D46" s="95" t="s">
        <v>211</v>
      </c>
      <c r="E46" s="95" t="s">
        <v>211</v>
      </c>
      <c r="F46" s="95" t="s">
        <v>211</v>
      </c>
      <c r="G46" s="404">
        <v>131487.15503174736</v>
      </c>
      <c r="H46" s="404" t="s">
        <v>577</v>
      </c>
      <c r="I46" s="404" t="s">
        <v>577</v>
      </c>
      <c r="J46" s="404" t="s">
        <v>577</v>
      </c>
    </row>
    <row r="47" spans="1:10" s="403" customFormat="1" ht="12">
      <c r="A47" s="405" t="s">
        <v>579</v>
      </c>
      <c r="B47" s="94">
        <v>5126641.8547047246</v>
      </c>
      <c r="C47" s="404" t="s">
        <v>572</v>
      </c>
      <c r="D47" s="404">
        <v>21.09082226109636</v>
      </c>
      <c r="E47" s="404" t="s">
        <v>552</v>
      </c>
      <c r="F47" s="404" t="s">
        <v>552</v>
      </c>
      <c r="G47" s="94">
        <v>108125.09215387472</v>
      </c>
      <c r="H47" s="94" t="s">
        <v>552</v>
      </c>
      <c r="I47" s="94" t="s">
        <v>552</v>
      </c>
      <c r="J47" s="94" t="s">
        <v>552</v>
      </c>
    </row>
    <row r="48" spans="1:10" s="403" customFormat="1" ht="12">
      <c r="A48" s="405" t="s">
        <v>580</v>
      </c>
      <c r="B48" s="94">
        <v>208406.72604343542</v>
      </c>
      <c r="C48" s="404" t="s">
        <v>572</v>
      </c>
      <c r="D48" s="404">
        <v>77.68724108908998</v>
      </c>
      <c r="E48" s="404" t="s">
        <v>552</v>
      </c>
      <c r="F48" s="404" t="s">
        <v>552</v>
      </c>
      <c r="G48" s="94">
        <v>16190.543570724294</v>
      </c>
      <c r="H48" s="94" t="s">
        <v>552</v>
      </c>
      <c r="I48" s="94" t="s">
        <v>552</v>
      </c>
      <c r="J48" s="94" t="s">
        <v>552</v>
      </c>
    </row>
    <row r="49" spans="1:13" s="403" customFormat="1" ht="12">
      <c r="A49" s="405" t="s">
        <v>581</v>
      </c>
      <c r="B49" s="94">
        <v>346610.12560441019</v>
      </c>
      <c r="C49" s="404" t="s">
        <v>572</v>
      </c>
      <c r="D49" s="404">
        <v>20.690449520604218</v>
      </c>
      <c r="E49" s="404" t="s">
        <v>552</v>
      </c>
      <c r="F49" s="404" t="s">
        <v>552</v>
      </c>
      <c r="G49" s="94">
        <v>7171.5193071483382</v>
      </c>
      <c r="H49" s="94" t="s">
        <v>552</v>
      </c>
      <c r="I49" s="94" t="s">
        <v>552</v>
      </c>
      <c r="J49" s="94" t="s">
        <v>552</v>
      </c>
    </row>
    <row r="50" spans="1:13" s="403" customFormat="1" ht="12">
      <c r="A50" s="405" t="s">
        <v>582</v>
      </c>
      <c r="B50" s="94" t="s">
        <v>556</v>
      </c>
      <c r="C50" s="404" t="s">
        <v>572</v>
      </c>
      <c r="D50" s="404" t="s">
        <v>556</v>
      </c>
      <c r="E50" s="404" t="s">
        <v>556</v>
      </c>
      <c r="F50" s="404" t="s">
        <v>556</v>
      </c>
      <c r="G50" s="94" t="s">
        <v>556</v>
      </c>
      <c r="H50" s="94" t="s">
        <v>556</v>
      </c>
      <c r="I50" s="94" t="s">
        <v>556</v>
      </c>
      <c r="J50" s="94" t="s">
        <v>556</v>
      </c>
    </row>
    <row r="51" spans="1:13" s="403" customFormat="1" ht="12">
      <c r="A51" s="405" t="s">
        <v>583</v>
      </c>
      <c r="B51" s="94" t="s">
        <v>556</v>
      </c>
      <c r="C51" s="404" t="s">
        <v>572</v>
      </c>
      <c r="D51" s="404" t="s">
        <v>556</v>
      </c>
      <c r="E51" s="404" t="s">
        <v>556</v>
      </c>
      <c r="F51" s="404" t="s">
        <v>556</v>
      </c>
      <c r="G51" s="94" t="s">
        <v>556</v>
      </c>
      <c r="H51" s="94" t="s">
        <v>556</v>
      </c>
      <c r="I51" s="94" t="s">
        <v>556</v>
      </c>
      <c r="J51" s="94" t="s">
        <v>556</v>
      </c>
    </row>
    <row r="52" spans="1:13" s="403" customFormat="1" ht="12">
      <c r="A52" s="405" t="s">
        <v>101</v>
      </c>
      <c r="B52" s="94" t="s">
        <v>552</v>
      </c>
      <c r="C52" s="404" t="s">
        <v>572</v>
      </c>
      <c r="D52" s="404" t="s">
        <v>552</v>
      </c>
      <c r="E52" s="404" t="s">
        <v>552</v>
      </c>
      <c r="F52" s="404" t="s">
        <v>552</v>
      </c>
      <c r="G52" s="94" t="s">
        <v>552</v>
      </c>
      <c r="H52" s="94" t="s">
        <v>552</v>
      </c>
      <c r="I52" s="94" t="s">
        <v>552</v>
      </c>
      <c r="J52" s="94" t="s">
        <v>552</v>
      </c>
    </row>
    <row r="53" spans="1:13" s="403" customFormat="1" ht="12">
      <c r="A53" s="108" t="s">
        <v>591</v>
      </c>
      <c r="B53" s="404">
        <v>382733.38020017074</v>
      </c>
      <c r="C53" s="404" t="s">
        <v>572</v>
      </c>
      <c r="D53" s="95" t="s">
        <v>211</v>
      </c>
      <c r="E53" s="95" t="s">
        <v>211</v>
      </c>
      <c r="F53" s="95" t="s">
        <v>211</v>
      </c>
      <c r="G53" s="404">
        <v>27566.101487001506</v>
      </c>
      <c r="H53" s="404">
        <v>0.48826677857</v>
      </c>
      <c r="I53" s="404">
        <v>0.78160963399831995</v>
      </c>
      <c r="J53" s="95" t="s">
        <v>211</v>
      </c>
    </row>
    <row r="54" spans="1:13" s="403" customFormat="1" ht="12">
      <c r="A54" s="406" t="s">
        <v>592</v>
      </c>
      <c r="B54" s="404">
        <v>382733.38020017074</v>
      </c>
      <c r="C54" s="404" t="s">
        <v>572</v>
      </c>
      <c r="D54" s="95" t="s">
        <v>211</v>
      </c>
      <c r="E54" s="95" t="s">
        <v>211</v>
      </c>
      <c r="F54" s="95" t="s">
        <v>211</v>
      </c>
      <c r="G54" s="404">
        <v>27566.101487001506</v>
      </c>
      <c r="H54" s="404">
        <v>0.48826677857</v>
      </c>
      <c r="I54" s="404">
        <v>0.78160963399831995</v>
      </c>
      <c r="J54" s="95" t="s">
        <v>211</v>
      </c>
    </row>
    <row r="55" spans="1:13" s="403" customFormat="1" ht="12">
      <c r="A55" s="405" t="s">
        <v>579</v>
      </c>
      <c r="B55" s="94">
        <v>382733.38020017074</v>
      </c>
      <c r="C55" s="404" t="s">
        <v>572</v>
      </c>
      <c r="D55" s="404">
        <v>72.024293968256316</v>
      </c>
      <c r="E55" s="404">
        <v>1.27573607066788</v>
      </c>
      <c r="F55" s="404">
        <v>2.0421778565264801</v>
      </c>
      <c r="G55" s="94">
        <v>27566.101487001506</v>
      </c>
      <c r="H55" s="94">
        <v>0.48826677857</v>
      </c>
      <c r="I55" s="94">
        <v>0.78160963399831995</v>
      </c>
      <c r="J55" s="95" t="s">
        <v>211</v>
      </c>
    </row>
    <row r="56" spans="1:13" s="403" customFormat="1" ht="12">
      <c r="A56" s="405" t="s">
        <v>580</v>
      </c>
      <c r="B56" s="94" t="s">
        <v>552</v>
      </c>
      <c r="C56" s="404" t="s">
        <v>572</v>
      </c>
      <c r="D56" s="404" t="s">
        <v>552</v>
      </c>
      <c r="E56" s="404" t="s">
        <v>552</v>
      </c>
      <c r="F56" s="404" t="s">
        <v>552</v>
      </c>
      <c r="G56" s="94" t="s">
        <v>552</v>
      </c>
      <c r="H56" s="94" t="s">
        <v>552</v>
      </c>
      <c r="I56" s="94" t="s">
        <v>552</v>
      </c>
      <c r="J56" s="95" t="s">
        <v>211</v>
      </c>
    </row>
    <row r="57" spans="1:13" s="403" customFormat="1" ht="12">
      <c r="A57" s="405" t="s">
        <v>581</v>
      </c>
      <c r="B57" s="94" t="s">
        <v>552</v>
      </c>
      <c r="C57" s="404" t="s">
        <v>572</v>
      </c>
      <c r="D57" s="404" t="s">
        <v>552</v>
      </c>
      <c r="E57" s="404" t="s">
        <v>552</v>
      </c>
      <c r="F57" s="404" t="s">
        <v>552</v>
      </c>
      <c r="G57" s="94" t="s">
        <v>552</v>
      </c>
      <c r="H57" s="94" t="s">
        <v>552</v>
      </c>
      <c r="I57" s="94" t="s">
        <v>552</v>
      </c>
      <c r="J57" s="95" t="s">
        <v>211</v>
      </c>
    </row>
    <row r="58" spans="1:13" s="403" customFormat="1" ht="12">
      <c r="A58" s="405" t="s">
        <v>582</v>
      </c>
      <c r="B58" s="94" t="s">
        <v>552</v>
      </c>
      <c r="C58" s="404" t="s">
        <v>572</v>
      </c>
      <c r="D58" s="404" t="s">
        <v>552</v>
      </c>
      <c r="E58" s="404" t="s">
        <v>552</v>
      </c>
      <c r="F58" s="404" t="s">
        <v>552</v>
      </c>
      <c r="G58" s="94" t="s">
        <v>552</v>
      </c>
      <c r="H58" s="94" t="s">
        <v>552</v>
      </c>
      <c r="I58" s="94" t="s">
        <v>552</v>
      </c>
      <c r="J58" s="95" t="s">
        <v>211</v>
      </c>
    </row>
    <row r="59" spans="1:13" s="403" customFormat="1" ht="12">
      <c r="A59" s="405" t="s">
        <v>101</v>
      </c>
      <c r="B59" s="94" t="s">
        <v>552</v>
      </c>
      <c r="C59" s="404" t="s">
        <v>572</v>
      </c>
      <c r="D59" s="404" t="s">
        <v>552</v>
      </c>
      <c r="E59" s="404" t="s">
        <v>552</v>
      </c>
      <c r="F59" s="404" t="s">
        <v>552</v>
      </c>
      <c r="G59" s="94" t="s">
        <v>552</v>
      </c>
      <c r="H59" s="94" t="s">
        <v>552</v>
      </c>
      <c r="I59" s="94" t="s">
        <v>552</v>
      </c>
      <c r="J59" s="95" t="s">
        <v>211</v>
      </c>
    </row>
    <row r="61" spans="1:13">
      <c r="A61" s="97" t="s">
        <v>593</v>
      </c>
      <c r="B61" s="109">
        <f t="shared" ref="B61:J61" si="1">SUM(B29,B59)</f>
        <v>345635.58248966921</v>
      </c>
      <c r="C61" s="109">
        <f t="shared" si="1"/>
        <v>0</v>
      </c>
      <c r="D61" s="109">
        <f t="shared" si="1"/>
        <v>65.064901324053054</v>
      </c>
      <c r="E61" s="109">
        <f t="shared" si="1"/>
        <v>1.390008601474E-2</v>
      </c>
      <c r="F61" s="109">
        <f t="shared" si="1"/>
        <v>1.4611230383029999E-2</v>
      </c>
      <c r="G61" s="109">
        <f t="shared" si="1"/>
        <v>22488.745068771925</v>
      </c>
      <c r="H61" s="109">
        <f t="shared" si="1"/>
        <v>4.80436432636E-3</v>
      </c>
      <c r="I61" s="109">
        <f t="shared" si="1"/>
        <v>5.0501611243300003E-3</v>
      </c>
      <c r="J61" s="109">
        <f t="shared" si="1"/>
        <v>0</v>
      </c>
    </row>
    <row r="62" spans="1:13" ht="15.75" thickBot="1"/>
    <row r="63" spans="1:13" ht="15.75">
      <c r="A63" s="436" t="s">
        <v>594</v>
      </c>
      <c r="B63" s="436"/>
      <c r="C63" s="436"/>
      <c r="D63" s="436"/>
      <c r="E63" s="436"/>
      <c r="F63" s="436"/>
      <c r="G63" s="436"/>
      <c r="H63" s="110"/>
      <c r="I63" s="110"/>
      <c r="J63" s="110"/>
      <c r="K63" s="110"/>
      <c r="L63" s="110"/>
      <c r="M63" s="402" t="s">
        <v>540</v>
      </c>
    </row>
    <row r="64" spans="1:13" ht="15.75">
      <c r="A64" s="112"/>
      <c r="B64" s="113"/>
      <c r="C64" s="113"/>
      <c r="D64" s="113"/>
      <c r="E64" s="113"/>
      <c r="F64" s="113"/>
      <c r="G64" s="113"/>
      <c r="H64" s="110"/>
      <c r="I64" s="110"/>
      <c r="J64" s="110"/>
      <c r="K64" s="110"/>
      <c r="L64" s="110"/>
      <c r="M64" s="86" t="s">
        <v>3389</v>
      </c>
    </row>
    <row r="65" spans="1:36">
      <c r="A65" s="114"/>
      <c r="B65" s="110"/>
      <c r="C65" s="110"/>
      <c r="D65" s="110"/>
      <c r="E65" s="110"/>
      <c r="F65" s="110"/>
      <c r="G65" s="110"/>
      <c r="H65" s="110"/>
      <c r="I65" s="110"/>
      <c r="J65" s="110"/>
      <c r="K65" s="110"/>
      <c r="L65" s="111"/>
      <c r="M65" s="86" t="s">
        <v>541</v>
      </c>
    </row>
    <row r="66" spans="1:36">
      <c r="A66" s="110"/>
      <c r="B66" s="110"/>
      <c r="C66" s="110"/>
      <c r="D66" s="110"/>
      <c r="E66" s="110"/>
      <c r="F66" s="110"/>
      <c r="G66" s="110"/>
      <c r="H66" s="110"/>
      <c r="I66" s="110"/>
      <c r="J66" s="110"/>
      <c r="K66" s="110"/>
      <c r="L66" s="110"/>
      <c r="M66" s="115"/>
    </row>
    <row r="67" spans="1:36" ht="50.25">
      <c r="A67" s="116" t="s">
        <v>542</v>
      </c>
      <c r="B67" s="117" t="s">
        <v>543</v>
      </c>
      <c r="C67" s="118" t="s">
        <v>544</v>
      </c>
      <c r="D67" s="118" t="s">
        <v>545</v>
      </c>
      <c r="E67" s="119" t="s">
        <v>595</v>
      </c>
      <c r="F67" s="119" t="s">
        <v>596</v>
      </c>
      <c r="G67" s="120" t="s">
        <v>597</v>
      </c>
      <c r="H67" s="118" t="s">
        <v>598</v>
      </c>
      <c r="I67" s="121" t="s">
        <v>599</v>
      </c>
      <c r="J67" s="118" t="s">
        <v>600</v>
      </c>
      <c r="K67" s="119" t="s">
        <v>547</v>
      </c>
      <c r="L67" s="119" t="s">
        <v>548</v>
      </c>
      <c r="M67" s="122" t="s">
        <v>601</v>
      </c>
    </row>
    <row r="68" spans="1:36" ht="15.75" thickBot="1">
      <c r="A68" s="123"/>
      <c r="B68" s="425" t="s">
        <v>550</v>
      </c>
      <c r="C68" s="425"/>
      <c r="D68" s="426"/>
      <c r="E68" s="424" t="s">
        <v>602</v>
      </c>
      <c r="F68" s="425"/>
      <c r="G68" s="426"/>
      <c r="H68" s="424" t="s">
        <v>550</v>
      </c>
      <c r="I68" s="437"/>
      <c r="J68" s="437"/>
      <c r="K68" s="437"/>
      <c r="L68" s="437"/>
      <c r="M68" s="438"/>
    </row>
    <row r="69" spans="1:36" ht="15.75" thickTop="1">
      <c r="A69" s="124" t="s">
        <v>603</v>
      </c>
      <c r="B69" s="93">
        <v>191653.72458724387</v>
      </c>
      <c r="C69" s="93">
        <v>4.4228396639999996</v>
      </c>
      <c r="D69" s="93">
        <v>83.654409240516358</v>
      </c>
      <c r="E69" s="93">
        <v>115841.0961301388</v>
      </c>
      <c r="F69" s="93">
        <v>6685.5044063413579</v>
      </c>
      <c r="G69" s="93">
        <v>6490.5924236000001</v>
      </c>
      <c r="H69" s="93">
        <v>0.51629724326962001</v>
      </c>
      <c r="I69" s="93">
        <v>2.8346630121989999E-2</v>
      </c>
      <c r="J69" s="93">
        <v>572.16514495327442</v>
      </c>
      <c r="K69" s="93">
        <v>1557.1939910195872</v>
      </c>
      <c r="L69" s="93">
        <v>5849.2197121443369</v>
      </c>
      <c r="M69" s="93">
        <v>830.75987228203655</v>
      </c>
    </row>
    <row r="71" spans="1:36">
      <c r="A71" s="97" t="s">
        <v>604</v>
      </c>
      <c r="B71" s="109">
        <f t="shared" ref="B71:M71" si="2">B69</f>
        <v>191653.72458724387</v>
      </c>
      <c r="C71" s="109">
        <f t="shared" si="2"/>
        <v>4.4228396639999996</v>
      </c>
      <c r="D71" s="109">
        <f t="shared" si="2"/>
        <v>83.654409240516358</v>
      </c>
      <c r="E71" s="109">
        <f t="shared" si="2"/>
        <v>115841.0961301388</v>
      </c>
      <c r="F71" s="109">
        <f t="shared" si="2"/>
        <v>6685.5044063413579</v>
      </c>
      <c r="G71" s="109">
        <f t="shared" si="2"/>
        <v>6490.5924236000001</v>
      </c>
      <c r="H71" s="109">
        <f t="shared" si="2"/>
        <v>0.51629724326962001</v>
      </c>
      <c r="I71" s="109">
        <f t="shared" si="2"/>
        <v>2.8346630121989999E-2</v>
      </c>
      <c r="J71" s="109">
        <f t="shared" si="2"/>
        <v>572.16514495327442</v>
      </c>
      <c r="K71" s="109">
        <f t="shared" si="2"/>
        <v>1557.1939910195872</v>
      </c>
      <c r="L71" s="109">
        <f t="shared" si="2"/>
        <v>5849.2197121443369</v>
      </c>
      <c r="M71" s="109">
        <f t="shared" si="2"/>
        <v>830.75987228203655</v>
      </c>
    </row>
    <row r="72" spans="1:36" ht="15.75" thickBot="1"/>
    <row r="73" spans="1:36" ht="17.25">
      <c r="A73" s="439" t="s">
        <v>605</v>
      </c>
      <c r="B73" s="439"/>
      <c r="C73" s="439"/>
      <c r="D73" s="439"/>
      <c r="E73" s="439"/>
      <c r="F73" s="439"/>
      <c r="G73" s="439"/>
      <c r="H73" s="439"/>
      <c r="I73" s="439"/>
      <c r="J73" s="439"/>
      <c r="K73" s="439"/>
      <c r="L73" s="439"/>
      <c r="M73" s="439"/>
      <c r="N73" s="439"/>
      <c r="O73" s="439"/>
      <c r="P73" s="439"/>
      <c r="Q73" s="439"/>
      <c r="R73" s="125"/>
      <c r="S73" s="125"/>
      <c r="T73" s="125"/>
      <c r="U73" s="125"/>
      <c r="V73" s="125"/>
      <c r="W73" s="125"/>
      <c r="X73" s="125"/>
      <c r="Y73" s="125"/>
      <c r="Z73" s="125"/>
      <c r="AA73" s="125"/>
      <c r="AB73" s="125"/>
      <c r="AC73" s="125"/>
      <c r="AD73" s="125"/>
      <c r="AE73" s="125"/>
      <c r="AF73" s="126"/>
      <c r="AG73" s="125"/>
      <c r="AH73" s="125"/>
      <c r="AI73" s="402" t="s">
        <v>540</v>
      </c>
      <c r="AJ73" s="111"/>
    </row>
    <row r="74" spans="1:36" ht="15.75">
      <c r="A74" s="127" t="s">
        <v>606</v>
      </c>
      <c r="B74" s="128"/>
      <c r="C74" s="128"/>
      <c r="D74" s="128"/>
      <c r="E74" s="128"/>
      <c r="F74" s="128"/>
      <c r="G74" s="128"/>
      <c r="H74" s="128"/>
      <c r="I74" s="128"/>
      <c r="J74" s="128"/>
      <c r="K74" s="128"/>
      <c r="L74" s="128"/>
      <c r="M74" s="128"/>
      <c r="N74" s="128"/>
      <c r="O74" s="128"/>
      <c r="P74" s="128"/>
      <c r="Q74" s="128"/>
      <c r="R74" s="125"/>
      <c r="S74" s="125"/>
      <c r="T74" s="125"/>
      <c r="U74" s="125"/>
      <c r="V74" s="125"/>
      <c r="W74" s="125"/>
      <c r="X74" s="125"/>
      <c r="Y74" s="125"/>
      <c r="Z74" s="125"/>
      <c r="AA74" s="125"/>
      <c r="AB74" s="125"/>
      <c r="AC74" s="125"/>
      <c r="AD74" s="125"/>
      <c r="AE74" s="125"/>
      <c r="AF74" s="126"/>
      <c r="AG74" s="111"/>
      <c r="AH74" s="111"/>
      <c r="AI74" s="86" t="s">
        <v>3389</v>
      </c>
      <c r="AJ74" s="111"/>
    </row>
    <row r="75" spans="1:36">
      <c r="A75" s="129"/>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c r="AB75" s="125"/>
      <c r="AC75" s="125"/>
      <c r="AD75" s="125"/>
      <c r="AE75" s="125"/>
      <c r="AF75" s="126"/>
      <c r="AG75" s="111"/>
      <c r="AH75" s="111"/>
      <c r="AI75" s="86" t="s">
        <v>541</v>
      </c>
      <c r="AJ75" s="111"/>
    </row>
    <row r="76" spans="1:36">
      <c r="A76" s="130"/>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c r="AB76" s="125"/>
      <c r="AC76" s="125"/>
      <c r="AD76" s="125"/>
      <c r="AE76" s="125"/>
      <c r="AF76" s="125"/>
      <c r="AG76" s="125"/>
      <c r="AH76" s="125"/>
      <c r="AI76" s="125"/>
      <c r="AJ76" s="125"/>
    </row>
    <row r="77" spans="1:36" ht="64.5">
      <c r="A77" s="432" t="s">
        <v>542</v>
      </c>
      <c r="B77" s="131" t="s">
        <v>607</v>
      </c>
      <c r="C77" s="132" t="s">
        <v>608</v>
      </c>
      <c r="D77" s="132" t="s">
        <v>609</v>
      </c>
      <c r="E77" s="132" t="s">
        <v>610</v>
      </c>
      <c r="F77" s="132" t="s">
        <v>611</v>
      </c>
      <c r="G77" s="132" t="s">
        <v>612</v>
      </c>
      <c r="H77" s="132" t="s">
        <v>613</v>
      </c>
      <c r="I77" s="132" t="s">
        <v>614</v>
      </c>
      <c r="J77" s="132" t="s">
        <v>615</v>
      </c>
      <c r="K77" s="132" t="s">
        <v>616</v>
      </c>
      <c r="L77" s="132" t="s">
        <v>617</v>
      </c>
      <c r="M77" s="132" t="s">
        <v>618</v>
      </c>
      <c r="N77" s="132" t="s">
        <v>619</v>
      </c>
      <c r="O77" s="132" t="s">
        <v>620</v>
      </c>
      <c r="P77" s="132" t="s">
        <v>621</v>
      </c>
      <c r="Q77" s="132" t="s">
        <v>622</v>
      </c>
      <c r="R77" s="132" t="s">
        <v>623</v>
      </c>
      <c r="S77" s="133" t="s">
        <v>624</v>
      </c>
      <c r="T77" s="133" t="s">
        <v>625</v>
      </c>
      <c r="U77" s="134" t="s">
        <v>626</v>
      </c>
      <c r="V77" s="132" t="s">
        <v>627</v>
      </c>
      <c r="W77" s="135" t="s">
        <v>628</v>
      </c>
      <c r="X77" s="135" t="s">
        <v>629</v>
      </c>
      <c r="Y77" s="135" t="s">
        <v>630</v>
      </c>
      <c r="Z77" s="135" t="s">
        <v>631</v>
      </c>
      <c r="AA77" s="135" t="s">
        <v>632</v>
      </c>
      <c r="AB77" s="135" t="s">
        <v>633</v>
      </c>
      <c r="AC77" s="135" t="s">
        <v>634</v>
      </c>
      <c r="AD77" s="136" t="s">
        <v>635</v>
      </c>
      <c r="AE77" s="136" t="s">
        <v>636</v>
      </c>
      <c r="AF77" s="134" t="s">
        <v>637</v>
      </c>
      <c r="AG77" s="132" t="s">
        <v>638</v>
      </c>
      <c r="AH77" s="134" t="s">
        <v>597</v>
      </c>
      <c r="AI77" s="133" t="s">
        <v>598</v>
      </c>
      <c r="AJ77" s="137" t="s">
        <v>639</v>
      </c>
    </row>
    <row r="78" spans="1:36" ht="38.25" thickBot="1">
      <c r="A78" s="433"/>
      <c r="B78" s="424" t="s">
        <v>640</v>
      </c>
      <c r="C78" s="425"/>
      <c r="D78" s="425"/>
      <c r="E78" s="425"/>
      <c r="F78" s="425"/>
      <c r="G78" s="425"/>
      <c r="H78" s="425"/>
      <c r="I78" s="425"/>
      <c r="J78" s="425"/>
      <c r="K78" s="425"/>
      <c r="L78" s="425"/>
      <c r="M78" s="425"/>
      <c r="N78" s="425"/>
      <c r="O78" s="425"/>
      <c r="P78" s="425"/>
      <c r="Q78" s="425"/>
      <c r="R78" s="426"/>
      <c r="S78" s="377"/>
      <c r="T78" s="377"/>
      <c r="U78" s="422" t="s">
        <v>641</v>
      </c>
      <c r="V78" s="423"/>
      <c r="W78" s="424" t="s">
        <v>640</v>
      </c>
      <c r="X78" s="425"/>
      <c r="Y78" s="425"/>
      <c r="Z78" s="425"/>
      <c r="AA78" s="425"/>
      <c r="AB78" s="425"/>
      <c r="AC78" s="426"/>
      <c r="AD78" s="377"/>
      <c r="AE78" s="377"/>
      <c r="AF78" s="422" t="s">
        <v>641</v>
      </c>
      <c r="AG78" s="423"/>
      <c r="AH78" s="138" t="s">
        <v>602</v>
      </c>
      <c r="AI78" s="378" t="s">
        <v>640</v>
      </c>
      <c r="AJ78" s="139" t="s">
        <v>640</v>
      </c>
    </row>
    <row r="79" spans="1:36" ht="15.75" thickTop="1">
      <c r="A79" s="140" t="s">
        <v>642</v>
      </c>
      <c r="B79" s="93">
        <v>1368.5395463487491</v>
      </c>
      <c r="C79" s="93">
        <v>397.31929999999994</v>
      </c>
      <c r="D79" s="93" t="s">
        <v>553</v>
      </c>
      <c r="E79" s="93" t="s">
        <v>661</v>
      </c>
      <c r="F79" s="93">
        <v>2582.8095400000002</v>
      </c>
      <c r="G79" s="93" t="s">
        <v>553</v>
      </c>
      <c r="H79" s="93">
        <v>52974.480300000003</v>
      </c>
      <c r="I79" s="93" t="s">
        <v>554</v>
      </c>
      <c r="J79" s="93">
        <v>2095.9452000000001</v>
      </c>
      <c r="K79" s="93" t="s">
        <v>553</v>
      </c>
      <c r="L79" s="93" t="s">
        <v>3390</v>
      </c>
      <c r="M79" s="93" t="s">
        <v>554</v>
      </c>
      <c r="N79" s="93" t="s">
        <v>554</v>
      </c>
      <c r="O79" s="93" t="s">
        <v>554</v>
      </c>
      <c r="P79" s="93" t="s">
        <v>554</v>
      </c>
      <c r="Q79" s="93">
        <v>117.73</v>
      </c>
      <c r="R79" s="93" t="s">
        <v>554</v>
      </c>
      <c r="S79" s="93" t="s">
        <v>661</v>
      </c>
      <c r="T79" s="93" t="s">
        <v>661</v>
      </c>
      <c r="U79" s="93">
        <v>1.37375367732208</v>
      </c>
      <c r="V79" s="95" t="s">
        <v>211</v>
      </c>
      <c r="W79" s="93">
        <v>538.34234838564691</v>
      </c>
      <c r="X79" s="93">
        <v>205.73997693468385</v>
      </c>
      <c r="Y79" s="93">
        <v>8.9142298195599299</v>
      </c>
      <c r="Z79" s="93" t="s">
        <v>554</v>
      </c>
      <c r="AA79" s="93">
        <v>11.347677993033949</v>
      </c>
      <c r="AB79" s="93" t="s">
        <v>554</v>
      </c>
      <c r="AC79" s="93" t="s">
        <v>661</v>
      </c>
      <c r="AD79" s="93" t="s">
        <v>554</v>
      </c>
      <c r="AE79" s="93" t="s">
        <v>554</v>
      </c>
      <c r="AF79" s="93">
        <v>1.5330005333210299</v>
      </c>
      <c r="AG79" s="95" t="s">
        <v>211</v>
      </c>
      <c r="AH79" s="93">
        <v>6490.5924236000001</v>
      </c>
      <c r="AI79" s="93">
        <v>516.29724326962003</v>
      </c>
      <c r="AJ79" s="93">
        <v>28.34663012199</v>
      </c>
    </row>
    <row r="81" spans="1:36" ht="30">
      <c r="A81" s="97" t="s">
        <v>643</v>
      </c>
      <c r="B81" s="109">
        <f t="shared" ref="B81:AJ81" si="3">B79</f>
        <v>1368.5395463487491</v>
      </c>
      <c r="C81" s="109">
        <f t="shared" si="3"/>
        <v>397.31929999999994</v>
      </c>
      <c r="D81" s="109" t="str">
        <f t="shared" si="3"/>
        <v>NE,NA</v>
      </c>
      <c r="E81" s="109" t="str">
        <f t="shared" si="3"/>
        <v>NO,NE,IE,NA</v>
      </c>
      <c r="F81" s="109">
        <f t="shared" si="3"/>
        <v>2582.8095400000002</v>
      </c>
      <c r="G81" s="109" t="str">
        <f t="shared" si="3"/>
        <v>NE,NA</v>
      </c>
      <c r="H81" s="109">
        <f t="shared" si="3"/>
        <v>52974.480300000003</v>
      </c>
      <c r="I81" s="109" t="str">
        <f t="shared" si="3"/>
        <v>NO,NE,NA</v>
      </c>
      <c r="J81" s="109">
        <f t="shared" si="3"/>
        <v>2095.9452000000001</v>
      </c>
      <c r="K81" s="109" t="str">
        <f t="shared" si="3"/>
        <v>NE,NA</v>
      </c>
      <c r="L81" s="109" t="str">
        <f t="shared" si="3"/>
        <v>NE,IE,NA</v>
      </c>
      <c r="M81" s="109" t="str">
        <f t="shared" si="3"/>
        <v>NO,NE,NA</v>
      </c>
      <c r="N81" s="109" t="str">
        <f t="shared" si="3"/>
        <v>NO,NE,NA</v>
      </c>
      <c r="O81" s="109" t="str">
        <f t="shared" si="3"/>
        <v>NO,NE,NA</v>
      </c>
      <c r="P81" s="109" t="str">
        <f t="shared" si="3"/>
        <v>NO,NE,NA</v>
      </c>
      <c r="Q81" s="109">
        <f t="shared" si="3"/>
        <v>117.73</v>
      </c>
      <c r="R81" s="109" t="str">
        <f t="shared" si="3"/>
        <v>NO,NE,NA</v>
      </c>
      <c r="S81" s="109" t="str">
        <f t="shared" si="3"/>
        <v>NO,NE,IE,NA</v>
      </c>
      <c r="T81" s="109" t="str">
        <f t="shared" si="3"/>
        <v>NO,NE,IE,NA</v>
      </c>
      <c r="U81" s="109">
        <f t="shared" si="3"/>
        <v>1.37375367732208</v>
      </c>
      <c r="V81" s="109" t="str">
        <f t="shared" si="3"/>
        <v/>
      </c>
      <c r="W81" s="109">
        <f t="shared" si="3"/>
        <v>538.34234838564691</v>
      </c>
      <c r="X81" s="109">
        <f t="shared" si="3"/>
        <v>205.73997693468385</v>
      </c>
      <c r="Y81" s="109">
        <f t="shared" si="3"/>
        <v>8.9142298195599299</v>
      </c>
      <c r="Z81" s="109" t="str">
        <f t="shared" si="3"/>
        <v>NO,NE,NA</v>
      </c>
      <c r="AA81" s="109">
        <f t="shared" si="3"/>
        <v>11.347677993033949</v>
      </c>
      <c r="AB81" s="109" t="str">
        <f t="shared" si="3"/>
        <v>NO,NE,NA</v>
      </c>
      <c r="AC81" s="109" t="str">
        <f t="shared" si="3"/>
        <v>NO,NE,IE,NA</v>
      </c>
      <c r="AD81" s="109" t="str">
        <f t="shared" si="3"/>
        <v>NO,NE,NA</v>
      </c>
      <c r="AE81" s="109" t="str">
        <f t="shared" si="3"/>
        <v>NO,NE,NA</v>
      </c>
      <c r="AF81" s="109">
        <f t="shared" si="3"/>
        <v>1.5330005333210299</v>
      </c>
      <c r="AG81" s="109" t="str">
        <f t="shared" si="3"/>
        <v/>
      </c>
      <c r="AH81" s="109">
        <f t="shared" si="3"/>
        <v>6490.5924236000001</v>
      </c>
      <c r="AI81" s="109">
        <f t="shared" si="3"/>
        <v>516.29724326962003</v>
      </c>
      <c r="AJ81" s="109">
        <f t="shared" si="3"/>
        <v>28.34663012199</v>
      </c>
    </row>
    <row r="83" spans="1:36" ht="15.75" thickBot="1"/>
    <row r="84" spans="1:36" ht="15.75">
      <c r="A84" s="127" t="s">
        <v>644</v>
      </c>
      <c r="B84" s="110"/>
      <c r="C84" s="110"/>
      <c r="D84" s="110"/>
      <c r="E84" s="110"/>
      <c r="F84" s="111"/>
      <c r="G84" s="402" t="s">
        <v>540</v>
      </c>
    </row>
    <row r="85" spans="1:36" ht="15.75">
      <c r="A85" s="127" t="s">
        <v>645</v>
      </c>
      <c r="B85" s="110"/>
      <c r="C85" s="110"/>
      <c r="D85" s="110"/>
      <c r="E85" s="110"/>
      <c r="F85" s="111"/>
      <c r="G85" s="86" t="s">
        <v>3389</v>
      </c>
    </row>
    <row r="86" spans="1:36">
      <c r="A86" s="110"/>
      <c r="B86" s="110"/>
      <c r="C86" s="110"/>
      <c r="D86" s="110"/>
      <c r="E86" s="110"/>
      <c r="F86" s="111"/>
      <c r="G86" s="86" t="s">
        <v>541</v>
      </c>
    </row>
    <row r="87" spans="1:36" ht="15.75" thickBot="1">
      <c r="A87" s="110"/>
      <c r="B87" s="110"/>
      <c r="C87" s="110"/>
      <c r="D87" s="110"/>
      <c r="E87" s="110"/>
      <c r="F87" s="141"/>
      <c r="G87" s="110"/>
    </row>
    <row r="88" spans="1:36">
      <c r="A88" s="142" t="s">
        <v>646</v>
      </c>
      <c r="B88" s="143" t="s">
        <v>543</v>
      </c>
      <c r="C88" s="122" t="s">
        <v>544</v>
      </c>
      <c r="D88" s="122" t="s">
        <v>545</v>
      </c>
      <c r="E88" s="122" t="s">
        <v>600</v>
      </c>
      <c r="F88" s="144" t="s">
        <v>547</v>
      </c>
      <c r="G88" s="144" t="s">
        <v>548</v>
      </c>
    </row>
    <row r="89" spans="1:36" ht="15.75" thickBot="1">
      <c r="A89" s="145" t="s">
        <v>647</v>
      </c>
      <c r="B89" s="425" t="s">
        <v>550</v>
      </c>
      <c r="C89" s="425"/>
      <c r="D89" s="425"/>
      <c r="E89" s="425"/>
      <c r="F89" s="425"/>
      <c r="G89" s="426"/>
    </row>
    <row r="90" spans="1:36" ht="15.75" thickTop="1">
      <c r="A90" s="146" t="s">
        <v>648</v>
      </c>
      <c r="B90" s="93">
        <v>7853.7090592547993</v>
      </c>
      <c r="C90" s="93">
        <v>9578.6390380540051</v>
      </c>
      <c r="D90" s="93">
        <v>909.65635468019082</v>
      </c>
      <c r="E90" s="93">
        <v>6.1192032504651603</v>
      </c>
      <c r="F90" s="93">
        <v>154.07923309696955</v>
      </c>
      <c r="G90" s="93" t="s">
        <v>552</v>
      </c>
    </row>
    <row r="91" spans="1:36" s="258" customFormat="1"/>
    <row r="92" spans="1:36" s="258" customFormat="1">
      <c r="A92" s="147" t="s">
        <v>650</v>
      </c>
      <c r="B92" s="148">
        <f t="shared" ref="B92:G92" si="4">B90</f>
        <v>7853.7090592547993</v>
      </c>
      <c r="C92" s="148">
        <f t="shared" si="4"/>
        <v>9578.6390380540051</v>
      </c>
      <c r="D92" s="148">
        <f t="shared" si="4"/>
        <v>909.65635468019082</v>
      </c>
      <c r="E92" s="148">
        <f t="shared" si="4"/>
        <v>6.1192032504651603</v>
      </c>
      <c r="F92" s="148">
        <f t="shared" si="4"/>
        <v>154.07923309696955</v>
      </c>
      <c r="G92" s="148" t="str">
        <f t="shared" si="4"/>
        <v>NA</v>
      </c>
    </row>
    <row r="93" spans="1:36" s="258" customFormat="1"/>
    <row r="94" spans="1:36" ht="15.75" thickBot="1"/>
    <row r="95" spans="1:36" ht="15.75">
      <c r="A95" s="112" t="s">
        <v>651</v>
      </c>
      <c r="B95" s="110"/>
      <c r="C95" s="110"/>
      <c r="D95" s="110"/>
      <c r="E95" s="110"/>
      <c r="F95" s="110"/>
      <c r="G95" s="402" t="s">
        <v>540</v>
      </c>
    </row>
    <row r="96" spans="1:36" ht="15.75">
      <c r="A96" s="112" t="s">
        <v>606</v>
      </c>
      <c r="B96" s="110"/>
      <c r="C96" s="110"/>
      <c r="D96" s="110"/>
      <c r="E96" s="110"/>
      <c r="F96" s="110"/>
      <c r="G96" s="86" t="s">
        <v>3389</v>
      </c>
    </row>
    <row r="97" spans="1:8">
      <c r="A97" s="110"/>
      <c r="B97" s="110"/>
      <c r="C97" s="110"/>
      <c r="D97" s="110"/>
      <c r="E97" s="110"/>
      <c r="F97" s="110"/>
      <c r="G97" s="86" t="s">
        <v>541</v>
      </c>
    </row>
    <row r="98" spans="1:8">
      <c r="A98" s="110"/>
      <c r="B98" s="110"/>
      <c r="C98" s="110"/>
      <c r="D98" s="110"/>
      <c r="E98" s="110"/>
      <c r="F98" s="110"/>
      <c r="G98" s="149"/>
    </row>
    <row r="99" spans="1:8" ht="54" customHeight="1">
      <c r="A99" s="427" t="s">
        <v>542</v>
      </c>
      <c r="B99" s="150" t="s">
        <v>652</v>
      </c>
      <c r="C99" s="150" t="s">
        <v>653</v>
      </c>
      <c r="D99" s="150" t="s">
        <v>654</v>
      </c>
      <c r="E99" s="150" t="s">
        <v>600</v>
      </c>
      <c r="F99" s="150" t="s">
        <v>547</v>
      </c>
      <c r="G99" s="150" t="s">
        <v>548</v>
      </c>
    </row>
    <row r="100" spans="1:8" ht="15.75" thickBot="1">
      <c r="A100" s="428"/>
      <c r="B100" s="429" t="s">
        <v>550</v>
      </c>
      <c r="C100" s="430"/>
      <c r="D100" s="430"/>
      <c r="E100" s="430"/>
      <c r="F100" s="430"/>
      <c r="G100" s="431"/>
    </row>
    <row r="101" spans="1:8" ht="15.75" thickTop="1">
      <c r="A101" s="151" t="s">
        <v>655</v>
      </c>
      <c r="B101" s="93">
        <v>-756056.48346272612</v>
      </c>
      <c r="C101" s="93">
        <v>361.51530433402655</v>
      </c>
      <c r="D101" s="93">
        <v>23.437425122404811</v>
      </c>
      <c r="E101" s="93">
        <v>154.05671927844622</v>
      </c>
      <c r="F101" s="93">
        <v>5080.526181748176</v>
      </c>
      <c r="G101" s="93" t="s">
        <v>553</v>
      </c>
    </row>
    <row r="103" spans="1:8">
      <c r="A103" s="97" t="s">
        <v>656</v>
      </c>
      <c r="B103" s="98">
        <f t="shared" ref="B103:G103" si="5">B101</f>
        <v>-756056.48346272612</v>
      </c>
      <c r="C103" s="109">
        <f t="shared" si="5"/>
        <v>361.51530433402655</v>
      </c>
      <c r="D103" s="109">
        <f t="shared" si="5"/>
        <v>23.437425122404811</v>
      </c>
      <c r="E103" s="109">
        <f t="shared" si="5"/>
        <v>154.05671927844622</v>
      </c>
      <c r="F103" s="109">
        <f t="shared" si="5"/>
        <v>5080.526181748176</v>
      </c>
      <c r="G103" s="109" t="str">
        <f t="shared" si="5"/>
        <v>NE,NA</v>
      </c>
    </row>
    <row r="105" spans="1:8" ht="15.75" thickBot="1"/>
    <row r="106" spans="1:8" ht="15.75">
      <c r="A106" s="415" t="s">
        <v>657</v>
      </c>
      <c r="B106" s="415"/>
      <c r="C106" s="110"/>
      <c r="D106" s="110"/>
      <c r="E106" s="110"/>
      <c r="F106" s="110"/>
      <c r="G106" s="110"/>
      <c r="H106" s="402" t="s">
        <v>540</v>
      </c>
    </row>
    <row r="107" spans="1:8" ht="15.75">
      <c r="A107" s="127" t="s">
        <v>606</v>
      </c>
      <c r="B107" s="113"/>
      <c r="C107" s="110"/>
      <c r="D107" s="110"/>
      <c r="E107" s="110"/>
      <c r="F107" s="110"/>
      <c r="G107" s="110"/>
      <c r="H107" s="86" t="s">
        <v>3389</v>
      </c>
    </row>
    <row r="108" spans="1:8">
      <c r="A108" s="110"/>
      <c r="B108" s="110"/>
      <c r="C108" s="110"/>
      <c r="D108" s="110"/>
      <c r="E108" s="110"/>
      <c r="F108" s="110"/>
      <c r="G108" s="110"/>
      <c r="H108" s="86" t="s">
        <v>541</v>
      </c>
    </row>
    <row r="109" spans="1:8" ht="15.75" thickBot="1">
      <c r="A109" s="110"/>
      <c r="B109" s="110"/>
      <c r="C109" s="110"/>
      <c r="D109" s="110"/>
      <c r="E109" s="110"/>
      <c r="F109" s="110"/>
      <c r="G109" s="110"/>
      <c r="H109" s="152"/>
    </row>
    <row r="110" spans="1:8">
      <c r="A110" s="416" t="s">
        <v>658</v>
      </c>
      <c r="B110" s="153" t="s">
        <v>659</v>
      </c>
      <c r="C110" s="154" t="s">
        <v>544</v>
      </c>
      <c r="D110" s="154" t="s">
        <v>545</v>
      </c>
      <c r="E110" s="154" t="s">
        <v>600</v>
      </c>
      <c r="F110" s="155" t="s">
        <v>547</v>
      </c>
      <c r="G110" s="156" t="s">
        <v>548</v>
      </c>
      <c r="H110" s="157" t="s">
        <v>601</v>
      </c>
    </row>
    <row r="111" spans="1:8" ht="15.75" thickBot="1">
      <c r="A111" s="417"/>
      <c r="B111" s="418" t="s">
        <v>550</v>
      </c>
      <c r="C111" s="419"/>
      <c r="D111" s="419"/>
      <c r="E111" s="419"/>
      <c r="F111" s="419"/>
      <c r="G111" s="419"/>
      <c r="H111" s="420"/>
    </row>
    <row r="112" spans="1:8" ht="15.75" thickTop="1">
      <c r="A112" s="158" t="s">
        <v>660</v>
      </c>
      <c r="B112" s="93" t="s">
        <v>3388</v>
      </c>
      <c r="C112" s="93">
        <v>5946.6835084857275</v>
      </c>
      <c r="D112" s="93">
        <v>20.321113183524819</v>
      </c>
      <c r="E112" s="93">
        <v>2.3460190219567099</v>
      </c>
      <c r="F112" s="93">
        <v>6.5483463597946603</v>
      </c>
      <c r="G112" s="93">
        <v>114.39560414851302</v>
      </c>
      <c r="H112" s="93">
        <v>0.74349333311907995</v>
      </c>
    </row>
    <row r="114" spans="1:36">
      <c r="A114" s="97" t="s">
        <v>662</v>
      </c>
      <c r="B114" s="109" t="str">
        <f t="shared" ref="B114:H114" si="6">B112</f>
        <v>NO,IE,NA</v>
      </c>
      <c r="C114" s="109">
        <f t="shared" si="6"/>
        <v>5946.6835084857275</v>
      </c>
      <c r="D114" s="109">
        <f t="shared" si="6"/>
        <v>20.321113183524819</v>
      </c>
      <c r="E114" s="109">
        <f t="shared" si="6"/>
        <v>2.3460190219567099</v>
      </c>
      <c r="F114" s="109">
        <f t="shared" si="6"/>
        <v>6.5483463597946603</v>
      </c>
      <c r="G114" s="109">
        <f t="shared" si="6"/>
        <v>114.39560414851302</v>
      </c>
      <c r="H114" s="109">
        <f t="shared" si="6"/>
        <v>0.74349333311907995</v>
      </c>
    </row>
    <row r="117" spans="1:36" ht="18">
      <c r="A117" s="159" t="s">
        <v>663</v>
      </c>
      <c r="B117" s="160" t="s">
        <v>664</v>
      </c>
      <c r="C117" s="160" t="s">
        <v>665</v>
      </c>
      <c r="D117" s="160" t="s">
        <v>666</v>
      </c>
      <c r="E117" s="160" t="s">
        <v>667</v>
      </c>
      <c r="F117" s="160" t="s">
        <v>547</v>
      </c>
      <c r="G117" s="160" t="s">
        <v>548</v>
      </c>
      <c r="H117" s="160" t="s">
        <v>668</v>
      </c>
    </row>
    <row r="118" spans="1:36">
      <c r="A118" s="161" t="s">
        <v>669</v>
      </c>
      <c r="B118" s="162">
        <f t="shared" ref="B118:H118" si="7">B13</f>
        <v>6044184.233017941</v>
      </c>
      <c r="C118" s="162">
        <f t="shared" si="7"/>
        <v>12132.773414404321</v>
      </c>
      <c r="D118" s="162">
        <f t="shared" si="7"/>
        <v>250.65797970449802</v>
      </c>
      <c r="E118" s="162">
        <f t="shared" si="7"/>
        <v>18305.749424551203</v>
      </c>
      <c r="F118" s="162">
        <f t="shared" si="7"/>
        <v>65117.178069736605</v>
      </c>
      <c r="G118" s="162">
        <f t="shared" si="7"/>
        <v>7244.4555805128311</v>
      </c>
      <c r="H118" s="162">
        <f t="shared" si="7"/>
        <v>12364.091048770906</v>
      </c>
      <c r="J118" s="46"/>
      <c r="L118" s="46"/>
    </row>
    <row r="119" spans="1:36">
      <c r="A119" s="161" t="s">
        <v>670</v>
      </c>
      <c r="B119" s="162">
        <f>G61</f>
        <v>22488.745068771925</v>
      </c>
      <c r="C119" s="162">
        <f>H61</f>
        <v>4.80436432636E-3</v>
      </c>
      <c r="D119" s="162">
        <f>I61</f>
        <v>5.0501611243300003E-3</v>
      </c>
      <c r="E119" s="162"/>
      <c r="F119" s="163"/>
      <c r="G119" s="163"/>
      <c r="H119" s="163"/>
      <c r="J119" s="46"/>
    </row>
    <row r="120" spans="1:36">
      <c r="A120" s="161" t="s">
        <v>671</v>
      </c>
      <c r="B120" s="162">
        <f>B71</f>
        <v>191653.72458724387</v>
      </c>
      <c r="C120" s="162">
        <f>C71</f>
        <v>4.4228396639999996</v>
      </c>
      <c r="D120" s="162">
        <f>D71</f>
        <v>83.654409240516358</v>
      </c>
      <c r="E120" s="162">
        <f>J71</f>
        <v>572.16514495327442</v>
      </c>
      <c r="F120" s="162">
        <f>K71</f>
        <v>1557.1939910195872</v>
      </c>
      <c r="G120" s="162">
        <f>L71</f>
        <v>5849.2197121443369</v>
      </c>
      <c r="H120" s="162">
        <f>M71</f>
        <v>830.75987228203655</v>
      </c>
      <c r="J120" s="46"/>
    </row>
    <row r="121" spans="1:36">
      <c r="A121" s="161" t="s">
        <v>672</v>
      </c>
      <c r="B121" s="162">
        <f t="shared" ref="B121:H121" si="8">B92</f>
        <v>7853.7090592547993</v>
      </c>
      <c r="C121" s="162">
        <f t="shared" si="8"/>
        <v>9578.6390380540051</v>
      </c>
      <c r="D121" s="162">
        <f t="shared" si="8"/>
        <v>909.65635468019082</v>
      </c>
      <c r="E121" s="162">
        <f t="shared" si="8"/>
        <v>6.1192032504651603</v>
      </c>
      <c r="F121" s="162">
        <f t="shared" si="8"/>
        <v>154.07923309696955</v>
      </c>
      <c r="G121" s="162" t="str">
        <f t="shared" si="8"/>
        <v>NA</v>
      </c>
      <c r="H121" s="162">
        <f t="shared" si="8"/>
        <v>0</v>
      </c>
      <c r="J121" s="46"/>
    </row>
    <row r="122" spans="1:36">
      <c r="A122" s="161" t="s">
        <v>673</v>
      </c>
      <c r="B122" s="162">
        <f t="shared" ref="B122:H122" si="9">B103</f>
        <v>-756056.48346272612</v>
      </c>
      <c r="C122" s="162">
        <f t="shared" si="9"/>
        <v>361.51530433402655</v>
      </c>
      <c r="D122" s="162">
        <f t="shared" si="9"/>
        <v>23.437425122404811</v>
      </c>
      <c r="E122" s="162">
        <f t="shared" si="9"/>
        <v>154.05671927844622</v>
      </c>
      <c r="F122" s="162">
        <f t="shared" si="9"/>
        <v>5080.526181748176</v>
      </c>
      <c r="G122" s="162" t="str">
        <f t="shared" si="9"/>
        <v>NE,NA</v>
      </c>
      <c r="H122" s="162">
        <f t="shared" si="9"/>
        <v>0</v>
      </c>
      <c r="J122" s="46"/>
    </row>
    <row r="123" spans="1:36">
      <c r="A123" s="161" t="s">
        <v>674</v>
      </c>
      <c r="B123" s="164" t="str">
        <f t="shared" ref="B123:H123" si="10">B114</f>
        <v>NO,IE,NA</v>
      </c>
      <c r="C123" s="164">
        <f t="shared" si="10"/>
        <v>5946.6835084857275</v>
      </c>
      <c r="D123" s="164">
        <f t="shared" si="10"/>
        <v>20.321113183524819</v>
      </c>
      <c r="E123" s="164">
        <f t="shared" si="10"/>
        <v>2.3460190219567099</v>
      </c>
      <c r="F123" s="164">
        <f t="shared" si="10"/>
        <v>6.5483463597946603</v>
      </c>
      <c r="G123" s="164">
        <f t="shared" si="10"/>
        <v>114.39560414851302</v>
      </c>
      <c r="H123" s="164">
        <f t="shared" si="10"/>
        <v>0.74349333311907995</v>
      </c>
      <c r="J123" s="46"/>
    </row>
    <row r="124" spans="1:36">
      <c r="A124" s="3" t="s">
        <v>675</v>
      </c>
      <c r="B124" s="165">
        <f t="shared" ref="B124:H124" si="11">SUM(B118,B120,B121,B122,B123)</f>
        <v>5487635.1832017144</v>
      </c>
      <c r="C124" s="165">
        <f t="shared" si="11"/>
        <v>28024.034104942079</v>
      </c>
      <c r="D124" s="165">
        <f t="shared" si="11"/>
        <v>1287.7272819311349</v>
      </c>
      <c r="E124" s="165">
        <f t="shared" si="11"/>
        <v>19040.436511055344</v>
      </c>
      <c r="F124" s="165">
        <f t="shared" si="11"/>
        <v>71915.525821961142</v>
      </c>
      <c r="G124" s="165">
        <f t="shared" si="11"/>
        <v>13208.070896805681</v>
      </c>
      <c r="H124" s="165">
        <f t="shared" si="11"/>
        <v>13195.594414386062</v>
      </c>
    </row>
    <row r="126" spans="1:36">
      <c r="A126" s="97" t="s">
        <v>676</v>
      </c>
      <c r="B126" s="97" t="s">
        <v>607</v>
      </c>
      <c r="C126" s="97" t="s">
        <v>608</v>
      </c>
      <c r="D126" s="97" t="s">
        <v>609</v>
      </c>
      <c r="E126" s="97" t="s">
        <v>610</v>
      </c>
      <c r="F126" s="166" t="s">
        <v>611</v>
      </c>
      <c r="G126" s="166" t="s">
        <v>612</v>
      </c>
      <c r="H126" s="166" t="s">
        <v>613</v>
      </c>
      <c r="I126" s="166" t="s">
        <v>614</v>
      </c>
      <c r="J126" s="166" t="s">
        <v>615</v>
      </c>
      <c r="K126" s="166" t="s">
        <v>616</v>
      </c>
      <c r="L126" s="166" t="s">
        <v>617</v>
      </c>
      <c r="M126" s="166" t="s">
        <v>618</v>
      </c>
      <c r="N126" s="166" t="s">
        <v>619</v>
      </c>
      <c r="O126" s="166" t="s">
        <v>620</v>
      </c>
      <c r="P126" s="166" t="s">
        <v>621</v>
      </c>
      <c r="Q126" s="166" t="s">
        <v>622</v>
      </c>
      <c r="R126" s="166" t="s">
        <v>623</v>
      </c>
      <c r="S126" s="166" t="s">
        <v>624</v>
      </c>
      <c r="T126" s="166" t="s">
        <v>625</v>
      </c>
      <c r="U126" s="166" t="s">
        <v>677</v>
      </c>
      <c r="V126" s="166" t="s">
        <v>627</v>
      </c>
      <c r="W126" s="166" t="s">
        <v>678</v>
      </c>
      <c r="X126" s="166" t="s">
        <v>679</v>
      </c>
      <c r="Y126" s="166" t="s">
        <v>680</v>
      </c>
      <c r="Z126" s="166" t="s">
        <v>681</v>
      </c>
      <c r="AA126" s="166" t="s">
        <v>682</v>
      </c>
      <c r="AB126" s="166" t="s">
        <v>683</v>
      </c>
      <c r="AC126" s="166" t="s">
        <v>684</v>
      </c>
      <c r="AD126" s="166" t="s">
        <v>685</v>
      </c>
      <c r="AE126" s="166" t="s">
        <v>686</v>
      </c>
      <c r="AF126" s="166" t="s">
        <v>687</v>
      </c>
      <c r="AG126" s="166" t="s">
        <v>638</v>
      </c>
      <c r="AH126" s="166" t="s">
        <v>688</v>
      </c>
      <c r="AI126" s="166" t="s">
        <v>689</v>
      </c>
      <c r="AJ126" s="166" t="s">
        <v>690</v>
      </c>
    </row>
    <row r="127" spans="1:36">
      <c r="A127" s="4" t="s">
        <v>691</v>
      </c>
      <c r="B127" s="167">
        <f>B79</f>
        <v>1368.5395463487491</v>
      </c>
      <c r="C127" s="167">
        <f>C79</f>
        <v>397.31929999999994</v>
      </c>
      <c r="D127" s="167">
        <v>0</v>
      </c>
      <c r="E127" s="167">
        <v>0</v>
      </c>
      <c r="F127" s="167">
        <f>F79</f>
        <v>2582.8095400000002</v>
      </c>
      <c r="G127" s="167">
        <v>0</v>
      </c>
      <c r="H127" s="167">
        <f>H79</f>
        <v>52974.480300000003</v>
      </c>
      <c r="I127" s="167">
        <v>0</v>
      </c>
      <c r="J127" s="167">
        <f>J79</f>
        <v>2095.9452000000001</v>
      </c>
      <c r="K127" s="167">
        <v>0</v>
      </c>
      <c r="L127" s="167">
        <v>0</v>
      </c>
      <c r="M127" s="167">
        <v>0</v>
      </c>
      <c r="N127" s="167">
        <v>0</v>
      </c>
      <c r="O127" s="167">
        <v>0</v>
      </c>
      <c r="P127" s="167">
        <v>0</v>
      </c>
      <c r="Q127" s="167">
        <f>Q79</f>
        <v>117.73</v>
      </c>
      <c r="R127" s="167">
        <v>0</v>
      </c>
      <c r="S127" s="167">
        <v>0</v>
      </c>
      <c r="T127" s="167">
        <v>0</v>
      </c>
      <c r="U127" s="167">
        <v>0</v>
      </c>
      <c r="V127" s="167" t="str">
        <f>V79</f>
        <v/>
      </c>
      <c r="W127" s="167">
        <f>W79</f>
        <v>538.34234838564691</v>
      </c>
      <c r="X127" s="167">
        <f>X79</f>
        <v>205.73997693468385</v>
      </c>
      <c r="Y127" s="167">
        <f>Y79</f>
        <v>8.9142298195599299</v>
      </c>
      <c r="Z127" s="167">
        <v>0</v>
      </c>
      <c r="AA127" s="167">
        <f>AA79</f>
        <v>11.347677993033949</v>
      </c>
      <c r="AB127" s="167">
        <v>0</v>
      </c>
      <c r="AC127" s="167">
        <v>0</v>
      </c>
      <c r="AD127" s="167">
        <v>0</v>
      </c>
      <c r="AE127" s="167">
        <v>0</v>
      </c>
      <c r="AF127" s="167">
        <v>0</v>
      </c>
      <c r="AG127" s="167" t="str">
        <f>AG79</f>
        <v/>
      </c>
      <c r="AH127" s="167">
        <f>AH79</f>
        <v>6490.5924236000001</v>
      </c>
      <c r="AI127" s="167">
        <f>AI79</f>
        <v>516.29724326962003</v>
      </c>
      <c r="AJ127" s="167">
        <f>AJ79</f>
        <v>28.34663012199</v>
      </c>
    </row>
    <row r="128" spans="1:36">
      <c r="A128" s="4" t="s">
        <v>692</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67">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675</v>
      </c>
      <c r="B130" s="3">
        <f>SUM(B128:AJ128)</f>
        <v>130423.12232524405</v>
      </c>
    </row>
    <row r="132" spans="1:9" ht="18">
      <c r="A132" s="97" t="s">
        <v>693</v>
      </c>
      <c r="B132" s="160" t="s">
        <v>664</v>
      </c>
      <c r="C132" s="160" t="s">
        <v>665</v>
      </c>
      <c r="D132" s="160" t="s">
        <v>666</v>
      </c>
      <c r="E132" s="160" t="s">
        <v>667</v>
      </c>
      <c r="F132" s="160" t="s">
        <v>547</v>
      </c>
      <c r="G132" s="160" t="s">
        <v>548</v>
      </c>
      <c r="H132" s="160" t="s">
        <v>668</v>
      </c>
      <c r="I132" s="160" t="s">
        <v>694</v>
      </c>
    </row>
    <row r="133" spans="1:9">
      <c r="A133" s="4" t="s">
        <v>695</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5.75" thickBot="1"/>
    <row r="135" spans="1:9" ht="15.75" thickBot="1">
      <c r="A135" s="168" t="s">
        <v>696</v>
      </c>
      <c r="B135" s="169">
        <f>SUM(B133:I133)</f>
        <v>6783.3357117499918</v>
      </c>
    </row>
    <row r="136" spans="1:9">
      <c r="A136" s="3"/>
      <c r="B136" s="6"/>
    </row>
    <row r="137" spans="1:9">
      <c r="A137" s="3"/>
      <c r="B137" s="6"/>
    </row>
    <row r="138" spans="1:9" ht="15" customHeight="1">
      <c r="A138" s="8" t="s">
        <v>697</v>
      </c>
      <c r="B138" s="170">
        <v>-911929</v>
      </c>
      <c r="C138" s="4">
        <v>332</v>
      </c>
      <c r="D138" s="4">
        <v>18</v>
      </c>
      <c r="E138" s="421" t="s">
        <v>698</v>
      </c>
      <c r="F138" s="421"/>
      <c r="G138" s="421"/>
      <c r="H138" s="421"/>
      <c r="I138" s="421"/>
    </row>
    <row r="139" spans="1:9">
      <c r="A139" s="8" t="s">
        <v>699</v>
      </c>
      <c r="B139" s="6">
        <f>B138/1000</f>
        <v>-911.92899999999997</v>
      </c>
      <c r="C139" s="4">
        <f>C138*H152/1000</f>
        <v>9.2959999999999994</v>
      </c>
      <c r="D139" s="4">
        <f>D138*H154/1000</f>
        <v>4.7699999999999996</v>
      </c>
      <c r="E139" s="421"/>
      <c r="F139" s="421"/>
      <c r="G139" s="421"/>
      <c r="H139" s="421"/>
      <c r="I139" s="421"/>
    </row>
    <row r="140" spans="1:9">
      <c r="A140" s="3"/>
      <c r="B140" s="6"/>
    </row>
    <row r="141" spans="1:9" ht="15.75" thickBot="1">
      <c r="A141" s="3"/>
      <c r="B141" s="6"/>
    </row>
    <row r="142" spans="1:9" ht="15.75" thickBot="1">
      <c r="A142" s="168" t="s">
        <v>700</v>
      </c>
      <c r="B142" s="169">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75">
      <c r="A147" s="171" t="s">
        <v>701</v>
      </c>
      <c r="B147" s="172"/>
      <c r="C147" s="172"/>
      <c r="D147" s="172"/>
      <c r="E147" s="172"/>
      <c r="F147" s="172"/>
      <c r="G147" s="172"/>
      <c r="H147" s="172"/>
      <c r="I147" s="172"/>
      <c r="J147" s="172"/>
      <c r="K147" s="172"/>
      <c r="L147" s="172"/>
      <c r="M147" s="172"/>
      <c r="N147" s="172"/>
    </row>
    <row r="148" spans="1:14">
      <c r="A148" s="172" t="s">
        <v>702</v>
      </c>
      <c r="B148" s="172"/>
      <c r="C148" s="172"/>
      <c r="D148" s="172"/>
      <c r="E148" s="172"/>
      <c r="F148" s="172"/>
      <c r="G148" s="172"/>
      <c r="H148" s="172"/>
      <c r="I148" s="172"/>
      <c r="J148" s="172"/>
      <c r="K148" s="172"/>
      <c r="L148" s="172"/>
      <c r="M148" s="172"/>
      <c r="N148" s="172"/>
    </row>
    <row r="149" spans="1:14">
      <c r="A149" s="172" t="s">
        <v>703</v>
      </c>
      <c r="B149" s="172"/>
      <c r="C149" s="172"/>
      <c r="D149" s="172"/>
      <c r="E149" s="172"/>
      <c r="F149" s="172"/>
      <c r="G149" s="172"/>
      <c r="H149" s="172"/>
      <c r="I149" s="172"/>
      <c r="J149" s="172"/>
      <c r="K149" s="172"/>
      <c r="L149" s="172"/>
      <c r="M149" s="172"/>
      <c r="N149" s="172"/>
    </row>
    <row r="150" spans="1:14" ht="45">
      <c r="A150" s="173" t="s">
        <v>704</v>
      </c>
      <c r="B150" s="174" t="s">
        <v>705</v>
      </c>
      <c r="C150" s="175" t="s">
        <v>706</v>
      </c>
      <c r="D150" s="176" t="s">
        <v>707</v>
      </c>
      <c r="E150" s="176" t="s">
        <v>708</v>
      </c>
      <c r="F150" s="177" t="s">
        <v>709</v>
      </c>
      <c r="G150" s="176" t="s">
        <v>710</v>
      </c>
      <c r="H150" s="177" t="s">
        <v>711</v>
      </c>
      <c r="I150" s="176" t="s">
        <v>712</v>
      </c>
      <c r="J150" s="177" t="s">
        <v>713</v>
      </c>
      <c r="K150" s="176" t="s">
        <v>714</v>
      </c>
      <c r="L150" s="177" t="s">
        <v>715</v>
      </c>
      <c r="M150" s="177" t="s">
        <v>716</v>
      </c>
      <c r="N150" s="177" t="s">
        <v>717</v>
      </c>
    </row>
    <row r="151" spans="1:14">
      <c r="A151" s="178" t="s">
        <v>718</v>
      </c>
      <c r="B151" s="179" t="s">
        <v>719</v>
      </c>
      <c r="C151" s="180" t="s">
        <v>720</v>
      </c>
      <c r="D151" s="178" t="s">
        <v>721</v>
      </c>
      <c r="E151" s="178" t="s">
        <v>722</v>
      </c>
      <c r="F151" s="181">
        <v>1</v>
      </c>
      <c r="G151" s="178" t="s">
        <v>723</v>
      </c>
      <c r="H151" s="181">
        <v>1</v>
      </c>
      <c r="I151" s="178" t="s">
        <v>724</v>
      </c>
      <c r="J151" s="181">
        <v>1</v>
      </c>
      <c r="K151" s="178" t="s">
        <v>725</v>
      </c>
      <c r="L151" s="181">
        <v>1</v>
      </c>
      <c r="M151" s="178" t="s">
        <v>726</v>
      </c>
      <c r="N151" s="181">
        <v>1</v>
      </c>
    </row>
    <row r="152" spans="1:14">
      <c r="A152" s="182" t="s">
        <v>727</v>
      </c>
      <c r="B152" s="183" t="s">
        <v>728</v>
      </c>
      <c r="C152" s="183" t="s">
        <v>729</v>
      </c>
      <c r="D152" s="182" t="s">
        <v>730</v>
      </c>
      <c r="E152" s="182" t="s">
        <v>731</v>
      </c>
      <c r="F152" s="184">
        <v>84</v>
      </c>
      <c r="G152" s="182" t="s">
        <v>732</v>
      </c>
      <c r="H152" s="184">
        <v>28</v>
      </c>
      <c r="I152" s="182" t="s">
        <v>733</v>
      </c>
      <c r="J152" s="184">
        <v>67</v>
      </c>
      <c r="K152" s="182" t="s">
        <v>734</v>
      </c>
      <c r="L152" s="184">
        <v>14</v>
      </c>
      <c r="M152" s="182" t="s">
        <v>735</v>
      </c>
      <c r="N152" s="184">
        <v>4</v>
      </c>
    </row>
    <row r="153" spans="1:14">
      <c r="A153" s="185" t="s">
        <v>736</v>
      </c>
      <c r="B153" s="186" t="s">
        <v>728</v>
      </c>
      <c r="C153" s="186" t="s">
        <v>729</v>
      </c>
      <c r="D153" s="185" t="s">
        <v>730</v>
      </c>
      <c r="E153" s="185" t="s">
        <v>737</v>
      </c>
      <c r="F153" s="187">
        <v>85</v>
      </c>
      <c r="G153" s="185" t="s">
        <v>738</v>
      </c>
      <c r="H153" s="187">
        <v>30</v>
      </c>
      <c r="I153" s="185" t="s">
        <v>739</v>
      </c>
      <c r="J153" s="187">
        <v>68</v>
      </c>
      <c r="K153" s="185" t="s">
        <v>740</v>
      </c>
      <c r="L153" s="187">
        <v>15</v>
      </c>
      <c r="M153" s="185" t="s">
        <v>741</v>
      </c>
      <c r="N153" s="187">
        <v>6</v>
      </c>
    </row>
    <row r="154" spans="1:14">
      <c r="A154" s="188" t="s">
        <v>742</v>
      </c>
      <c r="B154" s="189" t="s">
        <v>743</v>
      </c>
      <c r="C154" s="189" t="s">
        <v>744</v>
      </c>
      <c r="D154" s="188" t="s">
        <v>745</v>
      </c>
      <c r="E154" s="188" t="s">
        <v>746</v>
      </c>
      <c r="F154" s="190">
        <v>264</v>
      </c>
      <c r="G154" s="188" t="s">
        <v>747</v>
      </c>
      <c r="H154" s="190">
        <v>265</v>
      </c>
      <c r="I154" s="188" t="s">
        <v>748</v>
      </c>
      <c r="J154" s="190">
        <v>277</v>
      </c>
      <c r="K154" s="188" t="s">
        <v>749</v>
      </c>
      <c r="L154" s="190">
        <v>282</v>
      </c>
      <c r="M154" s="188" t="s">
        <v>750</v>
      </c>
      <c r="N154" s="190">
        <v>234</v>
      </c>
    </row>
    <row r="155" spans="1:14">
      <c r="A155" s="178" t="s">
        <v>751</v>
      </c>
      <c r="B155" s="179" t="s">
        <v>752</v>
      </c>
      <c r="C155" s="191">
        <v>45</v>
      </c>
      <c r="D155" s="192">
        <v>0.26</v>
      </c>
      <c r="E155" s="178" t="s">
        <v>753</v>
      </c>
      <c r="F155" s="181">
        <v>6900</v>
      </c>
      <c r="G155" s="178" t="s">
        <v>754</v>
      </c>
      <c r="H155" s="181">
        <v>4660</v>
      </c>
      <c r="I155" s="178" t="s">
        <v>755</v>
      </c>
      <c r="J155" s="181">
        <v>6890</v>
      </c>
      <c r="K155" s="178" t="s">
        <v>756</v>
      </c>
      <c r="L155" s="181">
        <v>4890</v>
      </c>
      <c r="M155" s="178" t="s">
        <v>757</v>
      </c>
      <c r="N155" s="181">
        <v>2340</v>
      </c>
    </row>
    <row r="156" spans="1:14">
      <c r="A156" s="182" t="s">
        <v>758</v>
      </c>
      <c r="B156" s="183" t="s">
        <v>759</v>
      </c>
      <c r="C156" s="193">
        <v>100</v>
      </c>
      <c r="D156" s="194">
        <v>0.32</v>
      </c>
      <c r="E156" s="182" t="s">
        <v>760</v>
      </c>
      <c r="F156" s="195">
        <v>10800</v>
      </c>
      <c r="G156" s="182" t="s">
        <v>761</v>
      </c>
      <c r="H156" s="195">
        <v>10200</v>
      </c>
      <c r="I156" s="182" t="s">
        <v>762</v>
      </c>
      <c r="J156" s="195">
        <v>11300</v>
      </c>
      <c r="K156" s="182" t="s">
        <v>763</v>
      </c>
      <c r="L156" s="195">
        <v>11000</v>
      </c>
      <c r="M156" s="182" t="s">
        <v>764</v>
      </c>
      <c r="N156" s="184">
        <v>8450</v>
      </c>
    </row>
    <row r="157" spans="1:14">
      <c r="A157" s="185" t="s">
        <v>765</v>
      </c>
      <c r="B157" s="186" t="s">
        <v>766</v>
      </c>
      <c r="C157" s="196">
        <v>640</v>
      </c>
      <c r="D157" s="197">
        <v>0.25</v>
      </c>
      <c r="E157" s="185" t="s">
        <v>767</v>
      </c>
      <c r="F157" s="198">
        <v>10900</v>
      </c>
      <c r="G157" s="185" t="s">
        <v>768</v>
      </c>
      <c r="H157" s="198">
        <v>13900</v>
      </c>
      <c r="I157" s="185" t="s">
        <v>769</v>
      </c>
      <c r="J157" s="198">
        <v>11700</v>
      </c>
      <c r="K157" s="185" t="s">
        <v>770</v>
      </c>
      <c r="L157" s="198">
        <v>14200</v>
      </c>
      <c r="M157" s="185" t="s">
        <v>771</v>
      </c>
      <c r="N157" s="198">
        <v>15900</v>
      </c>
    </row>
    <row r="158" spans="1:14">
      <c r="A158" s="182" t="s">
        <v>772</v>
      </c>
      <c r="B158" s="199" t="s">
        <v>773</v>
      </c>
      <c r="C158" s="200">
        <v>85</v>
      </c>
      <c r="D158" s="194">
        <v>0.3</v>
      </c>
      <c r="E158" s="182" t="s">
        <v>774</v>
      </c>
      <c r="F158" s="184">
        <v>6490</v>
      </c>
      <c r="G158" s="182" t="s">
        <v>775</v>
      </c>
      <c r="H158" s="184">
        <v>5820</v>
      </c>
      <c r="I158" s="182" t="s">
        <v>776</v>
      </c>
      <c r="J158" s="184">
        <v>6730</v>
      </c>
      <c r="K158" s="182" t="s">
        <v>777</v>
      </c>
      <c r="L158" s="184">
        <v>6250</v>
      </c>
      <c r="M158" s="182" t="s">
        <v>778</v>
      </c>
      <c r="N158" s="184">
        <v>4470</v>
      </c>
    </row>
    <row r="159" spans="1:14">
      <c r="A159" s="185" t="s">
        <v>779</v>
      </c>
      <c r="B159" s="201" t="s">
        <v>780</v>
      </c>
      <c r="C159" s="196">
        <v>190</v>
      </c>
      <c r="D159" s="197">
        <v>0.31</v>
      </c>
      <c r="E159" s="185" t="s">
        <v>781</v>
      </c>
      <c r="F159" s="187">
        <v>7710</v>
      </c>
      <c r="G159" s="185" t="s">
        <v>782</v>
      </c>
      <c r="H159" s="187">
        <v>8590</v>
      </c>
      <c r="I159" s="185" t="s">
        <v>783</v>
      </c>
      <c r="J159" s="187">
        <v>8190</v>
      </c>
      <c r="K159" s="185" t="s">
        <v>784</v>
      </c>
      <c r="L159" s="187">
        <v>9020</v>
      </c>
      <c r="M159" s="185" t="s">
        <v>785</v>
      </c>
      <c r="N159" s="187">
        <v>8550</v>
      </c>
    </row>
    <row r="160" spans="1:14">
      <c r="A160" s="188" t="s">
        <v>786</v>
      </c>
      <c r="B160" s="202" t="s">
        <v>787</v>
      </c>
      <c r="C160" s="203">
        <v>1020</v>
      </c>
      <c r="D160" s="204">
        <v>0.2</v>
      </c>
      <c r="E160" s="188" t="s">
        <v>788</v>
      </c>
      <c r="F160" s="190">
        <v>5860</v>
      </c>
      <c r="G160" s="188" t="s">
        <v>789</v>
      </c>
      <c r="H160" s="190">
        <v>7670</v>
      </c>
      <c r="I160" s="188" t="s">
        <v>790</v>
      </c>
      <c r="J160" s="190">
        <v>6310</v>
      </c>
      <c r="K160" s="188" t="s">
        <v>791</v>
      </c>
      <c r="L160" s="190">
        <v>7810</v>
      </c>
      <c r="M160" s="188" t="s">
        <v>792</v>
      </c>
      <c r="N160" s="190">
        <v>8980</v>
      </c>
    </row>
    <row r="161" spans="1:14">
      <c r="A161" s="178" t="s">
        <v>793</v>
      </c>
      <c r="B161" s="179" t="s">
        <v>794</v>
      </c>
      <c r="C161" s="191">
        <v>1.7</v>
      </c>
      <c r="D161" s="192">
        <v>0.15</v>
      </c>
      <c r="E161" s="178" t="s">
        <v>795</v>
      </c>
      <c r="F161" s="181">
        <v>543</v>
      </c>
      <c r="G161" s="178" t="s">
        <v>795</v>
      </c>
      <c r="H161" s="181">
        <v>148</v>
      </c>
      <c r="I161" s="178" t="s">
        <v>796</v>
      </c>
      <c r="J161" s="181">
        <v>192</v>
      </c>
      <c r="K161" s="178" t="s">
        <v>797</v>
      </c>
      <c r="L161" s="181">
        <v>26</v>
      </c>
      <c r="M161" s="178" t="s">
        <v>798</v>
      </c>
      <c r="N161" s="181">
        <v>20</v>
      </c>
    </row>
    <row r="162" spans="1:14">
      <c r="A162" s="182" t="s">
        <v>799</v>
      </c>
      <c r="B162" s="183" t="s">
        <v>800</v>
      </c>
      <c r="C162" s="200">
        <v>11.9</v>
      </c>
      <c r="D162" s="194">
        <v>0.21</v>
      </c>
      <c r="E162" s="182" t="s">
        <v>801</v>
      </c>
      <c r="F162" s="184">
        <v>5280</v>
      </c>
      <c r="G162" s="182" t="s">
        <v>774</v>
      </c>
      <c r="H162" s="184">
        <v>1760</v>
      </c>
      <c r="I162" s="182" t="s">
        <v>802</v>
      </c>
      <c r="J162" s="184">
        <v>4200</v>
      </c>
      <c r="K162" s="182" t="s">
        <v>803</v>
      </c>
      <c r="L162" s="184">
        <v>832</v>
      </c>
      <c r="M162" s="182" t="s">
        <v>804</v>
      </c>
      <c r="N162" s="184">
        <v>262</v>
      </c>
    </row>
    <row r="163" spans="1:14">
      <c r="A163" s="185" t="s">
        <v>805</v>
      </c>
      <c r="B163" s="201" t="s">
        <v>806</v>
      </c>
      <c r="C163" s="205">
        <v>1</v>
      </c>
      <c r="D163" s="197">
        <v>0.17</v>
      </c>
      <c r="E163" s="185" t="s">
        <v>807</v>
      </c>
      <c r="F163" s="187">
        <v>218</v>
      </c>
      <c r="G163" s="185" t="s">
        <v>807</v>
      </c>
      <c r="H163" s="187">
        <v>59</v>
      </c>
      <c r="I163" s="185" t="s">
        <v>808</v>
      </c>
      <c r="J163" s="187">
        <v>70</v>
      </c>
      <c r="K163" s="185" t="s">
        <v>809</v>
      </c>
      <c r="L163" s="187">
        <v>10</v>
      </c>
      <c r="M163" s="185" t="s">
        <v>810</v>
      </c>
      <c r="N163" s="187">
        <v>8</v>
      </c>
    </row>
    <row r="164" spans="1:14">
      <c r="A164" s="182" t="s">
        <v>811</v>
      </c>
      <c r="B164" s="199" t="s">
        <v>812</v>
      </c>
      <c r="C164" s="200">
        <v>3.4</v>
      </c>
      <c r="D164" s="194">
        <v>0.21</v>
      </c>
      <c r="E164" s="182" t="s">
        <v>813</v>
      </c>
      <c r="F164" s="184">
        <v>945</v>
      </c>
      <c r="G164" s="182" t="s">
        <v>814</v>
      </c>
      <c r="H164" s="184">
        <v>258</v>
      </c>
      <c r="I164" s="182" t="s">
        <v>815</v>
      </c>
      <c r="J164" s="184">
        <v>426</v>
      </c>
      <c r="K164" s="182" t="s">
        <v>816</v>
      </c>
      <c r="L164" s="184">
        <v>48</v>
      </c>
      <c r="M164" s="182" t="s">
        <v>817</v>
      </c>
      <c r="N164" s="184">
        <v>36</v>
      </c>
    </row>
    <row r="165" spans="1:14">
      <c r="A165" s="185" t="s">
        <v>818</v>
      </c>
      <c r="B165" s="201" t="s">
        <v>819</v>
      </c>
      <c r="C165" s="205">
        <v>1.3</v>
      </c>
      <c r="D165" s="197">
        <v>0.15</v>
      </c>
      <c r="E165" s="185" t="s">
        <v>820</v>
      </c>
      <c r="F165" s="187">
        <v>292</v>
      </c>
      <c r="G165" s="185" t="s">
        <v>820</v>
      </c>
      <c r="H165" s="187">
        <v>79</v>
      </c>
      <c r="I165" s="185" t="s">
        <v>821</v>
      </c>
      <c r="J165" s="187">
        <v>98</v>
      </c>
      <c r="K165" s="185" t="s">
        <v>822</v>
      </c>
      <c r="L165" s="187">
        <v>14</v>
      </c>
      <c r="M165" s="185" t="s">
        <v>823</v>
      </c>
      <c r="N165" s="187">
        <v>11</v>
      </c>
    </row>
    <row r="166" spans="1:14">
      <c r="A166" s="182" t="s">
        <v>824</v>
      </c>
      <c r="B166" s="199" t="s">
        <v>825</v>
      </c>
      <c r="C166" s="200">
        <v>4</v>
      </c>
      <c r="D166" s="194">
        <v>0.23</v>
      </c>
      <c r="E166" s="182" t="s">
        <v>826</v>
      </c>
      <c r="F166" s="184">
        <v>1350</v>
      </c>
      <c r="G166" s="182" t="s">
        <v>827</v>
      </c>
      <c r="H166" s="184">
        <v>370</v>
      </c>
      <c r="I166" s="182" t="s">
        <v>828</v>
      </c>
      <c r="J166" s="184">
        <v>659</v>
      </c>
      <c r="K166" s="182" t="s">
        <v>829</v>
      </c>
      <c r="L166" s="184">
        <v>72</v>
      </c>
      <c r="M166" s="182" t="s">
        <v>830</v>
      </c>
      <c r="N166" s="184">
        <v>51</v>
      </c>
    </row>
    <row r="167" spans="1:14">
      <c r="A167" s="185" t="s">
        <v>831</v>
      </c>
      <c r="B167" s="201" t="s">
        <v>832</v>
      </c>
      <c r="C167" s="205">
        <v>5.9</v>
      </c>
      <c r="D167" s="197">
        <v>0.2</v>
      </c>
      <c r="E167" s="185" t="s">
        <v>833</v>
      </c>
      <c r="F167" s="187">
        <v>1870</v>
      </c>
      <c r="G167" s="185" t="s">
        <v>834</v>
      </c>
      <c r="H167" s="187">
        <v>527</v>
      </c>
      <c r="I167" s="185" t="s">
        <v>835</v>
      </c>
      <c r="J167" s="187">
        <v>1120</v>
      </c>
      <c r="K167" s="185" t="s">
        <v>836</v>
      </c>
      <c r="L167" s="187">
        <v>121</v>
      </c>
      <c r="M167" s="185" t="s">
        <v>837</v>
      </c>
      <c r="N167" s="187">
        <v>74</v>
      </c>
    </row>
    <row r="168" spans="1:14">
      <c r="A168" s="182" t="s">
        <v>838</v>
      </c>
      <c r="B168" s="199" t="s">
        <v>839</v>
      </c>
      <c r="C168" s="200">
        <v>4.3</v>
      </c>
      <c r="D168" s="194">
        <v>0.17</v>
      </c>
      <c r="E168" s="182" t="s">
        <v>840</v>
      </c>
      <c r="F168" s="184">
        <v>1230</v>
      </c>
      <c r="G168" s="182" t="s">
        <v>841</v>
      </c>
      <c r="H168" s="184">
        <v>338</v>
      </c>
      <c r="I168" s="182" t="s">
        <v>842</v>
      </c>
      <c r="J168" s="184">
        <v>624</v>
      </c>
      <c r="K168" s="182" t="s">
        <v>843</v>
      </c>
      <c r="L168" s="184">
        <v>67</v>
      </c>
      <c r="M168" s="182" t="s">
        <v>844</v>
      </c>
      <c r="N168" s="184">
        <v>47</v>
      </c>
    </row>
    <row r="169" spans="1:14">
      <c r="A169" s="185" t="s">
        <v>845</v>
      </c>
      <c r="B169" s="201" t="s">
        <v>846</v>
      </c>
      <c r="C169" s="205">
        <v>9.1999999999999993</v>
      </c>
      <c r="D169" s="197">
        <v>0.16</v>
      </c>
      <c r="E169" s="185" t="s">
        <v>847</v>
      </c>
      <c r="F169" s="187">
        <v>2550</v>
      </c>
      <c r="G169" s="185" t="s">
        <v>848</v>
      </c>
      <c r="H169" s="187">
        <v>782</v>
      </c>
      <c r="I169" s="185" t="s">
        <v>849</v>
      </c>
      <c r="J169" s="187">
        <v>1850</v>
      </c>
      <c r="K169" s="185" t="s">
        <v>850</v>
      </c>
      <c r="L169" s="187">
        <v>271</v>
      </c>
      <c r="M169" s="185" t="s">
        <v>851</v>
      </c>
      <c r="N169" s="187">
        <v>111</v>
      </c>
    </row>
    <row r="170" spans="1:14">
      <c r="A170" s="182" t="s">
        <v>852</v>
      </c>
      <c r="B170" s="199" t="s">
        <v>853</v>
      </c>
      <c r="C170" s="200">
        <v>17.2</v>
      </c>
      <c r="D170" s="194">
        <v>0.19</v>
      </c>
      <c r="E170" s="182" t="s">
        <v>854</v>
      </c>
      <c r="F170" s="184">
        <v>5020</v>
      </c>
      <c r="G170" s="182" t="s">
        <v>855</v>
      </c>
      <c r="H170" s="184">
        <v>1980</v>
      </c>
      <c r="I170" s="182" t="s">
        <v>756</v>
      </c>
      <c r="J170" s="184">
        <v>4390</v>
      </c>
      <c r="K170" s="182" t="s">
        <v>856</v>
      </c>
      <c r="L170" s="184">
        <v>1370</v>
      </c>
      <c r="M170" s="182" t="s">
        <v>857</v>
      </c>
      <c r="N170" s="184">
        <v>356</v>
      </c>
    </row>
    <row r="171" spans="1:14">
      <c r="A171" s="185" t="s">
        <v>858</v>
      </c>
      <c r="B171" s="201" t="s">
        <v>859</v>
      </c>
      <c r="C171" s="205">
        <v>1.9</v>
      </c>
      <c r="D171" s="197">
        <v>0.22</v>
      </c>
      <c r="E171" s="185" t="s">
        <v>860</v>
      </c>
      <c r="F171" s="187">
        <v>469</v>
      </c>
      <c r="G171" s="185" t="s">
        <v>860</v>
      </c>
      <c r="H171" s="187">
        <v>127</v>
      </c>
      <c r="I171" s="185" t="s">
        <v>861</v>
      </c>
      <c r="J171" s="187">
        <v>170</v>
      </c>
      <c r="K171" s="185" t="s">
        <v>862</v>
      </c>
      <c r="L171" s="187">
        <v>22</v>
      </c>
      <c r="M171" s="185" t="s">
        <v>863</v>
      </c>
      <c r="N171" s="187">
        <v>18</v>
      </c>
    </row>
    <row r="172" spans="1:14" ht="18">
      <c r="A172" s="182" t="s">
        <v>864</v>
      </c>
      <c r="B172" s="199" t="s">
        <v>865</v>
      </c>
      <c r="C172" s="200">
        <v>5.9</v>
      </c>
      <c r="D172" s="194">
        <v>0.28999999999999998</v>
      </c>
      <c r="E172" s="182" t="s">
        <v>866</v>
      </c>
      <c r="F172" s="184">
        <v>1860</v>
      </c>
      <c r="G172" s="182" t="s">
        <v>867</v>
      </c>
      <c r="H172" s="184">
        <v>525</v>
      </c>
      <c r="I172" s="182" t="s">
        <v>868</v>
      </c>
      <c r="J172" s="184">
        <v>1110</v>
      </c>
      <c r="K172" s="182" t="s">
        <v>869</v>
      </c>
      <c r="L172" s="184">
        <v>120</v>
      </c>
      <c r="M172" s="182" t="s">
        <v>870</v>
      </c>
      <c r="N172" s="184">
        <v>73</v>
      </c>
    </row>
    <row r="173" spans="1:14" ht="18">
      <c r="A173" s="206" t="s">
        <v>871</v>
      </c>
      <c r="B173" s="206" t="s">
        <v>872</v>
      </c>
      <c r="C173" s="207" t="s">
        <v>873</v>
      </c>
      <c r="D173" s="208">
        <v>0.04</v>
      </c>
      <c r="E173" s="207" t="s">
        <v>874</v>
      </c>
      <c r="F173" s="209">
        <v>5</v>
      </c>
      <c r="G173" s="207" t="s">
        <v>874</v>
      </c>
      <c r="H173" s="209">
        <v>1</v>
      </c>
      <c r="I173" s="207" t="s">
        <v>875</v>
      </c>
      <c r="J173" s="209">
        <v>2</v>
      </c>
      <c r="K173" s="207" t="s">
        <v>876</v>
      </c>
      <c r="L173" s="210" t="s">
        <v>877</v>
      </c>
      <c r="M173" s="207" t="s">
        <v>878</v>
      </c>
      <c r="N173" s="210" t="s">
        <v>877</v>
      </c>
    </row>
    <row r="174" spans="1:14">
      <c r="A174" s="178" t="s">
        <v>879</v>
      </c>
      <c r="B174" s="179" t="s">
        <v>880</v>
      </c>
      <c r="C174" s="211">
        <v>222</v>
      </c>
      <c r="D174" s="192">
        <v>0.18</v>
      </c>
      <c r="E174" s="178" t="s">
        <v>881</v>
      </c>
      <c r="F174" s="212">
        <v>10800</v>
      </c>
      <c r="G174" s="178" t="s">
        <v>882</v>
      </c>
      <c r="H174" s="212">
        <v>12400</v>
      </c>
      <c r="I174" s="178" t="s">
        <v>883</v>
      </c>
      <c r="J174" s="212">
        <v>11500</v>
      </c>
      <c r="K174" s="178" t="s">
        <v>769</v>
      </c>
      <c r="L174" s="212">
        <v>13000</v>
      </c>
      <c r="M174" s="178" t="s">
        <v>884</v>
      </c>
      <c r="N174" s="212">
        <v>12700</v>
      </c>
    </row>
    <row r="175" spans="1:14">
      <c r="A175" s="182" t="s">
        <v>885</v>
      </c>
      <c r="B175" s="183" t="s">
        <v>886</v>
      </c>
      <c r="C175" s="200">
        <v>5.2</v>
      </c>
      <c r="D175" s="194">
        <v>0.11</v>
      </c>
      <c r="E175" s="182" t="s">
        <v>887</v>
      </c>
      <c r="F175" s="213">
        <v>2430</v>
      </c>
      <c r="G175" s="182" t="s">
        <v>888</v>
      </c>
      <c r="H175" s="213">
        <v>677</v>
      </c>
      <c r="I175" s="182" t="s">
        <v>889</v>
      </c>
      <c r="J175" s="214">
        <v>1360</v>
      </c>
      <c r="K175" s="182" t="s">
        <v>890</v>
      </c>
      <c r="L175" s="213">
        <v>145</v>
      </c>
      <c r="M175" s="182" t="s">
        <v>891</v>
      </c>
      <c r="N175" s="213">
        <v>94</v>
      </c>
    </row>
    <row r="176" spans="1:14">
      <c r="A176" s="185" t="s">
        <v>892</v>
      </c>
      <c r="B176" s="186" t="s">
        <v>893</v>
      </c>
      <c r="C176" s="205">
        <v>2.8</v>
      </c>
      <c r="D176" s="197">
        <v>0.02</v>
      </c>
      <c r="E176" s="185" t="s">
        <v>894</v>
      </c>
      <c r="F176" s="215">
        <v>427</v>
      </c>
      <c r="G176" s="185" t="s">
        <v>894</v>
      </c>
      <c r="H176" s="215">
        <v>116</v>
      </c>
      <c r="I176" s="185" t="s">
        <v>895</v>
      </c>
      <c r="J176" s="215">
        <v>177</v>
      </c>
      <c r="K176" s="185" t="s">
        <v>896</v>
      </c>
      <c r="L176" s="215">
        <v>21</v>
      </c>
      <c r="M176" s="185" t="s">
        <v>897</v>
      </c>
      <c r="N176" s="215">
        <v>16</v>
      </c>
    </row>
    <row r="177" spans="1:14">
      <c r="A177" s="182" t="s">
        <v>898</v>
      </c>
      <c r="B177" s="199" t="s">
        <v>899</v>
      </c>
      <c r="C177" s="200">
        <v>28.2</v>
      </c>
      <c r="D177" s="194">
        <v>0.23</v>
      </c>
      <c r="E177" s="182" t="s">
        <v>900</v>
      </c>
      <c r="F177" s="213">
        <v>6090</v>
      </c>
      <c r="G177" s="182" t="s">
        <v>901</v>
      </c>
      <c r="H177" s="214">
        <v>3170</v>
      </c>
      <c r="I177" s="182" t="s">
        <v>902</v>
      </c>
      <c r="J177" s="214">
        <v>5800</v>
      </c>
      <c r="K177" s="182" t="s">
        <v>903</v>
      </c>
      <c r="L177" s="213">
        <v>2980</v>
      </c>
      <c r="M177" s="182" t="s">
        <v>904</v>
      </c>
      <c r="N177" s="213">
        <v>967</v>
      </c>
    </row>
    <row r="178" spans="1:14">
      <c r="A178" s="185" t="s">
        <v>905</v>
      </c>
      <c r="B178" s="201" t="s">
        <v>906</v>
      </c>
      <c r="C178" s="205">
        <v>9.6999999999999993</v>
      </c>
      <c r="D178" s="197">
        <v>0.19</v>
      </c>
      <c r="E178" s="185" t="s">
        <v>907</v>
      </c>
      <c r="F178" s="215">
        <v>3580</v>
      </c>
      <c r="G178" s="185" t="s">
        <v>908</v>
      </c>
      <c r="H178" s="216">
        <v>1120</v>
      </c>
      <c r="I178" s="185" t="s">
        <v>909</v>
      </c>
      <c r="J178" s="216">
        <v>2660</v>
      </c>
      <c r="K178" s="185" t="s">
        <v>910</v>
      </c>
      <c r="L178" s="215">
        <v>412</v>
      </c>
      <c r="M178" s="185" t="s">
        <v>911</v>
      </c>
      <c r="N178" s="215">
        <v>160</v>
      </c>
    </row>
    <row r="179" spans="1:14">
      <c r="A179" s="182" t="s">
        <v>912</v>
      </c>
      <c r="B179" s="199" t="s">
        <v>913</v>
      </c>
      <c r="C179" s="200">
        <v>13.4</v>
      </c>
      <c r="D179" s="194">
        <v>0.16</v>
      </c>
      <c r="E179" s="182" t="s">
        <v>914</v>
      </c>
      <c r="F179" s="213">
        <v>3710</v>
      </c>
      <c r="G179" s="182" t="s">
        <v>915</v>
      </c>
      <c r="H179" s="214">
        <v>1300</v>
      </c>
      <c r="I179" s="182" t="s">
        <v>731</v>
      </c>
      <c r="J179" s="214">
        <v>3050</v>
      </c>
      <c r="K179" s="182" t="s">
        <v>916</v>
      </c>
      <c r="L179" s="213">
        <v>703</v>
      </c>
      <c r="M179" s="182" t="s">
        <v>917</v>
      </c>
      <c r="N179" s="213">
        <v>201</v>
      </c>
    </row>
    <row r="180" spans="1:14">
      <c r="A180" s="185" t="s">
        <v>918</v>
      </c>
      <c r="B180" s="201" t="s">
        <v>919</v>
      </c>
      <c r="C180" s="205">
        <v>3.5</v>
      </c>
      <c r="D180" s="197">
        <v>0.13</v>
      </c>
      <c r="E180" s="185" t="s">
        <v>920</v>
      </c>
      <c r="F180" s="215">
        <v>1200</v>
      </c>
      <c r="G180" s="185" t="s">
        <v>921</v>
      </c>
      <c r="H180" s="215">
        <v>328</v>
      </c>
      <c r="I180" s="185" t="s">
        <v>922</v>
      </c>
      <c r="J180" s="215">
        <v>549</v>
      </c>
      <c r="K180" s="185" t="s">
        <v>923</v>
      </c>
      <c r="L180" s="215">
        <v>62</v>
      </c>
      <c r="M180" s="185" t="s">
        <v>722</v>
      </c>
      <c r="N180" s="215">
        <v>46</v>
      </c>
    </row>
    <row r="181" spans="1:14">
      <c r="A181" s="182" t="s">
        <v>924</v>
      </c>
      <c r="B181" s="183" t="s">
        <v>925</v>
      </c>
      <c r="C181" s="200">
        <v>47.1</v>
      </c>
      <c r="D181" s="194">
        <v>0.16</v>
      </c>
      <c r="E181" s="182" t="s">
        <v>926</v>
      </c>
      <c r="F181" s="213">
        <v>6940</v>
      </c>
      <c r="G181" s="182" t="s">
        <v>927</v>
      </c>
      <c r="H181" s="214">
        <v>4800</v>
      </c>
      <c r="I181" s="182" t="s">
        <v>928</v>
      </c>
      <c r="J181" s="214">
        <v>6960</v>
      </c>
      <c r="K181" s="182" t="s">
        <v>929</v>
      </c>
      <c r="L181" s="213">
        <v>5060</v>
      </c>
      <c r="M181" s="182" t="s">
        <v>930</v>
      </c>
      <c r="N181" s="214">
        <v>2500</v>
      </c>
    </row>
    <row r="182" spans="1:14">
      <c r="A182" s="185" t="s">
        <v>931</v>
      </c>
      <c r="B182" s="201" t="s">
        <v>932</v>
      </c>
      <c r="C182" s="205">
        <v>0.4</v>
      </c>
      <c r="D182" s="197">
        <v>0.04</v>
      </c>
      <c r="E182" s="185" t="s">
        <v>933</v>
      </c>
      <c r="F182" s="215">
        <v>60</v>
      </c>
      <c r="G182" s="185" t="s">
        <v>933</v>
      </c>
      <c r="H182" s="215">
        <v>16</v>
      </c>
      <c r="I182" s="185" t="s">
        <v>934</v>
      </c>
      <c r="J182" s="215">
        <v>18</v>
      </c>
      <c r="K182" s="185" t="s">
        <v>935</v>
      </c>
      <c r="L182" s="215">
        <v>3</v>
      </c>
      <c r="M182" s="185" t="s">
        <v>936</v>
      </c>
      <c r="N182" s="215">
        <v>2</v>
      </c>
    </row>
    <row r="183" spans="1:14">
      <c r="A183" s="182" t="s">
        <v>937</v>
      </c>
      <c r="B183" s="199" t="s">
        <v>938</v>
      </c>
      <c r="C183" s="200">
        <v>1.5</v>
      </c>
      <c r="D183" s="194">
        <v>0.1</v>
      </c>
      <c r="E183" s="182" t="s">
        <v>939</v>
      </c>
      <c r="F183" s="213">
        <v>506</v>
      </c>
      <c r="G183" s="182" t="s">
        <v>939</v>
      </c>
      <c r="H183" s="213">
        <v>138</v>
      </c>
      <c r="I183" s="182" t="s">
        <v>940</v>
      </c>
      <c r="J183" s="213">
        <v>174</v>
      </c>
      <c r="K183" s="182" t="s">
        <v>941</v>
      </c>
      <c r="L183" s="213">
        <v>24</v>
      </c>
      <c r="M183" s="182" t="s">
        <v>942</v>
      </c>
      <c r="N183" s="213">
        <v>19</v>
      </c>
    </row>
    <row r="184" spans="1:14">
      <c r="A184" s="185" t="s">
        <v>943</v>
      </c>
      <c r="B184" s="201" t="s">
        <v>944</v>
      </c>
      <c r="C184" s="185" t="s">
        <v>945</v>
      </c>
      <c r="D184" s="197">
        <v>0.02</v>
      </c>
      <c r="E184" s="185" t="s">
        <v>946</v>
      </c>
      <c r="F184" s="215">
        <v>13</v>
      </c>
      <c r="G184" s="185" t="s">
        <v>946</v>
      </c>
      <c r="H184" s="215">
        <v>4</v>
      </c>
      <c r="I184" s="185" t="s">
        <v>947</v>
      </c>
      <c r="J184" s="215">
        <v>4</v>
      </c>
      <c r="K184" s="185" t="s">
        <v>948</v>
      </c>
      <c r="L184" s="217" t="s">
        <v>949</v>
      </c>
      <c r="M184" s="185" t="s">
        <v>950</v>
      </c>
      <c r="N184" s="217" t="s">
        <v>949</v>
      </c>
    </row>
    <row r="185" spans="1:14">
      <c r="A185" s="182" t="s">
        <v>951</v>
      </c>
      <c r="B185" s="199" t="s">
        <v>952</v>
      </c>
      <c r="C185" s="200">
        <v>28.2</v>
      </c>
      <c r="D185" s="194">
        <v>0.27</v>
      </c>
      <c r="E185" s="182" t="s">
        <v>953</v>
      </c>
      <c r="F185" s="213">
        <v>5080</v>
      </c>
      <c r="G185" s="182" t="s">
        <v>954</v>
      </c>
      <c r="H185" s="214">
        <v>2640</v>
      </c>
      <c r="I185" s="182" t="s">
        <v>955</v>
      </c>
      <c r="J185" s="214">
        <v>4830</v>
      </c>
      <c r="K185" s="182" t="s">
        <v>956</v>
      </c>
      <c r="L185" s="213">
        <v>2480</v>
      </c>
      <c r="M185" s="182" t="s">
        <v>957</v>
      </c>
      <c r="N185" s="213">
        <v>806</v>
      </c>
    </row>
    <row r="186" spans="1:14">
      <c r="A186" s="185" t="s">
        <v>958</v>
      </c>
      <c r="B186" s="201" t="s">
        <v>959</v>
      </c>
      <c r="C186" s="205">
        <v>38.9</v>
      </c>
      <c r="D186" s="197">
        <v>0.26</v>
      </c>
      <c r="E186" s="185" t="s">
        <v>960</v>
      </c>
      <c r="F186" s="215">
        <v>5360</v>
      </c>
      <c r="G186" s="185" t="s">
        <v>961</v>
      </c>
      <c r="H186" s="216">
        <v>3350</v>
      </c>
      <c r="I186" s="185" t="s">
        <v>962</v>
      </c>
      <c r="J186" s="216">
        <v>5280</v>
      </c>
      <c r="K186" s="185" t="s">
        <v>963</v>
      </c>
      <c r="L186" s="215">
        <v>3440</v>
      </c>
      <c r="M186" s="185" t="s">
        <v>964</v>
      </c>
      <c r="N186" s="216">
        <v>1460</v>
      </c>
    </row>
    <row r="187" spans="1:14">
      <c r="A187" s="182" t="s">
        <v>965</v>
      </c>
      <c r="B187" s="199" t="s">
        <v>966</v>
      </c>
      <c r="C187" s="200">
        <v>13.1</v>
      </c>
      <c r="D187" s="194">
        <v>0.23</v>
      </c>
      <c r="E187" s="182" t="s">
        <v>967</v>
      </c>
      <c r="F187" s="213">
        <v>3480</v>
      </c>
      <c r="G187" s="182" t="s">
        <v>968</v>
      </c>
      <c r="H187" s="214">
        <v>1210</v>
      </c>
      <c r="I187" s="182" t="s">
        <v>969</v>
      </c>
      <c r="J187" s="214">
        <v>2840</v>
      </c>
      <c r="K187" s="182" t="s">
        <v>970</v>
      </c>
      <c r="L187" s="213">
        <v>636</v>
      </c>
      <c r="M187" s="182" t="s">
        <v>971</v>
      </c>
      <c r="N187" s="213">
        <v>185</v>
      </c>
    </row>
    <row r="188" spans="1:14">
      <c r="A188" s="185" t="s">
        <v>972</v>
      </c>
      <c r="B188" s="201" t="s">
        <v>973</v>
      </c>
      <c r="C188" s="205">
        <v>11</v>
      </c>
      <c r="D188" s="186" t="s">
        <v>974</v>
      </c>
      <c r="E188" s="185" t="s">
        <v>975</v>
      </c>
      <c r="F188" s="215">
        <v>4110</v>
      </c>
      <c r="G188" s="185" t="s">
        <v>976</v>
      </c>
      <c r="H188" s="216">
        <v>1330</v>
      </c>
      <c r="I188" s="185" t="s">
        <v>977</v>
      </c>
      <c r="J188" s="216">
        <v>3190</v>
      </c>
      <c r="K188" s="185" t="s">
        <v>978</v>
      </c>
      <c r="L188" s="215">
        <v>573</v>
      </c>
      <c r="M188" s="185" t="s">
        <v>979</v>
      </c>
      <c r="N188" s="215">
        <v>195</v>
      </c>
    </row>
    <row r="189" spans="1:14">
      <c r="A189" s="182" t="s">
        <v>980</v>
      </c>
      <c r="B189" s="199" t="s">
        <v>981</v>
      </c>
      <c r="C189" s="193">
        <v>242</v>
      </c>
      <c r="D189" s="194">
        <v>0.24</v>
      </c>
      <c r="E189" s="182" t="s">
        <v>926</v>
      </c>
      <c r="F189" s="213">
        <v>6940</v>
      </c>
      <c r="G189" s="182" t="s">
        <v>982</v>
      </c>
      <c r="H189" s="214">
        <v>8060</v>
      </c>
      <c r="I189" s="182" t="s">
        <v>983</v>
      </c>
      <c r="J189" s="214">
        <v>7400</v>
      </c>
      <c r="K189" s="182" t="s">
        <v>984</v>
      </c>
      <c r="L189" s="213">
        <v>8400</v>
      </c>
      <c r="M189" s="182" t="s">
        <v>985</v>
      </c>
      <c r="N189" s="214">
        <v>8380</v>
      </c>
    </row>
    <row r="190" spans="1:14">
      <c r="A190" s="185" t="s">
        <v>986</v>
      </c>
      <c r="B190" s="201" t="s">
        <v>987</v>
      </c>
      <c r="C190" s="205">
        <v>6.5</v>
      </c>
      <c r="D190" s="186" t="s">
        <v>988</v>
      </c>
      <c r="E190" s="185" t="s">
        <v>989</v>
      </c>
      <c r="F190" s="215">
        <v>2510</v>
      </c>
      <c r="G190" s="185" t="s">
        <v>990</v>
      </c>
      <c r="H190" s="215">
        <v>716</v>
      </c>
      <c r="I190" s="185" t="s">
        <v>991</v>
      </c>
      <c r="J190" s="216">
        <v>1570</v>
      </c>
      <c r="K190" s="185" t="s">
        <v>992</v>
      </c>
      <c r="L190" s="215">
        <v>176</v>
      </c>
      <c r="M190" s="185" t="s">
        <v>993</v>
      </c>
      <c r="N190" s="215">
        <v>100</v>
      </c>
    </row>
    <row r="191" spans="1:14">
      <c r="A191" s="182" t="s">
        <v>994</v>
      </c>
      <c r="B191" s="199" t="s">
        <v>995</v>
      </c>
      <c r="C191" s="200">
        <v>47.1</v>
      </c>
      <c r="D191" s="194">
        <v>0.24</v>
      </c>
      <c r="E191" s="182" t="s">
        <v>996</v>
      </c>
      <c r="F191" s="213">
        <v>6680</v>
      </c>
      <c r="G191" s="182" t="s">
        <v>997</v>
      </c>
      <c r="H191" s="214">
        <v>4620</v>
      </c>
      <c r="I191" s="182" t="s">
        <v>985</v>
      </c>
      <c r="J191" s="214">
        <v>6690</v>
      </c>
      <c r="K191" s="182" t="s">
        <v>998</v>
      </c>
      <c r="L191" s="213">
        <v>4870</v>
      </c>
      <c r="M191" s="182" t="s">
        <v>999</v>
      </c>
      <c r="N191" s="214">
        <v>2410</v>
      </c>
    </row>
    <row r="192" spans="1:14">
      <c r="A192" s="185" t="s">
        <v>1000</v>
      </c>
      <c r="B192" s="201" t="s">
        <v>1001</v>
      </c>
      <c r="C192" s="205">
        <v>3.2</v>
      </c>
      <c r="D192" s="186" t="s">
        <v>1002</v>
      </c>
      <c r="E192" s="185" t="s">
        <v>1003</v>
      </c>
      <c r="F192" s="215">
        <v>863</v>
      </c>
      <c r="G192" s="185" t="s">
        <v>1004</v>
      </c>
      <c r="H192" s="215">
        <v>235</v>
      </c>
      <c r="I192" s="185" t="s">
        <v>1005</v>
      </c>
      <c r="J192" s="215">
        <v>378</v>
      </c>
      <c r="K192" s="185" t="s">
        <v>1006</v>
      </c>
      <c r="L192" s="215">
        <v>44</v>
      </c>
      <c r="M192" s="185" t="s">
        <v>1007</v>
      </c>
      <c r="N192" s="215">
        <v>33</v>
      </c>
    </row>
    <row r="193" spans="1:14">
      <c r="A193" s="182" t="s">
        <v>1008</v>
      </c>
      <c r="B193" s="199" t="s">
        <v>1009</v>
      </c>
      <c r="C193" s="200">
        <v>3.1</v>
      </c>
      <c r="D193" s="183" t="s">
        <v>1010</v>
      </c>
      <c r="E193" s="182" t="s">
        <v>1011</v>
      </c>
      <c r="F193" s="213">
        <v>1070</v>
      </c>
      <c r="G193" s="182" t="s">
        <v>1011</v>
      </c>
      <c r="H193" s="213">
        <v>290</v>
      </c>
      <c r="I193" s="182" t="s">
        <v>1012</v>
      </c>
      <c r="J193" s="213">
        <v>460</v>
      </c>
      <c r="K193" s="182" t="s">
        <v>1013</v>
      </c>
      <c r="L193" s="213">
        <v>54</v>
      </c>
      <c r="M193" s="182" t="s">
        <v>1014</v>
      </c>
      <c r="N193" s="213">
        <v>40</v>
      </c>
    </row>
    <row r="194" spans="1:14">
      <c r="A194" s="185" t="s">
        <v>1015</v>
      </c>
      <c r="B194" s="201" t="s">
        <v>1016</v>
      </c>
      <c r="C194" s="205">
        <v>7.7</v>
      </c>
      <c r="D194" s="197">
        <v>0.24</v>
      </c>
      <c r="E194" s="185" t="s">
        <v>1017</v>
      </c>
      <c r="F194" s="215">
        <v>2920</v>
      </c>
      <c r="G194" s="185" t="s">
        <v>1018</v>
      </c>
      <c r="H194" s="215">
        <v>858</v>
      </c>
      <c r="I194" s="185" t="s">
        <v>1019</v>
      </c>
      <c r="J194" s="216">
        <v>1970</v>
      </c>
      <c r="K194" s="185" t="s">
        <v>1020</v>
      </c>
      <c r="L194" s="215">
        <v>245</v>
      </c>
      <c r="M194" s="185" t="s">
        <v>1021</v>
      </c>
      <c r="N194" s="215">
        <v>121</v>
      </c>
    </row>
    <row r="195" spans="1:14">
      <c r="A195" s="182" t="s">
        <v>1022</v>
      </c>
      <c r="B195" s="199" t="s">
        <v>1023</v>
      </c>
      <c r="C195" s="200">
        <v>1.2</v>
      </c>
      <c r="D195" s="183" t="s">
        <v>1024</v>
      </c>
      <c r="E195" s="182" t="s">
        <v>1025</v>
      </c>
      <c r="F195" s="213">
        <v>278</v>
      </c>
      <c r="G195" s="182" t="s">
        <v>1025</v>
      </c>
      <c r="H195" s="213">
        <v>76</v>
      </c>
      <c r="I195" s="182" t="s">
        <v>1026</v>
      </c>
      <c r="J195" s="213">
        <v>92</v>
      </c>
      <c r="K195" s="182" t="s">
        <v>1027</v>
      </c>
      <c r="L195" s="213">
        <v>13</v>
      </c>
      <c r="M195" s="182" t="s">
        <v>1028</v>
      </c>
      <c r="N195" s="213">
        <v>10</v>
      </c>
    </row>
    <row r="196" spans="1:14">
      <c r="A196" s="185" t="s">
        <v>1029</v>
      </c>
      <c r="B196" s="201" t="s">
        <v>1030</v>
      </c>
      <c r="C196" s="205">
        <v>2.6</v>
      </c>
      <c r="D196" s="197">
        <v>7.0000000000000007E-2</v>
      </c>
      <c r="E196" s="185" t="s">
        <v>1031</v>
      </c>
      <c r="F196" s="215">
        <v>530</v>
      </c>
      <c r="G196" s="185" t="s">
        <v>1031</v>
      </c>
      <c r="H196" s="215">
        <v>144</v>
      </c>
      <c r="I196" s="185" t="s">
        <v>1032</v>
      </c>
      <c r="J196" s="215">
        <v>213</v>
      </c>
      <c r="K196" s="185" t="s">
        <v>1033</v>
      </c>
      <c r="L196" s="215">
        <v>26</v>
      </c>
      <c r="M196" s="185" t="s">
        <v>1034</v>
      </c>
      <c r="N196" s="215">
        <v>20</v>
      </c>
    </row>
    <row r="197" spans="1:14" ht="18">
      <c r="A197" s="182" t="s">
        <v>1035</v>
      </c>
      <c r="B197" s="199" t="s">
        <v>1036</v>
      </c>
      <c r="C197" s="200">
        <v>28.4</v>
      </c>
      <c r="D197" s="194">
        <v>0.31</v>
      </c>
      <c r="E197" s="182" t="s">
        <v>1037</v>
      </c>
      <c r="F197" s="213">
        <v>4510</v>
      </c>
      <c r="G197" s="182" t="s">
        <v>1038</v>
      </c>
      <c r="H197" s="214">
        <v>2360</v>
      </c>
      <c r="I197" s="182" t="s">
        <v>1039</v>
      </c>
      <c r="J197" s="214">
        <v>4290</v>
      </c>
      <c r="K197" s="182" t="s">
        <v>930</v>
      </c>
      <c r="L197" s="213">
        <v>2220</v>
      </c>
      <c r="M197" s="182" t="s">
        <v>1040</v>
      </c>
      <c r="N197" s="213">
        <v>725</v>
      </c>
    </row>
    <row r="198" spans="1:14">
      <c r="A198" s="185" t="s">
        <v>1041</v>
      </c>
      <c r="B198" s="201" t="s">
        <v>1042</v>
      </c>
      <c r="C198" s="205">
        <v>8.6999999999999993</v>
      </c>
      <c r="D198" s="197">
        <v>0.22</v>
      </c>
      <c r="E198" s="185" t="s">
        <v>1043</v>
      </c>
      <c r="F198" s="215">
        <v>2660</v>
      </c>
      <c r="G198" s="185" t="s">
        <v>1044</v>
      </c>
      <c r="H198" s="215">
        <v>804</v>
      </c>
      <c r="I198" s="185" t="s">
        <v>1045</v>
      </c>
      <c r="J198" s="216">
        <v>1890</v>
      </c>
      <c r="K198" s="185" t="s">
        <v>1046</v>
      </c>
      <c r="L198" s="215">
        <v>262</v>
      </c>
      <c r="M198" s="185" t="s">
        <v>1047</v>
      </c>
      <c r="N198" s="215">
        <v>114</v>
      </c>
    </row>
    <row r="199" spans="1:14" ht="18">
      <c r="A199" s="182" t="s">
        <v>1048</v>
      </c>
      <c r="B199" s="199" t="s">
        <v>1049</v>
      </c>
      <c r="C199" s="200">
        <v>16.100000000000001</v>
      </c>
      <c r="D199" s="183" t="s">
        <v>1050</v>
      </c>
      <c r="E199" s="182" t="s">
        <v>1051</v>
      </c>
      <c r="F199" s="213">
        <v>4310</v>
      </c>
      <c r="G199" s="182" t="s">
        <v>1052</v>
      </c>
      <c r="H199" s="214">
        <v>1650</v>
      </c>
      <c r="I199" s="182" t="s">
        <v>1053</v>
      </c>
      <c r="J199" s="214">
        <v>3720</v>
      </c>
      <c r="K199" s="182" t="s">
        <v>1054</v>
      </c>
      <c r="L199" s="213">
        <v>1070</v>
      </c>
      <c r="M199" s="182" t="s">
        <v>1055</v>
      </c>
      <c r="N199" s="213">
        <v>281</v>
      </c>
    </row>
    <row r="200" spans="1:14">
      <c r="A200" s="185" t="s">
        <v>1056</v>
      </c>
      <c r="B200" s="201" t="s">
        <v>1057</v>
      </c>
      <c r="C200" s="185" t="s">
        <v>1058</v>
      </c>
      <c r="D200" s="201" t="s">
        <v>1059</v>
      </c>
      <c r="E200" s="185" t="s">
        <v>1060</v>
      </c>
      <c r="F200" s="217" t="s">
        <v>949</v>
      </c>
      <c r="G200" s="185" t="s">
        <v>1060</v>
      </c>
      <c r="H200" s="217" t="s">
        <v>949</v>
      </c>
      <c r="I200" s="185" t="s">
        <v>1061</v>
      </c>
      <c r="J200" s="217" t="s">
        <v>949</v>
      </c>
      <c r="K200" s="185" t="s">
        <v>1062</v>
      </c>
      <c r="L200" s="217" t="s">
        <v>949</v>
      </c>
      <c r="M200" s="185" t="s">
        <v>1063</v>
      </c>
      <c r="N200" s="217" t="s">
        <v>949</v>
      </c>
    </row>
    <row r="201" spans="1:14">
      <c r="A201" s="182" t="s">
        <v>1064</v>
      </c>
      <c r="B201" s="199" t="s">
        <v>1065</v>
      </c>
      <c r="C201" s="182" t="s">
        <v>1066</v>
      </c>
      <c r="D201" s="199" t="s">
        <v>1067</v>
      </c>
      <c r="E201" s="182" t="s">
        <v>1068</v>
      </c>
      <c r="F201" s="218" t="s">
        <v>949</v>
      </c>
      <c r="G201" s="182" t="s">
        <v>1068</v>
      </c>
      <c r="H201" s="218" t="s">
        <v>949</v>
      </c>
      <c r="I201" s="182" t="s">
        <v>1069</v>
      </c>
      <c r="J201" s="218" t="s">
        <v>949</v>
      </c>
      <c r="K201" s="182" t="s">
        <v>1070</v>
      </c>
      <c r="L201" s="218" t="s">
        <v>949</v>
      </c>
      <c r="M201" s="182" t="s">
        <v>1071</v>
      </c>
      <c r="N201" s="218" t="s">
        <v>949</v>
      </c>
    </row>
    <row r="202" spans="1:14">
      <c r="A202" s="185" t="s">
        <v>1072</v>
      </c>
      <c r="B202" s="201" t="s">
        <v>1073</v>
      </c>
      <c r="C202" s="185" t="s">
        <v>1074</v>
      </c>
      <c r="D202" s="197">
        <v>0.02</v>
      </c>
      <c r="E202" s="185" t="s">
        <v>1075</v>
      </c>
      <c r="F202" s="217" t="s">
        <v>949</v>
      </c>
      <c r="G202" s="185" t="s">
        <v>1075</v>
      </c>
      <c r="H202" s="217" t="s">
        <v>949</v>
      </c>
      <c r="I202" s="185" t="s">
        <v>1076</v>
      </c>
      <c r="J202" s="217" t="s">
        <v>949</v>
      </c>
      <c r="K202" s="185" t="s">
        <v>1077</v>
      </c>
      <c r="L202" s="217" t="s">
        <v>949</v>
      </c>
      <c r="M202" s="185" t="s">
        <v>1078</v>
      </c>
      <c r="N202" s="217" t="s">
        <v>949</v>
      </c>
    </row>
    <row r="203" spans="1:14">
      <c r="A203" s="182" t="s">
        <v>1079</v>
      </c>
      <c r="B203" s="199" t="s">
        <v>1080</v>
      </c>
      <c r="C203" s="182" t="s">
        <v>1081</v>
      </c>
      <c r="D203" s="194">
        <v>0.01</v>
      </c>
      <c r="E203" s="182" t="s">
        <v>1082</v>
      </c>
      <c r="F203" s="218" t="s">
        <v>949</v>
      </c>
      <c r="G203" s="182" t="s">
        <v>1082</v>
      </c>
      <c r="H203" s="218" t="s">
        <v>949</v>
      </c>
      <c r="I203" s="182" t="s">
        <v>1083</v>
      </c>
      <c r="J203" s="218" t="s">
        <v>949</v>
      </c>
      <c r="K203" s="182" t="s">
        <v>1084</v>
      </c>
      <c r="L203" s="218" t="s">
        <v>949</v>
      </c>
      <c r="M203" s="182" t="s">
        <v>1085</v>
      </c>
      <c r="N203" s="218" t="s">
        <v>949</v>
      </c>
    </row>
    <row r="204" spans="1:14" ht="18">
      <c r="A204" s="185" t="s">
        <v>1086</v>
      </c>
      <c r="B204" s="201" t="s">
        <v>1087</v>
      </c>
      <c r="C204" s="185" t="s">
        <v>1088</v>
      </c>
      <c r="D204" s="197">
        <v>0.02</v>
      </c>
      <c r="E204" s="185" t="s">
        <v>1089</v>
      </c>
      <c r="F204" s="215">
        <v>1</v>
      </c>
      <c r="G204" s="185" t="s">
        <v>1089</v>
      </c>
      <c r="H204" s="217" t="s">
        <v>949</v>
      </c>
      <c r="I204" s="185" t="s">
        <v>1090</v>
      </c>
      <c r="J204" s="217" t="s">
        <v>949</v>
      </c>
      <c r="K204" s="185" t="s">
        <v>1091</v>
      </c>
      <c r="L204" s="217" t="s">
        <v>949</v>
      </c>
      <c r="M204" s="185" t="s">
        <v>1092</v>
      </c>
      <c r="N204" s="217" t="s">
        <v>949</v>
      </c>
    </row>
    <row r="205" spans="1:14">
      <c r="A205" s="182" t="s">
        <v>1093</v>
      </c>
      <c r="B205" s="199" t="s">
        <v>1094</v>
      </c>
      <c r="C205" s="182" t="s">
        <v>1095</v>
      </c>
      <c r="D205" s="194">
        <v>0.02</v>
      </c>
      <c r="E205" s="182" t="s">
        <v>1096</v>
      </c>
      <c r="F205" s="213">
        <v>1</v>
      </c>
      <c r="G205" s="182" t="s">
        <v>1096</v>
      </c>
      <c r="H205" s="218" t="s">
        <v>949</v>
      </c>
      <c r="I205" s="182" t="s">
        <v>1097</v>
      </c>
      <c r="J205" s="218" t="s">
        <v>949</v>
      </c>
      <c r="K205" s="182" t="s">
        <v>1098</v>
      </c>
      <c r="L205" s="218" t="s">
        <v>949</v>
      </c>
      <c r="M205" s="182" t="s">
        <v>1099</v>
      </c>
      <c r="N205" s="218" t="s">
        <v>949</v>
      </c>
    </row>
    <row r="206" spans="1:14" ht="18">
      <c r="A206" s="185" t="s">
        <v>1100</v>
      </c>
      <c r="B206" s="201" t="s">
        <v>1101</v>
      </c>
      <c r="C206" s="185" t="s">
        <v>1102</v>
      </c>
      <c r="D206" s="197">
        <v>0.04</v>
      </c>
      <c r="E206" s="185" t="s">
        <v>1103</v>
      </c>
      <c r="F206" s="215">
        <v>4</v>
      </c>
      <c r="G206" s="185" t="s">
        <v>1103</v>
      </c>
      <c r="H206" s="217" t="s">
        <v>949</v>
      </c>
      <c r="I206" s="185" t="s">
        <v>1104</v>
      </c>
      <c r="J206" s="217" t="s">
        <v>949</v>
      </c>
      <c r="K206" s="185" t="s">
        <v>1105</v>
      </c>
      <c r="L206" s="217" t="s">
        <v>949</v>
      </c>
      <c r="M206" s="185" t="s">
        <v>1106</v>
      </c>
      <c r="N206" s="217" t="s">
        <v>949</v>
      </c>
    </row>
    <row r="207" spans="1:14" ht="18">
      <c r="A207" s="188" t="s">
        <v>1107</v>
      </c>
      <c r="B207" s="202" t="s">
        <v>1108</v>
      </c>
      <c r="C207" s="188" t="s">
        <v>1109</v>
      </c>
      <c r="D207" s="189" t="s">
        <v>1110</v>
      </c>
      <c r="E207" s="188" t="s">
        <v>1055</v>
      </c>
      <c r="F207" s="219">
        <v>6</v>
      </c>
      <c r="G207" s="188" t="s">
        <v>1055</v>
      </c>
      <c r="H207" s="219">
        <v>2</v>
      </c>
      <c r="I207" s="188" t="s">
        <v>1111</v>
      </c>
      <c r="J207" s="219">
        <v>2</v>
      </c>
      <c r="K207" s="188" t="s">
        <v>1112</v>
      </c>
      <c r="L207" s="220" t="s">
        <v>949</v>
      </c>
      <c r="M207" s="188" t="s">
        <v>1113</v>
      </c>
      <c r="N207" s="220" t="s">
        <v>949</v>
      </c>
    </row>
    <row r="208" spans="1:14">
      <c r="A208" s="178" t="s">
        <v>1114</v>
      </c>
      <c r="B208" s="221" t="s">
        <v>1115</v>
      </c>
      <c r="C208" s="178" t="s">
        <v>1116</v>
      </c>
      <c r="D208" s="222">
        <v>0.01</v>
      </c>
      <c r="E208" s="178" t="s">
        <v>1117</v>
      </c>
      <c r="F208" s="223">
        <v>1</v>
      </c>
      <c r="G208" s="178" t="s">
        <v>1117</v>
      </c>
      <c r="H208" s="224" t="s">
        <v>949</v>
      </c>
      <c r="I208" s="178" t="s">
        <v>1118</v>
      </c>
      <c r="J208" s="224" t="s">
        <v>949</v>
      </c>
      <c r="K208" s="178" t="s">
        <v>1119</v>
      </c>
      <c r="L208" s="224" t="s">
        <v>949</v>
      </c>
      <c r="M208" s="178" t="s">
        <v>1120</v>
      </c>
      <c r="N208" s="224" t="s">
        <v>949</v>
      </c>
    </row>
    <row r="209" spans="1:14">
      <c r="A209" s="182" t="s">
        <v>1121</v>
      </c>
      <c r="B209" s="199" t="s">
        <v>1122</v>
      </c>
      <c r="C209" s="182" t="s">
        <v>1123</v>
      </c>
      <c r="D209" s="225">
        <v>0.01</v>
      </c>
      <c r="E209" s="182" t="s">
        <v>1124</v>
      </c>
      <c r="F209" s="218" t="s">
        <v>949</v>
      </c>
      <c r="G209" s="182" t="s">
        <v>1124</v>
      </c>
      <c r="H209" s="218" t="s">
        <v>949</v>
      </c>
      <c r="I209" s="182" t="s">
        <v>1125</v>
      </c>
      <c r="J209" s="218" t="s">
        <v>949</v>
      </c>
      <c r="K209" s="182" t="s">
        <v>1126</v>
      </c>
      <c r="L209" s="218" t="s">
        <v>949</v>
      </c>
      <c r="M209" s="182" t="s">
        <v>1127</v>
      </c>
      <c r="N209" s="218" t="s">
        <v>949</v>
      </c>
    </row>
    <row r="210" spans="1:14">
      <c r="A210" s="185" t="s">
        <v>1128</v>
      </c>
      <c r="B210" s="201" t="s">
        <v>1129</v>
      </c>
      <c r="C210" s="185" t="s">
        <v>1123</v>
      </c>
      <c r="D210" s="226">
        <v>0.03</v>
      </c>
      <c r="E210" s="185" t="s">
        <v>934</v>
      </c>
      <c r="F210" s="217" t="s">
        <v>949</v>
      </c>
      <c r="G210" s="185" t="s">
        <v>934</v>
      </c>
      <c r="H210" s="217" t="s">
        <v>949</v>
      </c>
      <c r="I210" s="185" t="s">
        <v>1130</v>
      </c>
      <c r="J210" s="217" t="s">
        <v>949</v>
      </c>
      <c r="K210" s="185" t="s">
        <v>1131</v>
      </c>
      <c r="L210" s="217" t="s">
        <v>949</v>
      </c>
      <c r="M210" s="185" t="s">
        <v>1132</v>
      </c>
      <c r="N210" s="217" t="s">
        <v>949</v>
      </c>
    </row>
    <row r="211" spans="1:14">
      <c r="A211" s="182" t="s">
        <v>1133</v>
      </c>
      <c r="B211" s="199" t="s">
        <v>1134</v>
      </c>
      <c r="C211" s="182" t="s">
        <v>1123</v>
      </c>
      <c r="D211" s="225">
        <v>0.03</v>
      </c>
      <c r="E211" s="182" t="s">
        <v>1135</v>
      </c>
      <c r="F211" s="218" t="s">
        <v>949</v>
      </c>
      <c r="G211" s="182" t="s">
        <v>1135</v>
      </c>
      <c r="H211" s="218" t="s">
        <v>949</v>
      </c>
      <c r="I211" s="182" t="s">
        <v>1136</v>
      </c>
      <c r="J211" s="218" t="s">
        <v>949</v>
      </c>
      <c r="K211" s="182" t="s">
        <v>1137</v>
      </c>
      <c r="L211" s="218" t="s">
        <v>949</v>
      </c>
      <c r="M211" s="182" t="s">
        <v>1138</v>
      </c>
      <c r="N211" s="218" t="s">
        <v>949</v>
      </c>
    </row>
    <row r="212" spans="1:14" ht="18">
      <c r="A212" s="206" t="s">
        <v>1139</v>
      </c>
      <c r="B212" s="206" t="s">
        <v>1140</v>
      </c>
      <c r="C212" s="207" t="s">
        <v>1123</v>
      </c>
      <c r="D212" s="227">
        <v>0.03</v>
      </c>
      <c r="E212" s="207" t="s">
        <v>1141</v>
      </c>
      <c r="F212" s="228" t="s">
        <v>949</v>
      </c>
      <c r="G212" s="207" t="s">
        <v>1141</v>
      </c>
      <c r="H212" s="228" t="s">
        <v>949</v>
      </c>
      <c r="I212" s="207" t="s">
        <v>1142</v>
      </c>
      <c r="J212" s="228" t="s">
        <v>949</v>
      </c>
      <c r="K212" s="207" t="s">
        <v>1143</v>
      </c>
      <c r="L212" s="228" t="s">
        <v>949</v>
      </c>
      <c r="M212" s="207" t="s">
        <v>1144</v>
      </c>
      <c r="N212" s="228" t="s">
        <v>949</v>
      </c>
    </row>
    <row r="213" spans="1:14">
      <c r="A213" s="178" t="s">
        <v>1145</v>
      </c>
      <c r="B213" s="179" t="s">
        <v>1146</v>
      </c>
      <c r="C213" s="191">
        <v>5</v>
      </c>
      <c r="D213" s="222">
        <v>7.0000000000000007E-2</v>
      </c>
      <c r="E213" s="178" t="s">
        <v>1147</v>
      </c>
      <c r="F213" s="223">
        <v>578</v>
      </c>
      <c r="G213" s="178" t="s">
        <v>1148</v>
      </c>
      <c r="H213" s="223">
        <v>160</v>
      </c>
      <c r="I213" s="178" t="s">
        <v>1149</v>
      </c>
      <c r="J213" s="223">
        <v>317</v>
      </c>
      <c r="K213" s="178" t="s">
        <v>1150</v>
      </c>
      <c r="L213" s="223">
        <v>34</v>
      </c>
      <c r="M213" s="178" t="s">
        <v>1151</v>
      </c>
      <c r="N213" s="223">
        <v>22</v>
      </c>
    </row>
    <row r="214" spans="1:14">
      <c r="A214" s="182" t="s">
        <v>1152</v>
      </c>
      <c r="B214" s="183" t="s">
        <v>1153</v>
      </c>
      <c r="C214" s="193">
        <v>26</v>
      </c>
      <c r="D214" s="225">
        <v>0.17</v>
      </c>
      <c r="E214" s="182" t="s">
        <v>1154</v>
      </c>
      <c r="F214" s="214">
        <v>3480</v>
      </c>
      <c r="G214" s="182" t="s">
        <v>1155</v>
      </c>
      <c r="H214" s="214">
        <v>1730</v>
      </c>
      <c r="I214" s="182" t="s">
        <v>1156</v>
      </c>
      <c r="J214" s="214">
        <v>3280</v>
      </c>
      <c r="K214" s="182" t="s">
        <v>1157</v>
      </c>
      <c r="L214" s="214">
        <v>1570</v>
      </c>
      <c r="M214" s="182" t="s">
        <v>1158</v>
      </c>
      <c r="N214" s="213">
        <v>479</v>
      </c>
    </row>
    <row r="215" spans="1:14">
      <c r="A215" s="185" t="s">
        <v>1159</v>
      </c>
      <c r="B215" s="186" t="s">
        <v>1160</v>
      </c>
      <c r="C215" s="205">
        <v>1</v>
      </c>
      <c r="D215" s="201" t="s">
        <v>1161</v>
      </c>
      <c r="E215" s="185" t="s">
        <v>1162</v>
      </c>
      <c r="F215" s="215">
        <v>45</v>
      </c>
      <c r="G215" s="185" t="s">
        <v>1162</v>
      </c>
      <c r="H215" s="215">
        <v>12</v>
      </c>
      <c r="I215" s="185" t="s">
        <v>1163</v>
      </c>
      <c r="J215" s="215">
        <v>15</v>
      </c>
      <c r="K215" s="185" t="s">
        <v>1164</v>
      </c>
      <c r="L215" s="215">
        <v>2</v>
      </c>
      <c r="M215" s="185" t="s">
        <v>1165</v>
      </c>
      <c r="N215" s="215">
        <v>2</v>
      </c>
    </row>
    <row r="216" spans="1:14">
      <c r="A216" s="182" t="s">
        <v>1166</v>
      </c>
      <c r="B216" s="183" t="s">
        <v>1167</v>
      </c>
      <c r="C216" s="200">
        <v>0.4</v>
      </c>
      <c r="D216" s="199" t="s">
        <v>1168</v>
      </c>
      <c r="E216" s="182" t="s">
        <v>1169</v>
      </c>
      <c r="F216" s="213">
        <v>33</v>
      </c>
      <c r="G216" s="182" t="s">
        <v>1169</v>
      </c>
      <c r="H216" s="213">
        <v>9</v>
      </c>
      <c r="I216" s="182" t="s">
        <v>1170</v>
      </c>
      <c r="J216" s="213">
        <v>10</v>
      </c>
      <c r="K216" s="182" t="s">
        <v>1171</v>
      </c>
      <c r="L216" s="213">
        <v>2</v>
      </c>
      <c r="M216" s="182" t="s">
        <v>1172</v>
      </c>
      <c r="N216" s="213">
        <v>1</v>
      </c>
    </row>
    <row r="217" spans="1:14">
      <c r="A217" s="185" t="s">
        <v>1173</v>
      </c>
      <c r="B217" s="186" t="s">
        <v>1174</v>
      </c>
      <c r="C217" s="205">
        <v>0.4</v>
      </c>
      <c r="D217" s="226">
        <v>0.08</v>
      </c>
      <c r="E217" s="185" t="s">
        <v>1175</v>
      </c>
      <c r="F217" s="215">
        <v>60</v>
      </c>
      <c r="G217" s="185" t="s">
        <v>1175</v>
      </c>
      <c r="H217" s="215">
        <v>16</v>
      </c>
      <c r="I217" s="185" t="s">
        <v>934</v>
      </c>
      <c r="J217" s="215">
        <v>18</v>
      </c>
      <c r="K217" s="185" t="s">
        <v>1176</v>
      </c>
      <c r="L217" s="215">
        <v>3</v>
      </c>
      <c r="M217" s="185" t="s">
        <v>936</v>
      </c>
      <c r="N217" s="215">
        <v>2</v>
      </c>
    </row>
    <row r="218" spans="1:14">
      <c r="A218" s="188" t="s">
        <v>1177</v>
      </c>
      <c r="B218" s="202" t="s">
        <v>1178</v>
      </c>
      <c r="C218" s="188" t="s">
        <v>1179</v>
      </c>
      <c r="D218" s="229">
        <v>0.01</v>
      </c>
      <c r="E218" s="188" t="s">
        <v>1180</v>
      </c>
      <c r="F218" s="219">
        <v>3</v>
      </c>
      <c r="G218" s="188" t="s">
        <v>1180</v>
      </c>
      <c r="H218" s="220" t="s">
        <v>949</v>
      </c>
      <c r="I218" s="188" t="s">
        <v>1181</v>
      </c>
      <c r="J218" s="220" t="s">
        <v>949</v>
      </c>
      <c r="K218" s="188" t="s">
        <v>1182</v>
      </c>
      <c r="L218" s="220" t="s">
        <v>949</v>
      </c>
      <c r="M218" s="188" t="s">
        <v>1183</v>
      </c>
      <c r="N218" s="220" t="s">
        <v>949</v>
      </c>
    </row>
    <row r="219" spans="1:14">
      <c r="A219" s="178" t="s">
        <v>1184</v>
      </c>
      <c r="B219" s="179" t="s">
        <v>1185</v>
      </c>
      <c r="C219" s="191">
        <v>0.8</v>
      </c>
      <c r="D219" s="230">
        <v>4.0000000000000001E-3</v>
      </c>
      <c r="E219" s="178" t="s">
        <v>1186</v>
      </c>
      <c r="F219" s="223">
        <v>9</v>
      </c>
      <c r="G219" s="178" t="s">
        <v>1186</v>
      </c>
      <c r="H219" s="223">
        <v>2</v>
      </c>
      <c r="I219" s="178" t="s">
        <v>1187</v>
      </c>
      <c r="J219" s="223">
        <v>3</v>
      </c>
      <c r="K219" s="178" t="s">
        <v>1188</v>
      </c>
      <c r="L219" s="224" t="s">
        <v>949</v>
      </c>
      <c r="M219" s="178" t="s">
        <v>1189</v>
      </c>
      <c r="N219" s="224" t="s">
        <v>949</v>
      </c>
    </row>
    <row r="220" spans="1:14">
      <c r="A220" s="182" t="s">
        <v>1190</v>
      </c>
      <c r="B220" s="183" t="s">
        <v>1191</v>
      </c>
      <c r="C220" s="200">
        <v>0.3</v>
      </c>
      <c r="D220" s="225">
        <v>0.01</v>
      </c>
      <c r="E220" s="182" t="s">
        <v>1192</v>
      </c>
      <c r="F220" s="213">
        <v>4</v>
      </c>
      <c r="G220" s="182" t="s">
        <v>1192</v>
      </c>
      <c r="H220" s="213">
        <v>1</v>
      </c>
      <c r="I220" s="182" t="s">
        <v>1193</v>
      </c>
      <c r="J220" s="213">
        <v>1</v>
      </c>
      <c r="K220" s="182" t="s">
        <v>1194</v>
      </c>
      <c r="L220" s="218" t="s">
        <v>949</v>
      </c>
      <c r="M220" s="182" t="s">
        <v>1195</v>
      </c>
      <c r="N220" s="218" t="s">
        <v>949</v>
      </c>
    </row>
    <row r="221" spans="1:14">
      <c r="A221" s="185" t="s">
        <v>1196</v>
      </c>
      <c r="B221" s="186" t="s">
        <v>1197</v>
      </c>
      <c r="C221" s="205">
        <v>5.2</v>
      </c>
      <c r="D221" s="226">
        <v>0.15</v>
      </c>
      <c r="E221" s="185" t="s">
        <v>826</v>
      </c>
      <c r="F221" s="216">
        <v>1350</v>
      </c>
      <c r="G221" s="185" t="s">
        <v>1198</v>
      </c>
      <c r="H221" s="215">
        <v>376</v>
      </c>
      <c r="I221" s="185" t="s">
        <v>1199</v>
      </c>
      <c r="J221" s="215">
        <v>756</v>
      </c>
      <c r="K221" s="185" t="s">
        <v>1200</v>
      </c>
      <c r="L221" s="215">
        <v>80</v>
      </c>
      <c r="M221" s="185" t="s">
        <v>1201</v>
      </c>
      <c r="N221" s="215">
        <v>52</v>
      </c>
    </row>
    <row r="222" spans="1:14">
      <c r="A222" s="182" t="s">
        <v>1202</v>
      </c>
      <c r="B222" s="183" t="s">
        <v>1203</v>
      </c>
      <c r="C222" s="200">
        <v>2.9</v>
      </c>
      <c r="D222" s="225">
        <v>0.27</v>
      </c>
      <c r="E222" s="182" t="s">
        <v>1204</v>
      </c>
      <c r="F222" s="213">
        <v>848</v>
      </c>
      <c r="G222" s="182" t="s">
        <v>1204</v>
      </c>
      <c r="H222" s="213">
        <v>231</v>
      </c>
      <c r="I222" s="182" t="s">
        <v>1205</v>
      </c>
      <c r="J222" s="213">
        <v>356</v>
      </c>
      <c r="K222" s="182" t="s">
        <v>1089</v>
      </c>
      <c r="L222" s="213">
        <v>42</v>
      </c>
      <c r="M222" s="182" t="s">
        <v>1206</v>
      </c>
      <c r="N222" s="213">
        <v>32</v>
      </c>
    </row>
    <row r="223" spans="1:14">
      <c r="A223" s="185" t="s">
        <v>1207</v>
      </c>
      <c r="B223" s="186" t="s">
        <v>1208</v>
      </c>
      <c r="C223" s="196">
        <v>16</v>
      </c>
      <c r="D223" s="226">
        <v>0.28999999999999998</v>
      </c>
      <c r="E223" s="185" t="s">
        <v>1209</v>
      </c>
      <c r="F223" s="216">
        <v>4590</v>
      </c>
      <c r="G223" s="185" t="s">
        <v>1210</v>
      </c>
      <c r="H223" s="216">
        <v>1750</v>
      </c>
      <c r="I223" s="185" t="s">
        <v>1211</v>
      </c>
      <c r="J223" s="216">
        <v>3950</v>
      </c>
      <c r="K223" s="185" t="s">
        <v>1212</v>
      </c>
      <c r="L223" s="216">
        <v>1130</v>
      </c>
      <c r="M223" s="185" t="s">
        <v>1046</v>
      </c>
      <c r="N223" s="215">
        <v>297</v>
      </c>
    </row>
    <row r="224" spans="1:14">
      <c r="A224" s="182" t="s">
        <v>1213</v>
      </c>
      <c r="B224" s="183" t="s">
        <v>1214</v>
      </c>
      <c r="C224" s="193">
        <v>65</v>
      </c>
      <c r="D224" s="225">
        <v>0.3</v>
      </c>
      <c r="E224" s="182" t="s">
        <v>1215</v>
      </c>
      <c r="F224" s="214">
        <v>7800</v>
      </c>
      <c r="G224" s="182" t="s">
        <v>1216</v>
      </c>
      <c r="H224" s="214">
        <v>6290</v>
      </c>
      <c r="I224" s="182" t="s">
        <v>1217</v>
      </c>
      <c r="J224" s="214">
        <v>7990</v>
      </c>
      <c r="K224" s="182" t="s">
        <v>1218</v>
      </c>
      <c r="L224" s="214">
        <v>6750</v>
      </c>
      <c r="M224" s="182" t="s">
        <v>1219</v>
      </c>
      <c r="N224" s="213">
        <v>4170</v>
      </c>
    </row>
    <row r="225" spans="1:14">
      <c r="A225" s="185" t="s">
        <v>1220</v>
      </c>
      <c r="B225" s="201" t="s">
        <v>1221</v>
      </c>
      <c r="C225" s="205">
        <v>3.4</v>
      </c>
      <c r="D225" s="226">
        <v>0.14000000000000001</v>
      </c>
      <c r="E225" s="185" t="s">
        <v>1222</v>
      </c>
      <c r="F225" s="215">
        <v>635</v>
      </c>
      <c r="G225" s="185" t="s">
        <v>1222</v>
      </c>
      <c r="H225" s="215">
        <v>173</v>
      </c>
      <c r="I225" s="185" t="s">
        <v>1223</v>
      </c>
      <c r="J225" s="215">
        <v>286</v>
      </c>
      <c r="K225" s="185" t="s">
        <v>1224</v>
      </c>
      <c r="L225" s="215">
        <v>33</v>
      </c>
      <c r="M225" s="185" t="s">
        <v>1225</v>
      </c>
      <c r="N225" s="215">
        <v>24</v>
      </c>
    </row>
    <row r="226" spans="1:14">
      <c r="A226" s="182" t="s">
        <v>1226</v>
      </c>
      <c r="B226" s="199" t="s">
        <v>1227</v>
      </c>
      <c r="C226" s="200">
        <v>1</v>
      </c>
      <c r="D226" s="225">
        <v>0.13</v>
      </c>
      <c r="E226" s="182" t="s">
        <v>1228</v>
      </c>
      <c r="F226" s="213">
        <v>151</v>
      </c>
      <c r="G226" s="182" t="s">
        <v>1228</v>
      </c>
      <c r="H226" s="213">
        <v>41</v>
      </c>
      <c r="I226" s="182" t="s">
        <v>1229</v>
      </c>
      <c r="J226" s="213">
        <v>49</v>
      </c>
      <c r="K226" s="182" t="s">
        <v>1230</v>
      </c>
      <c r="L226" s="213">
        <v>7</v>
      </c>
      <c r="M226" s="182" t="s">
        <v>1231</v>
      </c>
      <c r="N226" s="213">
        <v>6</v>
      </c>
    </row>
    <row r="227" spans="1:14">
      <c r="A227" s="185" t="s">
        <v>1232</v>
      </c>
      <c r="B227" s="201" t="s">
        <v>1233</v>
      </c>
      <c r="C227" s="205">
        <v>2.9</v>
      </c>
      <c r="D227" s="226">
        <v>0.19</v>
      </c>
      <c r="E227" s="185" t="s">
        <v>1234</v>
      </c>
      <c r="F227" s="215">
        <v>674</v>
      </c>
      <c r="G227" s="185" t="s">
        <v>1234</v>
      </c>
      <c r="H227" s="215">
        <v>184</v>
      </c>
      <c r="I227" s="185" t="s">
        <v>1235</v>
      </c>
      <c r="J227" s="215">
        <v>283</v>
      </c>
      <c r="K227" s="185" t="s">
        <v>1150</v>
      </c>
      <c r="L227" s="215">
        <v>34</v>
      </c>
      <c r="M227" s="185" t="s">
        <v>1236</v>
      </c>
      <c r="N227" s="215">
        <v>25</v>
      </c>
    </row>
    <row r="228" spans="1:14">
      <c r="A228" s="188" t="s">
        <v>1237</v>
      </c>
      <c r="B228" s="202" t="s">
        <v>1238</v>
      </c>
      <c r="C228" s="231">
        <v>20</v>
      </c>
      <c r="D228" s="229">
        <v>0.31</v>
      </c>
      <c r="E228" s="188" t="s">
        <v>1239</v>
      </c>
      <c r="F228" s="232">
        <v>3440</v>
      </c>
      <c r="G228" s="188" t="s">
        <v>1240</v>
      </c>
      <c r="H228" s="232">
        <v>1470</v>
      </c>
      <c r="I228" s="188" t="s">
        <v>963</v>
      </c>
      <c r="J228" s="232">
        <v>3100</v>
      </c>
      <c r="K228" s="188" t="s">
        <v>1241</v>
      </c>
      <c r="L228" s="232">
        <v>1150</v>
      </c>
      <c r="M228" s="188" t="s">
        <v>1242</v>
      </c>
      <c r="N228" s="219">
        <v>304</v>
      </c>
    </row>
    <row r="229" spans="1:14">
      <c r="A229" s="178" t="s">
        <v>1243</v>
      </c>
      <c r="B229" s="179" t="s">
        <v>1244</v>
      </c>
      <c r="C229" s="211">
        <v>500</v>
      </c>
      <c r="D229" s="222">
        <v>0.2</v>
      </c>
      <c r="E229" s="178" t="s">
        <v>1245</v>
      </c>
      <c r="F229" s="212">
        <v>12800</v>
      </c>
      <c r="G229" s="178" t="s">
        <v>1246</v>
      </c>
      <c r="H229" s="212">
        <v>16100</v>
      </c>
      <c r="I229" s="178" t="s">
        <v>1247</v>
      </c>
      <c r="J229" s="212">
        <v>13700</v>
      </c>
      <c r="K229" s="178" t="s">
        <v>1248</v>
      </c>
      <c r="L229" s="212">
        <v>16500</v>
      </c>
      <c r="M229" s="178" t="s">
        <v>1249</v>
      </c>
      <c r="N229" s="212">
        <v>18100</v>
      </c>
    </row>
    <row r="230" spans="1:14">
      <c r="A230" s="182" t="s">
        <v>1250</v>
      </c>
      <c r="B230" s="183" t="s">
        <v>1251</v>
      </c>
      <c r="C230" s="233">
        <v>3200</v>
      </c>
      <c r="D230" s="225">
        <v>0.56999999999999995</v>
      </c>
      <c r="E230" s="182" t="s">
        <v>1252</v>
      </c>
      <c r="F230" s="234">
        <v>17500</v>
      </c>
      <c r="G230" s="182" t="s">
        <v>1253</v>
      </c>
      <c r="H230" s="234">
        <v>23500</v>
      </c>
      <c r="I230" s="182" t="s">
        <v>1254</v>
      </c>
      <c r="J230" s="234">
        <v>18900</v>
      </c>
      <c r="K230" s="182" t="s">
        <v>1148</v>
      </c>
      <c r="L230" s="234">
        <v>23800</v>
      </c>
      <c r="M230" s="182" t="s">
        <v>1255</v>
      </c>
      <c r="N230" s="234">
        <v>28200</v>
      </c>
    </row>
    <row r="231" spans="1:14">
      <c r="A231" s="185" t="s">
        <v>1256</v>
      </c>
      <c r="B231" s="186" t="s">
        <v>1257</v>
      </c>
      <c r="C231" s="196">
        <v>800</v>
      </c>
      <c r="D231" s="226">
        <v>0.59</v>
      </c>
      <c r="E231" s="185" t="s">
        <v>1258</v>
      </c>
      <c r="F231" s="235">
        <v>13500</v>
      </c>
      <c r="G231" s="185" t="s">
        <v>1259</v>
      </c>
      <c r="H231" s="235">
        <v>17400</v>
      </c>
      <c r="I231" s="185" t="s">
        <v>1260</v>
      </c>
      <c r="J231" s="235">
        <v>14500</v>
      </c>
      <c r="K231" s="185" t="s">
        <v>1261</v>
      </c>
      <c r="L231" s="235">
        <v>17800</v>
      </c>
      <c r="M231" s="185" t="s">
        <v>1262</v>
      </c>
      <c r="N231" s="235">
        <v>20200</v>
      </c>
    </row>
    <row r="232" spans="1:14">
      <c r="A232" s="182" t="s">
        <v>1263</v>
      </c>
      <c r="B232" s="183" t="s">
        <v>1264</v>
      </c>
      <c r="C232" s="193">
        <v>36</v>
      </c>
      <c r="D232" s="225">
        <v>0.2</v>
      </c>
      <c r="E232" s="182" t="s">
        <v>1265</v>
      </c>
      <c r="F232" s="214">
        <v>6840</v>
      </c>
      <c r="G232" s="182" t="s">
        <v>1266</v>
      </c>
      <c r="H232" s="214">
        <v>4090</v>
      </c>
      <c r="I232" s="182" t="s">
        <v>985</v>
      </c>
      <c r="J232" s="214">
        <v>6690</v>
      </c>
      <c r="K232" s="182" t="s">
        <v>1267</v>
      </c>
      <c r="L232" s="214">
        <v>4140</v>
      </c>
      <c r="M232" s="182" t="s">
        <v>1268</v>
      </c>
      <c r="N232" s="213">
        <v>1650</v>
      </c>
    </row>
    <row r="233" spans="1:14">
      <c r="A233" s="185" t="s">
        <v>1269</v>
      </c>
      <c r="B233" s="186" t="s">
        <v>1270</v>
      </c>
      <c r="C233" s="236">
        <v>50000</v>
      </c>
      <c r="D233" s="226">
        <v>0.09</v>
      </c>
      <c r="E233" s="185" t="s">
        <v>976</v>
      </c>
      <c r="F233" s="216">
        <v>4880</v>
      </c>
      <c r="G233" s="185" t="s">
        <v>1271</v>
      </c>
      <c r="H233" s="216">
        <v>6630</v>
      </c>
      <c r="I233" s="185" t="s">
        <v>962</v>
      </c>
      <c r="J233" s="216">
        <v>5270</v>
      </c>
      <c r="K233" s="185" t="s">
        <v>1272</v>
      </c>
      <c r="L233" s="216">
        <v>6690</v>
      </c>
      <c r="M233" s="185" t="s">
        <v>1273</v>
      </c>
      <c r="N233" s="215">
        <v>8040</v>
      </c>
    </row>
    <row r="234" spans="1:14">
      <c r="A234" s="182" t="s">
        <v>1274</v>
      </c>
      <c r="B234" s="183" t="s">
        <v>1275</v>
      </c>
      <c r="C234" s="233">
        <v>10000</v>
      </c>
      <c r="D234" s="225">
        <v>0.25</v>
      </c>
      <c r="E234" s="182" t="s">
        <v>1276</v>
      </c>
      <c r="F234" s="214">
        <v>8210</v>
      </c>
      <c r="G234" s="182" t="s">
        <v>1277</v>
      </c>
      <c r="H234" s="234">
        <v>11100</v>
      </c>
      <c r="I234" s="182" t="s">
        <v>1278</v>
      </c>
      <c r="J234" s="214">
        <v>8880</v>
      </c>
      <c r="K234" s="182" t="s">
        <v>1025</v>
      </c>
      <c r="L234" s="234">
        <v>11200</v>
      </c>
      <c r="M234" s="182" t="s">
        <v>1279</v>
      </c>
      <c r="N234" s="234">
        <v>13500</v>
      </c>
    </row>
    <row r="235" spans="1:14">
      <c r="A235" s="185" t="s">
        <v>1280</v>
      </c>
      <c r="B235" s="186" t="s">
        <v>1281</v>
      </c>
      <c r="C235" s="236">
        <v>3000</v>
      </c>
      <c r="D235" s="201" t="s">
        <v>1282</v>
      </c>
      <c r="E235" s="185" t="s">
        <v>1265</v>
      </c>
      <c r="F235" s="216">
        <v>6850</v>
      </c>
      <c r="G235" s="185" t="s">
        <v>1283</v>
      </c>
      <c r="H235" s="216">
        <v>9200</v>
      </c>
      <c r="I235" s="185" t="s">
        <v>983</v>
      </c>
      <c r="J235" s="216">
        <v>7400</v>
      </c>
      <c r="K235" s="185" t="s">
        <v>1284</v>
      </c>
      <c r="L235" s="216">
        <v>9310</v>
      </c>
      <c r="M235" s="185" t="s">
        <v>1285</v>
      </c>
      <c r="N235" s="235">
        <v>11000</v>
      </c>
    </row>
    <row r="236" spans="1:14">
      <c r="A236" s="182" t="s">
        <v>1286</v>
      </c>
      <c r="B236" s="183" t="s">
        <v>1287</v>
      </c>
      <c r="C236" s="233">
        <v>2600</v>
      </c>
      <c r="D236" s="225">
        <v>0.28000000000000003</v>
      </c>
      <c r="E236" s="182" t="s">
        <v>1288</v>
      </c>
      <c r="F236" s="214">
        <v>6640</v>
      </c>
      <c r="G236" s="182" t="s">
        <v>1289</v>
      </c>
      <c r="H236" s="214">
        <v>8900</v>
      </c>
      <c r="I236" s="182" t="s">
        <v>792</v>
      </c>
      <c r="J236" s="214">
        <v>7180</v>
      </c>
      <c r="K236" s="182" t="s">
        <v>784</v>
      </c>
      <c r="L236" s="214">
        <v>9010</v>
      </c>
      <c r="M236" s="182" t="s">
        <v>1290</v>
      </c>
      <c r="N236" s="234">
        <v>10700</v>
      </c>
    </row>
    <row r="237" spans="1:14">
      <c r="A237" s="207" t="s">
        <v>1291</v>
      </c>
      <c r="B237" s="237" t="s">
        <v>1292</v>
      </c>
      <c r="C237" s="238">
        <v>3200</v>
      </c>
      <c r="D237" s="227">
        <v>0.32</v>
      </c>
      <c r="E237" s="207" t="s">
        <v>1293</v>
      </c>
      <c r="F237" s="239">
        <v>7110</v>
      </c>
      <c r="G237" s="207" t="s">
        <v>1294</v>
      </c>
      <c r="H237" s="239">
        <v>9540</v>
      </c>
      <c r="I237" s="207" t="s">
        <v>1295</v>
      </c>
      <c r="J237" s="239">
        <v>7680</v>
      </c>
      <c r="K237" s="207" t="s">
        <v>1296</v>
      </c>
      <c r="L237" s="239">
        <v>9660</v>
      </c>
      <c r="M237" s="207" t="s">
        <v>1297</v>
      </c>
      <c r="N237" s="240">
        <v>11500</v>
      </c>
    </row>
    <row r="238" spans="1:14">
      <c r="A238" s="178" t="s">
        <v>1298</v>
      </c>
      <c r="B238" s="179" t="s">
        <v>1299</v>
      </c>
      <c r="C238" s="241">
        <v>2600</v>
      </c>
      <c r="D238" s="222">
        <v>0.36</v>
      </c>
      <c r="E238" s="178" t="s">
        <v>1265</v>
      </c>
      <c r="F238" s="242">
        <v>6870</v>
      </c>
      <c r="G238" s="178" t="s">
        <v>1283</v>
      </c>
      <c r="H238" s="242">
        <v>9200</v>
      </c>
      <c r="I238" s="178" t="s">
        <v>1300</v>
      </c>
      <c r="J238" s="242">
        <v>7420</v>
      </c>
      <c r="K238" s="178" t="s">
        <v>1301</v>
      </c>
      <c r="L238" s="242">
        <v>9320</v>
      </c>
      <c r="M238" s="178" t="s">
        <v>1302</v>
      </c>
      <c r="N238" s="212">
        <v>11000</v>
      </c>
    </row>
    <row r="239" spans="1:14">
      <c r="A239" s="182" t="s">
        <v>1303</v>
      </c>
      <c r="B239" s="183" t="s">
        <v>1304</v>
      </c>
      <c r="C239" s="182" t="s">
        <v>1305</v>
      </c>
      <c r="D239" s="199" t="s">
        <v>1306</v>
      </c>
      <c r="E239" s="182" t="s">
        <v>1307</v>
      </c>
      <c r="F239" s="213">
        <v>7</v>
      </c>
      <c r="G239" s="182" t="s">
        <v>1307</v>
      </c>
      <c r="H239" s="213">
        <v>2</v>
      </c>
      <c r="I239" s="182" t="s">
        <v>1308</v>
      </c>
      <c r="J239" s="213">
        <v>2</v>
      </c>
      <c r="K239" s="182" t="s">
        <v>1309</v>
      </c>
      <c r="L239" s="218" t="s">
        <v>949</v>
      </c>
      <c r="M239" s="182" t="s">
        <v>1310</v>
      </c>
      <c r="N239" s="218" t="s">
        <v>949</v>
      </c>
    </row>
    <row r="240" spans="1:14">
      <c r="A240" s="185" t="s">
        <v>1311</v>
      </c>
      <c r="B240" s="186" t="s">
        <v>1312</v>
      </c>
      <c r="C240" s="236">
        <v>4100</v>
      </c>
      <c r="D240" s="226">
        <v>0.41</v>
      </c>
      <c r="E240" s="185" t="s">
        <v>1313</v>
      </c>
      <c r="F240" s="216">
        <v>6350</v>
      </c>
      <c r="G240" s="185" t="s">
        <v>1314</v>
      </c>
      <c r="H240" s="216">
        <v>8550</v>
      </c>
      <c r="I240" s="185" t="s">
        <v>1315</v>
      </c>
      <c r="J240" s="216">
        <v>6860</v>
      </c>
      <c r="K240" s="185" t="s">
        <v>1316</v>
      </c>
      <c r="L240" s="216">
        <v>8650</v>
      </c>
      <c r="M240" s="185" t="s">
        <v>1317</v>
      </c>
      <c r="N240" s="235">
        <v>10300</v>
      </c>
    </row>
    <row r="241" spans="1:14">
      <c r="A241" s="182" t="s">
        <v>1318</v>
      </c>
      <c r="B241" s="183" t="s">
        <v>1319</v>
      </c>
      <c r="C241" s="233">
        <v>3100</v>
      </c>
      <c r="D241" s="225">
        <v>0.44</v>
      </c>
      <c r="E241" s="182" t="s">
        <v>1320</v>
      </c>
      <c r="F241" s="214">
        <v>5890</v>
      </c>
      <c r="G241" s="182" t="s">
        <v>1321</v>
      </c>
      <c r="H241" s="214">
        <v>7910</v>
      </c>
      <c r="I241" s="182" t="s">
        <v>1322</v>
      </c>
      <c r="J241" s="214">
        <v>6370</v>
      </c>
      <c r="K241" s="182" t="s">
        <v>1323</v>
      </c>
      <c r="L241" s="214">
        <v>8010</v>
      </c>
      <c r="M241" s="182" t="s">
        <v>1324</v>
      </c>
      <c r="N241" s="213">
        <v>9490</v>
      </c>
    </row>
    <row r="242" spans="1:14">
      <c r="A242" s="185" t="s">
        <v>1325</v>
      </c>
      <c r="B242" s="186" t="s">
        <v>1326</v>
      </c>
      <c r="C242" s="236">
        <v>3000</v>
      </c>
      <c r="D242" s="226">
        <v>0.5</v>
      </c>
      <c r="E242" s="185" t="s">
        <v>1327</v>
      </c>
      <c r="F242" s="216">
        <v>5830</v>
      </c>
      <c r="G242" s="185" t="s">
        <v>1328</v>
      </c>
      <c r="H242" s="216">
        <v>7820</v>
      </c>
      <c r="I242" s="185" t="s">
        <v>1329</v>
      </c>
      <c r="J242" s="216">
        <v>6290</v>
      </c>
      <c r="K242" s="185" t="s">
        <v>1330</v>
      </c>
      <c r="L242" s="216">
        <v>7920</v>
      </c>
      <c r="M242" s="185" t="s">
        <v>1331</v>
      </c>
      <c r="N242" s="215">
        <v>9380</v>
      </c>
    </row>
    <row r="243" spans="1:14">
      <c r="A243" s="182" t="s">
        <v>1332</v>
      </c>
      <c r="B243" s="183" t="s">
        <v>1333</v>
      </c>
      <c r="C243" s="233">
        <v>3000</v>
      </c>
      <c r="D243" s="225">
        <v>0.55000000000000004</v>
      </c>
      <c r="E243" s="182" t="s">
        <v>1334</v>
      </c>
      <c r="F243" s="214">
        <v>5680</v>
      </c>
      <c r="G243" s="182" t="s">
        <v>1335</v>
      </c>
      <c r="H243" s="214">
        <v>7620</v>
      </c>
      <c r="I243" s="182" t="s">
        <v>1336</v>
      </c>
      <c r="J243" s="214">
        <v>6130</v>
      </c>
      <c r="K243" s="182" t="s">
        <v>928</v>
      </c>
      <c r="L243" s="214">
        <v>7710</v>
      </c>
      <c r="M243" s="182" t="s">
        <v>1337</v>
      </c>
      <c r="N243" s="213">
        <v>9140</v>
      </c>
    </row>
    <row r="244" spans="1:14">
      <c r="A244" s="185" t="s">
        <v>1338</v>
      </c>
      <c r="B244" s="186" t="s">
        <v>1339</v>
      </c>
      <c r="C244" s="236">
        <v>2000</v>
      </c>
      <c r="D244" s="226">
        <v>0.55000000000000004</v>
      </c>
      <c r="E244" s="185" t="s">
        <v>960</v>
      </c>
      <c r="F244" s="216">
        <v>5390</v>
      </c>
      <c r="G244" s="185" t="s">
        <v>1340</v>
      </c>
      <c r="H244" s="216">
        <v>7190</v>
      </c>
      <c r="I244" s="185" t="s">
        <v>1341</v>
      </c>
      <c r="J244" s="216">
        <v>5820</v>
      </c>
      <c r="K244" s="185" t="s">
        <v>1342</v>
      </c>
      <c r="L244" s="216">
        <v>7290</v>
      </c>
      <c r="M244" s="185" t="s">
        <v>785</v>
      </c>
      <c r="N244" s="215">
        <v>8570</v>
      </c>
    </row>
    <row r="245" spans="1:14">
      <c r="A245" s="182" t="s">
        <v>1343</v>
      </c>
      <c r="B245" s="183" t="s">
        <v>1344</v>
      </c>
      <c r="C245" s="233">
        <v>2000</v>
      </c>
      <c r="D245" s="225">
        <v>0.56000000000000005</v>
      </c>
      <c r="E245" s="182" t="s">
        <v>1240</v>
      </c>
      <c r="F245" s="214">
        <v>5430</v>
      </c>
      <c r="G245" s="182" t="s">
        <v>1345</v>
      </c>
      <c r="H245" s="214">
        <v>7240</v>
      </c>
      <c r="I245" s="182" t="s">
        <v>1346</v>
      </c>
      <c r="J245" s="214">
        <v>5860</v>
      </c>
      <c r="K245" s="182" t="s">
        <v>1347</v>
      </c>
      <c r="L245" s="214">
        <v>7340</v>
      </c>
      <c r="M245" s="182" t="s">
        <v>1348</v>
      </c>
      <c r="N245" s="213">
        <v>8630</v>
      </c>
    </row>
    <row r="246" spans="1:14">
      <c r="A246" s="185" t="s">
        <v>1349</v>
      </c>
      <c r="B246" s="186" t="s">
        <v>1350</v>
      </c>
      <c r="C246" s="236">
        <v>2000</v>
      </c>
      <c r="D246" s="226">
        <v>0.48</v>
      </c>
      <c r="E246" s="185" t="s">
        <v>1351</v>
      </c>
      <c r="F246" s="216">
        <v>4720</v>
      </c>
      <c r="G246" s="185" t="s">
        <v>1216</v>
      </c>
      <c r="H246" s="216">
        <v>6290</v>
      </c>
      <c r="I246" s="185" t="s">
        <v>1352</v>
      </c>
      <c r="J246" s="216">
        <v>5090</v>
      </c>
      <c r="K246" s="185" t="s">
        <v>1353</v>
      </c>
      <c r="L246" s="216">
        <v>6380</v>
      </c>
      <c r="M246" s="185" t="s">
        <v>1354</v>
      </c>
      <c r="N246" s="215">
        <v>7500</v>
      </c>
    </row>
    <row r="247" spans="1:14">
      <c r="A247" s="182" t="s">
        <v>1355</v>
      </c>
      <c r="B247" s="183" t="s">
        <v>1356</v>
      </c>
      <c r="C247" s="182" t="s">
        <v>1357</v>
      </c>
      <c r="D247" s="243">
        <v>2E-3</v>
      </c>
      <c r="E247" s="182" t="s">
        <v>1358</v>
      </c>
      <c r="F247" s="218" t="s">
        <v>949</v>
      </c>
      <c r="G247" s="182" t="s">
        <v>1358</v>
      </c>
      <c r="H247" s="218" t="s">
        <v>949</v>
      </c>
      <c r="I247" s="182" t="s">
        <v>1359</v>
      </c>
      <c r="J247" s="218" t="s">
        <v>949</v>
      </c>
      <c r="K247" s="182" t="s">
        <v>1360</v>
      </c>
      <c r="L247" s="218" t="s">
        <v>949</v>
      </c>
      <c r="M247" s="182" t="s">
        <v>1361</v>
      </c>
      <c r="N247" s="218" t="s">
        <v>949</v>
      </c>
    </row>
    <row r="248" spans="1:14">
      <c r="A248" s="185" t="s">
        <v>1362</v>
      </c>
      <c r="B248" s="201" t="s">
        <v>1363</v>
      </c>
      <c r="C248" s="185" t="s">
        <v>1081</v>
      </c>
      <c r="D248" s="226">
        <v>0.01</v>
      </c>
      <c r="E248" s="185" t="s">
        <v>1364</v>
      </c>
      <c r="F248" s="217" t="s">
        <v>949</v>
      </c>
      <c r="G248" s="185" t="s">
        <v>1364</v>
      </c>
      <c r="H248" s="217" t="s">
        <v>949</v>
      </c>
      <c r="I248" s="185" t="s">
        <v>1365</v>
      </c>
      <c r="J248" s="217" t="s">
        <v>949</v>
      </c>
      <c r="K248" s="185" t="s">
        <v>1366</v>
      </c>
      <c r="L248" s="217" t="s">
        <v>949</v>
      </c>
      <c r="M248" s="185" t="s">
        <v>1367</v>
      </c>
      <c r="N248" s="217" t="s">
        <v>949</v>
      </c>
    </row>
    <row r="249" spans="1:14" ht="15.75">
      <c r="A249" s="182" t="s">
        <v>1368</v>
      </c>
      <c r="B249" s="199" t="s">
        <v>1369</v>
      </c>
      <c r="C249" s="182" t="s">
        <v>1357</v>
      </c>
      <c r="D249" s="243">
        <v>3.0000000000000001E-3</v>
      </c>
      <c r="E249" s="182" t="s">
        <v>1370</v>
      </c>
      <c r="F249" s="218" t="s">
        <v>949</v>
      </c>
      <c r="G249" s="182" t="s">
        <v>1370</v>
      </c>
      <c r="H249" s="218" t="s">
        <v>949</v>
      </c>
      <c r="I249" s="182" t="s">
        <v>1371</v>
      </c>
      <c r="J249" s="218" t="s">
        <v>949</v>
      </c>
      <c r="K249" s="182" t="s">
        <v>1372</v>
      </c>
      <c r="L249" s="218" t="s">
        <v>949</v>
      </c>
      <c r="M249" s="182" t="s">
        <v>1373</v>
      </c>
      <c r="N249" s="218" t="s">
        <v>949</v>
      </c>
    </row>
    <row r="250" spans="1:14">
      <c r="A250" s="185" t="s">
        <v>1374</v>
      </c>
      <c r="B250" s="201" t="s">
        <v>1375</v>
      </c>
      <c r="C250" s="185" t="s">
        <v>1376</v>
      </c>
      <c r="D250" s="226">
        <v>0.02</v>
      </c>
      <c r="E250" s="185" t="s">
        <v>1377</v>
      </c>
      <c r="F250" s="217" t="s">
        <v>949</v>
      </c>
      <c r="G250" s="185" t="s">
        <v>1377</v>
      </c>
      <c r="H250" s="217" t="s">
        <v>949</v>
      </c>
      <c r="I250" s="185" t="s">
        <v>1378</v>
      </c>
      <c r="J250" s="217" t="s">
        <v>949</v>
      </c>
      <c r="K250" s="185" t="s">
        <v>1379</v>
      </c>
      <c r="L250" s="217" t="s">
        <v>949</v>
      </c>
      <c r="M250" s="185" t="s">
        <v>1380</v>
      </c>
      <c r="N250" s="217" t="s">
        <v>949</v>
      </c>
    </row>
    <row r="251" spans="1:14">
      <c r="A251" s="188" t="s">
        <v>1381</v>
      </c>
      <c r="B251" s="202" t="s">
        <v>1382</v>
      </c>
      <c r="C251" s="188" t="s">
        <v>1305</v>
      </c>
      <c r="D251" s="229">
        <v>7.0000000000000007E-2</v>
      </c>
      <c r="E251" s="188" t="s">
        <v>1046</v>
      </c>
      <c r="F251" s="219">
        <v>6</v>
      </c>
      <c r="G251" s="188" t="s">
        <v>1046</v>
      </c>
      <c r="H251" s="219">
        <v>2</v>
      </c>
      <c r="I251" s="188" t="s">
        <v>1383</v>
      </c>
      <c r="J251" s="219">
        <v>2</v>
      </c>
      <c r="K251" s="188" t="s">
        <v>1384</v>
      </c>
      <c r="L251" s="220" t="s">
        <v>949</v>
      </c>
      <c r="M251" s="188" t="s">
        <v>1385</v>
      </c>
      <c r="N251" s="220" t="s">
        <v>949</v>
      </c>
    </row>
    <row r="252" spans="1:14">
      <c r="A252" s="178" t="s">
        <v>1386</v>
      </c>
      <c r="B252" s="221" t="s">
        <v>1387</v>
      </c>
      <c r="C252" s="211">
        <v>119</v>
      </c>
      <c r="D252" s="222">
        <v>0.41</v>
      </c>
      <c r="E252" s="178" t="s">
        <v>1388</v>
      </c>
      <c r="F252" s="212">
        <v>12400</v>
      </c>
      <c r="G252" s="178" t="s">
        <v>882</v>
      </c>
      <c r="H252" s="212">
        <v>12400</v>
      </c>
      <c r="I252" s="178" t="s">
        <v>1389</v>
      </c>
      <c r="J252" s="212">
        <v>13000</v>
      </c>
      <c r="K252" s="178" t="s">
        <v>1390</v>
      </c>
      <c r="L252" s="212">
        <v>13200</v>
      </c>
      <c r="M252" s="178" t="s">
        <v>1391</v>
      </c>
      <c r="N252" s="212">
        <v>10900</v>
      </c>
    </row>
    <row r="253" spans="1:14">
      <c r="A253" s="182" t="s">
        <v>1392</v>
      </c>
      <c r="B253" s="199" t="s">
        <v>1393</v>
      </c>
      <c r="C253" s="193">
        <v>24.4</v>
      </c>
      <c r="D253" s="225">
        <v>0.44</v>
      </c>
      <c r="E253" s="182" t="s">
        <v>1394</v>
      </c>
      <c r="F253" s="234">
        <v>11600</v>
      </c>
      <c r="G253" s="182" t="s">
        <v>1395</v>
      </c>
      <c r="H253" s="214">
        <v>5560</v>
      </c>
      <c r="I253" s="182" t="s">
        <v>1396</v>
      </c>
      <c r="J253" s="234">
        <v>10800</v>
      </c>
      <c r="K253" s="182" t="s">
        <v>1397</v>
      </c>
      <c r="L253" s="214">
        <v>4900</v>
      </c>
      <c r="M253" s="182" t="s">
        <v>1398</v>
      </c>
      <c r="N253" s="213">
        <v>1430</v>
      </c>
    </row>
    <row r="254" spans="1:14">
      <c r="A254" s="185" t="s">
        <v>1399</v>
      </c>
      <c r="B254" s="186" t="s">
        <v>1400</v>
      </c>
      <c r="C254" s="205">
        <v>4.8</v>
      </c>
      <c r="D254" s="226">
        <v>0.18</v>
      </c>
      <c r="E254" s="185" t="s">
        <v>1401</v>
      </c>
      <c r="F254" s="216">
        <v>1890</v>
      </c>
      <c r="G254" s="185" t="s">
        <v>1402</v>
      </c>
      <c r="H254" s="215">
        <v>523</v>
      </c>
      <c r="I254" s="185" t="s">
        <v>1403</v>
      </c>
      <c r="J254" s="216">
        <v>1020</v>
      </c>
      <c r="K254" s="185" t="s">
        <v>1404</v>
      </c>
      <c r="L254" s="215">
        <v>108</v>
      </c>
      <c r="M254" s="185" t="s">
        <v>1405</v>
      </c>
      <c r="N254" s="215">
        <v>73</v>
      </c>
    </row>
    <row r="255" spans="1:14">
      <c r="A255" s="182" t="s">
        <v>1406</v>
      </c>
      <c r="B255" s="199" t="s">
        <v>1407</v>
      </c>
      <c r="C255" s="193">
        <v>51.6</v>
      </c>
      <c r="D255" s="225">
        <v>0.44</v>
      </c>
      <c r="E255" s="182" t="s">
        <v>1408</v>
      </c>
      <c r="F255" s="214">
        <v>8900</v>
      </c>
      <c r="G255" s="182" t="s">
        <v>1409</v>
      </c>
      <c r="H255" s="214">
        <v>6450</v>
      </c>
      <c r="I255" s="182" t="s">
        <v>1410</v>
      </c>
      <c r="J255" s="214">
        <v>8980</v>
      </c>
      <c r="K255" s="182" t="s">
        <v>1411</v>
      </c>
      <c r="L255" s="214">
        <v>6850</v>
      </c>
      <c r="M255" s="182" t="s">
        <v>1412</v>
      </c>
      <c r="N255" s="213">
        <v>3630</v>
      </c>
    </row>
    <row r="256" spans="1:14" ht="18">
      <c r="A256" s="185" t="s">
        <v>1413</v>
      </c>
      <c r="B256" s="201" t="s">
        <v>1414</v>
      </c>
      <c r="C256" s="205">
        <v>4.3</v>
      </c>
      <c r="D256" s="226">
        <v>0.41</v>
      </c>
      <c r="E256" s="185" t="s">
        <v>1415</v>
      </c>
      <c r="F256" s="216">
        <v>2120</v>
      </c>
      <c r="G256" s="185" t="s">
        <v>1416</v>
      </c>
      <c r="H256" s="215">
        <v>583</v>
      </c>
      <c r="I256" s="185" t="s">
        <v>1417</v>
      </c>
      <c r="J256" s="216">
        <v>1080</v>
      </c>
      <c r="K256" s="185" t="s">
        <v>1418</v>
      </c>
      <c r="L256" s="215">
        <v>116</v>
      </c>
      <c r="M256" s="185" t="s">
        <v>829</v>
      </c>
      <c r="N256" s="215">
        <v>81</v>
      </c>
    </row>
    <row r="257" spans="1:14" ht="15.75">
      <c r="A257" s="182" t="s">
        <v>1419</v>
      </c>
      <c r="B257" s="199" t="s">
        <v>1420</v>
      </c>
      <c r="C257" s="200">
        <v>3.5</v>
      </c>
      <c r="D257" s="225">
        <v>0.42</v>
      </c>
      <c r="E257" s="182" t="s">
        <v>1421</v>
      </c>
      <c r="F257" s="214">
        <v>1800</v>
      </c>
      <c r="G257" s="182" t="s">
        <v>1422</v>
      </c>
      <c r="H257" s="213">
        <v>491</v>
      </c>
      <c r="I257" s="182" t="s">
        <v>1423</v>
      </c>
      <c r="J257" s="213">
        <v>822</v>
      </c>
      <c r="K257" s="182" t="s">
        <v>1424</v>
      </c>
      <c r="L257" s="213">
        <v>93</v>
      </c>
      <c r="M257" s="182" t="s">
        <v>1425</v>
      </c>
      <c r="N257" s="213">
        <v>68</v>
      </c>
    </row>
    <row r="258" spans="1:14" ht="15.75">
      <c r="A258" s="185" t="s">
        <v>1426</v>
      </c>
      <c r="B258" s="201" t="s">
        <v>1427</v>
      </c>
      <c r="C258" s="196">
        <v>20.8</v>
      </c>
      <c r="D258" s="201" t="s">
        <v>1428</v>
      </c>
      <c r="E258" s="185" t="s">
        <v>954</v>
      </c>
      <c r="F258" s="216">
        <v>9710</v>
      </c>
      <c r="G258" s="185" t="s">
        <v>1429</v>
      </c>
      <c r="H258" s="216">
        <v>4240</v>
      </c>
      <c r="I258" s="185" t="s">
        <v>1285</v>
      </c>
      <c r="J258" s="216">
        <v>8820</v>
      </c>
      <c r="K258" s="185" t="s">
        <v>1430</v>
      </c>
      <c r="L258" s="216">
        <v>3400</v>
      </c>
      <c r="M258" s="185" t="s">
        <v>1431</v>
      </c>
      <c r="N258" s="215">
        <v>912</v>
      </c>
    </row>
    <row r="259" spans="1:14">
      <c r="A259" s="182" t="s">
        <v>1432</v>
      </c>
      <c r="B259" s="199" t="s">
        <v>1433</v>
      </c>
      <c r="C259" s="193">
        <v>10.8</v>
      </c>
      <c r="D259" s="225">
        <v>0.45</v>
      </c>
      <c r="E259" s="182" t="s">
        <v>1434</v>
      </c>
      <c r="F259" s="214">
        <v>5550</v>
      </c>
      <c r="G259" s="182" t="s">
        <v>1435</v>
      </c>
      <c r="H259" s="214">
        <v>1790</v>
      </c>
      <c r="I259" s="182" t="s">
        <v>1436</v>
      </c>
      <c r="J259" s="214">
        <v>4280</v>
      </c>
      <c r="K259" s="182" t="s">
        <v>1437</v>
      </c>
      <c r="L259" s="213">
        <v>753</v>
      </c>
      <c r="M259" s="182" t="s">
        <v>1438</v>
      </c>
      <c r="N259" s="213">
        <v>260</v>
      </c>
    </row>
    <row r="260" spans="1:14">
      <c r="A260" s="185" t="s">
        <v>1439</v>
      </c>
      <c r="B260" s="201" t="s">
        <v>1440</v>
      </c>
      <c r="C260" s="205">
        <v>7.5</v>
      </c>
      <c r="D260" s="226">
        <v>0.36</v>
      </c>
      <c r="E260" s="185" t="s">
        <v>1441</v>
      </c>
      <c r="F260" s="216">
        <v>3350</v>
      </c>
      <c r="G260" s="185" t="s">
        <v>1442</v>
      </c>
      <c r="H260" s="215">
        <v>979</v>
      </c>
      <c r="I260" s="185" t="s">
        <v>956</v>
      </c>
      <c r="J260" s="216">
        <v>2240</v>
      </c>
      <c r="K260" s="185" t="s">
        <v>1443</v>
      </c>
      <c r="L260" s="215">
        <v>273</v>
      </c>
      <c r="M260" s="185" t="s">
        <v>1444</v>
      </c>
      <c r="N260" s="215">
        <v>138</v>
      </c>
    </row>
    <row r="261" spans="1:14">
      <c r="A261" s="182" t="s">
        <v>1445</v>
      </c>
      <c r="B261" s="199" t="s">
        <v>1446</v>
      </c>
      <c r="C261" s="200">
        <v>4.9000000000000004</v>
      </c>
      <c r="D261" s="225">
        <v>0.33</v>
      </c>
      <c r="E261" s="182" t="s">
        <v>1447</v>
      </c>
      <c r="F261" s="214">
        <v>2360</v>
      </c>
      <c r="G261" s="182" t="s">
        <v>1448</v>
      </c>
      <c r="H261" s="213">
        <v>654</v>
      </c>
      <c r="I261" s="182" t="s">
        <v>1449</v>
      </c>
      <c r="J261" s="214">
        <v>1280</v>
      </c>
      <c r="K261" s="182" t="s">
        <v>1450</v>
      </c>
      <c r="L261" s="213">
        <v>136</v>
      </c>
      <c r="M261" s="182" t="s">
        <v>1451</v>
      </c>
      <c r="N261" s="213">
        <v>91</v>
      </c>
    </row>
    <row r="262" spans="1:14">
      <c r="A262" s="185" t="s">
        <v>1452</v>
      </c>
      <c r="B262" s="201" t="s">
        <v>1453</v>
      </c>
      <c r="C262" s="205">
        <v>6.6</v>
      </c>
      <c r="D262" s="226">
        <v>0.31</v>
      </c>
      <c r="E262" s="185" t="s">
        <v>1454</v>
      </c>
      <c r="F262" s="216">
        <v>2900</v>
      </c>
      <c r="G262" s="185" t="s">
        <v>1455</v>
      </c>
      <c r="H262" s="215">
        <v>828</v>
      </c>
      <c r="I262" s="185" t="s">
        <v>1456</v>
      </c>
      <c r="J262" s="216">
        <v>1820</v>
      </c>
      <c r="K262" s="185" t="s">
        <v>1457</v>
      </c>
      <c r="L262" s="215">
        <v>206</v>
      </c>
      <c r="M262" s="185" t="s">
        <v>1458</v>
      </c>
      <c r="N262" s="215">
        <v>116</v>
      </c>
    </row>
    <row r="263" spans="1:14">
      <c r="A263" s="182" t="s">
        <v>1459</v>
      </c>
      <c r="B263" s="199" t="s">
        <v>1460</v>
      </c>
      <c r="C263" s="200">
        <v>5.5</v>
      </c>
      <c r="D263" s="225">
        <v>0.36</v>
      </c>
      <c r="E263" s="182" t="s">
        <v>1461</v>
      </c>
      <c r="F263" s="214">
        <v>2910</v>
      </c>
      <c r="G263" s="182" t="s">
        <v>1462</v>
      </c>
      <c r="H263" s="213">
        <v>812</v>
      </c>
      <c r="I263" s="182" t="s">
        <v>1463</v>
      </c>
      <c r="J263" s="214">
        <v>1670</v>
      </c>
      <c r="K263" s="182" t="s">
        <v>917</v>
      </c>
      <c r="L263" s="213">
        <v>179</v>
      </c>
      <c r="M263" s="182" t="s">
        <v>1464</v>
      </c>
      <c r="N263" s="213">
        <v>114</v>
      </c>
    </row>
    <row r="264" spans="1:14">
      <c r="A264" s="185" t="s">
        <v>1465</v>
      </c>
      <c r="B264" s="201" t="s">
        <v>1466</v>
      </c>
      <c r="C264" s="205">
        <v>0.3</v>
      </c>
      <c r="D264" s="226">
        <v>0.14000000000000001</v>
      </c>
      <c r="E264" s="185" t="s">
        <v>1467</v>
      </c>
      <c r="F264" s="215">
        <v>69</v>
      </c>
      <c r="G264" s="185" t="s">
        <v>1467</v>
      </c>
      <c r="H264" s="215">
        <v>19</v>
      </c>
      <c r="I264" s="185" t="s">
        <v>1468</v>
      </c>
      <c r="J264" s="215">
        <v>21</v>
      </c>
      <c r="K264" s="185" t="s">
        <v>1469</v>
      </c>
      <c r="L264" s="215">
        <v>3</v>
      </c>
      <c r="M264" s="185" t="s">
        <v>1470</v>
      </c>
      <c r="N264" s="215">
        <v>3</v>
      </c>
    </row>
    <row r="265" spans="1:14">
      <c r="A265" s="182" t="s">
        <v>1471</v>
      </c>
      <c r="B265" s="199" t="s">
        <v>1472</v>
      </c>
      <c r="C265" s="200">
        <v>2.5</v>
      </c>
      <c r="D265" s="225">
        <v>0.26</v>
      </c>
      <c r="E265" s="182" t="s">
        <v>1473</v>
      </c>
      <c r="F265" s="214">
        <v>1110</v>
      </c>
      <c r="G265" s="182" t="s">
        <v>1473</v>
      </c>
      <c r="H265" s="213">
        <v>301</v>
      </c>
      <c r="I265" s="182" t="s">
        <v>1474</v>
      </c>
      <c r="J265" s="213">
        <v>438</v>
      </c>
      <c r="K265" s="182" t="s">
        <v>1475</v>
      </c>
      <c r="L265" s="213">
        <v>54</v>
      </c>
      <c r="M265" s="182" t="s">
        <v>1476</v>
      </c>
      <c r="N265" s="213">
        <v>42</v>
      </c>
    </row>
    <row r="266" spans="1:14">
      <c r="A266" s="185" t="s">
        <v>1477</v>
      </c>
      <c r="B266" s="201" t="s">
        <v>1478</v>
      </c>
      <c r="C266" s="185" t="s">
        <v>1479</v>
      </c>
      <c r="D266" s="226">
        <v>0.04</v>
      </c>
      <c r="E266" s="185" t="s">
        <v>1480</v>
      </c>
      <c r="F266" s="215">
        <v>5</v>
      </c>
      <c r="G266" s="185" t="s">
        <v>1480</v>
      </c>
      <c r="H266" s="215">
        <v>1</v>
      </c>
      <c r="I266" s="185" t="s">
        <v>1481</v>
      </c>
      <c r="J266" s="215">
        <v>1</v>
      </c>
      <c r="K266" s="185" t="s">
        <v>1482</v>
      </c>
      <c r="L266" s="217" t="s">
        <v>949</v>
      </c>
      <c r="M266" s="185" t="s">
        <v>1483</v>
      </c>
      <c r="N266" s="217" t="s">
        <v>949</v>
      </c>
    </row>
    <row r="267" spans="1:14">
      <c r="A267" s="182" t="s">
        <v>1484</v>
      </c>
      <c r="B267" s="199" t="s">
        <v>1485</v>
      </c>
      <c r="C267" s="200">
        <v>0.4</v>
      </c>
      <c r="D267" s="225">
        <v>0.13</v>
      </c>
      <c r="E267" s="182" t="s">
        <v>1211</v>
      </c>
      <c r="F267" s="213">
        <v>108</v>
      </c>
      <c r="G267" s="182" t="s">
        <v>1211</v>
      </c>
      <c r="H267" s="213">
        <v>29</v>
      </c>
      <c r="I267" s="182" t="s">
        <v>1486</v>
      </c>
      <c r="J267" s="213">
        <v>33</v>
      </c>
      <c r="K267" s="182" t="s">
        <v>1487</v>
      </c>
      <c r="L267" s="213">
        <v>5</v>
      </c>
      <c r="M267" s="182" t="s">
        <v>1488</v>
      </c>
      <c r="N267" s="213">
        <v>4</v>
      </c>
    </row>
    <row r="268" spans="1:14">
      <c r="A268" s="185" t="s">
        <v>1489</v>
      </c>
      <c r="B268" s="201" t="s">
        <v>1490</v>
      </c>
      <c r="C268" s="185" t="s">
        <v>1491</v>
      </c>
      <c r="D268" s="226">
        <v>0.02</v>
      </c>
      <c r="E268" s="185" t="s">
        <v>1492</v>
      </c>
      <c r="F268" s="215">
        <v>1</v>
      </c>
      <c r="G268" s="185" t="s">
        <v>1492</v>
      </c>
      <c r="H268" s="217" t="s">
        <v>949</v>
      </c>
      <c r="I268" s="185" t="s">
        <v>1493</v>
      </c>
      <c r="J268" s="217" t="s">
        <v>949</v>
      </c>
      <c r="K268" s="185" t="s">
        <v>1494</v>
      </c>
      <c r="L268" s="217" t="s">
        <v>949</v>
      </c>
      <c r="M268" s="185" t="s">
        <v>1091</v>
      </c>
      <c r="N268" s="217" t="s">
        <v>949</v>
      </c>
    </row>
    <row r="269" spans="1:14" ht="18">
      <c r="A269" s="182" t="s">
        <v>1495</v>
      </c>
      <c r="B269" s="199" t="s">
        <v>1496</v>
      </c>
      <c r="C269" s="193">
        <v>22.5</v>
      </c>
      <c r="D269" s="225">
        <v>0.53</v>
      </c>
      <c r="E269" s="182" t="s">
        <v>1497</v>
      </c>
      <c r="F269" s="214">
        <v>6720</v>
      </c>
      <c r="G269" s="182" t="s">
        <v>1498</v>
      </c>
      <c r="H269" s="214">
        <v>3070</v>
      </c>
      <c r="I269" s="182" t="s">
        <v>1499</v>
      </c>
      <c r="J269" s="214">
        <v>6180</v>
      </c>
      <c r="K269" s="182" t="s">
        <v>1500</v>
      </c>
      <c r="L269" s="214">
        <v>2580</v>
      </c>
      <c r="M269" s="182" t="s">
        <v>1501</v>
      </c>
      <c r="N269" s="213">
        <v>718</v>
      </c>
    </row>
    <row r="270" spans="1:14" ht="15.75">
      <c r="A270" s="207" t="s">
        <v>1502</v>
      </c>
      <c r="B270" s="206" t="s">
        <v>1503</v>
      </c>
      <c r="C270" s="244">
        <v>21.2</v>
      </c>
      <c r="D270" s="227">
        <v>0.44</v>
      </c>
      <c r="E270" s="207" t="s">
        <v>1504</v>
      </c>
      <c r="F270" s="239">
        <v>5940</v>
      </c>
      <c r="G270" s="207" t="s">
        <v>1505</v>
      </c>
      <c r="H270" s="239">
        <v>2620</v>
      </c>
      <c r="I270" s="207" t="s">
        <v>1506</v>
      </c>
      <c r="J270" s="239">
        <v>5410</v>
      </c>
      <c r="K270" s="207" t="s">
        <v>1507</v>
      </c>
      <c r="L270" s="239">
        <v>2130</v>
      </c>
      <c r="M270" s="207" t="s">
        <v>1508</v>
      </c>
      <c r="N270" s="245">
        <v>575</v>
      </c>
    </row>
    <row r="271" spans="1:14" ht="18">
      <c r="A271" s="178" t="s">
        <v>1509</v>
      </c>
      <c r="B271" s="221" t="s">
        <v>1510</v>
      </c>
      <c r="C271" s="191">
        <v>7.5</v>
      </c>
      <c r="D271" s="222">
        <v>0.44</v>
      </c>
      <c r="E271" s="178" t="s">
        <v>1511</v>
      </c>
      <c r="F271" s="242">
        <v>3180</v>
      </c>
      <c r="G271" s="178" t="s">
        <v>1512</v>
      </c>
      <c r="H271" s="223">
        <v>929</v>
      </c>
      <c r="I271" s="178" t="s">
        <v>1513</v>
      </c>
      <c r="J271" s="242">
        <v>2120</v>
      </c>
      <c r="K271" s="178" t="s">
        <v>1514</v>
      </c>
      <c r="L271" s="223">
        <v>259</v>
      </c>
      <c r="M271" s="178" t="s">
        <v>1515</v>
      </c>
      <c r="N271" s="223">
        <v>131</v>
      </c>
    </row>
    <row r="272" spans="1:14" ht="18">
      <c r="A272" s="182" t="s">
        <v>1516</v>
      </c>
      <c r="B272" s="199" t="s">
        <v>1517</v>
      </c>
      <c r="C272" s="200">
        <v>2.2000000000000002</v>
      </c>
      <c r="D272" s="225">
        <v>0.32</v>
      </c>
      <c r="E272" s="182" t="s">
        <v>1518</v>
      </c>
      <c r="F272" s="213">
        <v>795</v>
      </c>
      <c r="G272" s="182" t="s">
        <v>1518</v>
      </c>
      <c r="H272" s="213">
        <v>216</v>
      </c>
      <c r="I272" s="182" t="s">
        <v>1519</v>
      </c>
      <c r="J272" s="213">
        <v>302</v>
      </c>
      <c r="K272" s="182" t="s">
        <v>1520</v>
      </c>
      <c r="L272" s="213">
        <v>38</v>
      </c>
      <c r="M272" s="182" t="s">
        <v>1521</v>
      </c>
      <c r="N272" s="213">
        <v>30</v>
      </c>
    </row>
    <row r="273" spans="1:14" ht="18">
      <c r="A273" s="185" t="s">
        <v>1522</v>
      </c>
      <c r="B273" s="201" t="s">
        <v>1523</v>
      </c>
      <c r="C273" s="205">
        <v>5</v>
      </c>
      <c r="D273" s="226">
        <v>0.35</v>
      </c>
      <c r="E273" s="185" t="s">
        <v>1524</v>
      </c>
      <c r="F273" s="216">
        <v>1910</v>
      </c>
      <c r="G273" s="185" t="s">
        <v>1525</v>
      </c>
      <c r="H273" s="215">
        <v>530</v>
      </c>
      <c r="I273" s="185" t="s">
        <v>1526</v>
      </c>
      <c r="J273" s="216">
        <v>1050</v>
      </c>
      <c r="K273" s="185" t="s">
        <v>1527</v>
      </c>
      <c r="L273" s="215">
        <v>111</v>
      </c>
      <c r="M273" s="185" t="s">
        <v>1528</v>
      </c>
      <c r="N273" s="215">
        <v>74</v>
      </c>
    </row>
    <row r="274" spans="1:14" ht="18">
      <c r="A274" s="182" t="s">
        <v>1529</v>
      </c>
      <c r="B274" s="199" t="s">
        <v>1530</v>
      </c>
      <c r="C274" s="200">
        <v>6.6</v>
      </c>
      <c r="D274" s="225">
        <v>0.42</v>
      </c>
      <c r="E274" s="182" t="s">
        <v>1462</v>
      </c>
      <c r="F274" s="214">
        <v>2990</v>
      </c>
      <c r="G274" s="182" t="s">
        <v>1531</v>
      </c>
      <c r="H274" s="213">
        <v>854</v>
      </c>
      <c r="I274" s="182" t="s">
        <v>1532</v>
      </c>
      <c r="J274" s="214">
        <v>1880</v>
      </c>
      <c r="K274" s="182" t="s">
        <v>796</v>
      </c>
      <c r="L274" s="213">
        <v>212</v>
      </c>
      <c r="M274" s="182" t="s">
        <v>1533</v>
      </c>
      <c r="N274" s="213">
        <v>120</v>
      </c>
    </row>
    <row r="275" spans="1:14" ht="18">
      <c r="A275" s="185" t="s">
        <v>1534</v>
      </c>
      <c r="B275" s="201" t="s">
        <v>1535</v>
      </c>
      <c r="C275" s="205">
        <v>6</v>
      </c>
      <c r="D275" s="201" t="s">
        <v>1536</v>
      </c>
      <c r="E275" s="185" t="s">
        <v>1537</v>
      </c>
      <c r="F275" s="216">
        <v>3150</v>
      </c>
      <c r="G275" s="185" t="s">
        <v>1538</v>
      </c>
      <c r="H275" s="215">
        <v>889</v>
      </c>
      <c r="I275" s="185" t="s">
        <v>1045</v>
      </c>
      <c r="J275" s="216">
        <v>1900</v>
      </c>
      <c r="K275" s="185" t="s">
        <v>1457</v>
      </c>
      <c r="L275" s="215">
        <v>206</v>
      </c>
      <c r="M275" s="185" t="s">
        <v>1539</v>
      </c>
      <c r="N275" s="215">
        <v>124</v>
      </c>
    </row>
    <row r="276" spans="1:14">
      <c r="A276" s="182" t="s">
        <v>1540</v>
      </c>
      <c r="B276" s="199" t="s">
        <v>1541</v>
      </c>
      <c r="C276" s="200">
        <v>3.7</v>
      </c>
      <c r="D276" s="225">
        <v>0.32</v>
      </c>
      <c r="E276" s="182" t="s">
        <v>1542</v>
      </c>
      <c r="F276" s="214">
        <v>1330</v>
      </c>
      <c r="G276" s="182" t="s">
        <v>1543</v>
      </c>
      <c r="H276" s="213">
        <v>363</v>
      </c>
      <c r="I276" s="182" t="s">
        <v>842</v>
      </c>
      <c r="J276" s="213">
        <v>624</v>
      </c>
      <c r="K276" s="182" t="s">
        <v>1544</v>
      </c>
      <c r="L276" s="213">
        <v>69</v>
      </c>
      <c r="M276" s="182" t="s">
        <v>1545</v>
      </c>
      <c r="N276" s="213">
        <v>51</v>
      </c>
    </row>
    <row r="277" spans="1:14" ht="18">
      <c r="A277" s="185" t="s">
        <v>1546</v>
      </c>
      <c r="B277" s="201" t="s">
        <v>1547</v>
      </c>
      <c r="C277" s="205">
        <v>3.8</v>
      </c>
      <c r="D277" s="226">
        <v>0.3</v>
      </c>
      <c r="E277" s="185" t="s">
        <v>1548</v>
      </c>
      <c r="F277" s="216">
        <v>1410</v>
      </c>
      <c r="G277" s="185" t="s">
        <v>1549</v>
      </c>
      <c r="H277" s="215">
        <v>387</v>
      </c>
      <c r="I277" s="185" t="s">
        <v>1550</v>
      </c>
      <c r="J277" s="215">
        <v>673</v>
      </c>
      <c r="K277" s="185" t="s">
        <v>1551</v>
      </c>
      <c r="L277" s="215">
        <v>74</v>
      </c>
      <c r="M277" s="185" t="s">
        <v>1552</v>
      </c>
      <c r="N277" s="215">
        <v>54</v>
      </c>
    </row>
    <row r="278" spans="1:14" ht="18">
      <c r="A278" s="182" t="s">
        <v>1553</v>
      </c>
      <c r="B278" s="199" t="s">
        <v>1554</v>
      </c>
      <c r="C278" s="199" t="s">
        <v>1555</v>
      </c>
      <c r="D278" s="225">
        <v>0.17</v>
      </c>
      <c r="E278" s="182" t="s">
        <v>1556</v>
      </c>
      <c r="F278" s="213">
        <v>62</v>
      </c>
      <c r="G278" s="182" t="s">
        <v>1556</v>
      </c>
      <c r="H278" s="213">
        <v>17</v>
      </c>
      <c r="I278" s="182" t="s">
        <v>1557</v>
      </c>
      <c r="J278" s="213">
        <v>18</v>
      </c>
      <c r="K278" s="182" t="s">
        <v>1558</v>
      </c>
      <c r="L278" s="213">
        <v>3</v>
      </c>
      <c r="M278" s="182" t="s">
        <v>1559</v>
      </c>
      <c r="N278" s="213">
        <v>2</v>
      </c>
    </row>
    <row r="279" spans="1:14" ht="18">
      <c r="A279" s="185" t="s">
        <v>1560</v>
      </c>
      <c r="B279" s="201" t="s">
        <v>1561</v>
      </c>
      <c r="C279" s="205">
        <v>5.7</v>
      </c>
      <c r="D279" s="226">
        <v>0.37</v>
      </c>
      <c r="E279" s="185" t="s">
        <v>1562</v>
      </c>
      <c r="F279" s="216">
        <v>2560</v>
      </c>
      <c r="G279" s="185" t="s">
        <v>1563</v>
      </c>
      <c r="H279" s="215">
        <v>719</v>
      </c>
      <c r="I279" s="185" t="s">
        <v>1564</v>
      </c>
      <c r="J279" s="216">
        <v>1500</v>
      </c>
      <c r="K279" s="185" t="s">
        <v>1565</v>
      </c>
      <c r="L279" s="215">
        <v>162</v>
      </c>
      <c r="M279" s="185" t="s">
        <v>1566</v>
      </c>
      <c r="N279" s="215">
        <v>101</v>
      </c>
    </row>
    <row r="280" spans="1:14" ht="18">
      <c r="A280" s="182" t="s">
        <v>1567</v>
      </c>
      <c r="B280" s="199" t="s">
        <v>1568</v>
      </c>
      <c r="C280" s="200">
        <v>3.5</v>
      </c>
      <c r="D280" s="225">
        <v>0.38</v>
      </c>
      <c r="E280" s="182" t="s">
        <v>1569</v>
      </c>
      <c r="F280" s="214">
        <v>1640</v>
      </c>
      <c r="G280" s="182" t="s">
        <v>1570</v>
      </c>
      <c r="H280" s="213">
        <v>446</v>
      </c>
      <c r="I280" s="182" t="s">
        <v>1571</v>
      </c>
      <c r="J280" s="213">
        <v>747</v>
      </c>
      <c r="K280" s="182" t="s">
        <v>1572</v>
      </c>
      <c r="L280" s="213">
        <v>84</v>
      </c>
      <c r="M280" s="182" t="s">
        <v>1573</v>
      </c>
      <c r="N280" s="213">
        <v>62</v>
      </c>
    </row>
    <row r="281" spans="1:14" ht="18">
      <c r="A281" s="185" t="s">
        <v>1574</v>
      </c>
      <c r="B281" s="201" t="s">
        <v>1575</v>
      </c>
      <c r="C281" s="205">
        <v>3.8</v>
      </c>
      <c r="D281" s="226">
        <v>0.32</v>
      </c>
      <c r="E281" s="185" t="s">
        <v>1576</v>
      </c>
      <c r="F281" s="216">
        <v>1510</v>
      </c>
      <c r="G281" s="185" t="s">
        <v>1577</v>
      </c>
      <c r="H281" s="215">
        <v>413</v>
      </c>
      <c r="I281" s="185" t="s">
        <v>1578</v>
      </c>
      <c r="J281" s="215">
        <v>718</v>
      </c>
      <c r="K281" s="185" t="s">
        <v>1579</v>
      </c>
      <c r="L281" s="215">
        <v>79</v>
      </c>
      <c r="M281" s="185" t="s">
        <v>1580</v>
      </c>
      <c r="N281" s="215">
        <v>57</v>
      </c>
    </row>
    <row r="282" spans="1:14">
      <c r="A282" s="182" t="s">
        <v>1581</v>
      </c>
      <c r="B282" s="199" t="s">
        <v>1582</v>
      </c>
      <c r="C282" s="182" t="s">
        <v>1583</v>
      </c>
      <c r="D282" s="225">
        <v>0.15</v>
      </c>
      <c r="E282" s="182" t="s">
        <v>1456</v>
      </c>
      <c r="F282" s="213">
        <v>50</v>
      </c>
      <c r="G282" s="182" t="s">
        <v>1456</v>
      </c>
      <c r="H282" s="213">
        <v>14</v>
      </c>
      <c r="I282" s="182" t="s">
        <v>1584</v>
      </c>
      <c r="J282" s="213">
        <v>15</v>
      </c>
      <c r="K282" s="182" t="s">
        <v>1585</v>
      </c>
      <c r="L282" s="213">
        <v>2</v>
      </c>
      <c r="M282" s="182" t="s">
        <v>1586</v>
      </c>
      <c r="N282" s="213">
        <v>2</v>
      </c>
    </row>
    <row r="283" spans="1:14" ht="18">
      <c r="A283" s="185" t="s">
        <v>1587</v>
      </c>
      <c r="B283" s="201" t="s">
        <v>1588</v>
      </c>
      <c r="C283" s="185" t="s">
        <v>1589</v>
      </c>
      <c r="D283" s="226">
        <v>0.05</v>
      </c>
      <c r="E283" s="185" t="s">
        <v>1590</v>
      </c>
      <c r="F283" s="215">
        <v>3</v>
      </c>
      <c r="G283" s="185" t="s">
        <v>1590</v>
      </c>
      <c r="H283" s="217" t="s">
        <v>949</v>
      </c>
      <c r="I283" s="185" t="s">
        <v>1591</v>
      </c>
      <c r="J283" s="217" t="s">
        <v>949</v>
      </c>
      <c r="K283" s="185" t="s">
        <v>1592</v>
      </c>
      <c r="L283" s="217" t="s">
        <v>949</v>
      </c>
      <c r="M283" s="185" t="s">
        <v>1593</v>
      </c>
      <c r="N283" s="217" t="s">
        <v>949</v>
      </c>
    </row>
    <row r="284" spans="1:14" ht="18">
      <c r="A284" s="182" t="s">
        <v>1594</v>
      </c>
      <c r="B284" s="199" t="s">
        <v>1595</v>
      </c>
      <c r="C284" s="200">
        <v>0.6</v>
      </c>
      <c r="D284" s="199" t="s">
        <v>1596</v>
      </c>
      <c r="E284" s="182" t="s">
        <v>1597</v>
      </c>
      <c r="F284" s="213">
        <v>215</v>
      </c>
      <c r="G284" s="182" t="s">
        <v>1597</v>
      </c>
      <c r="H284" s="213">
        <v>58</v>
      </c>
      <c r="I284" s="182" t="s">
        <v>1598</v>
      </c>
      <c r="J284" s="213">
        <v>66</v>
      </c>
      <c r="K284" s="182" t="s">
        <v>1599</v>
      </c>
      <c r="L284" s="213">
        <v>10</v>
      </c>
      <c r="M284" s="182" t="s">
        <v>1600</v>
      </c>
      <c r="N284" s="213">
        <v>8</v>
      </c>
    </row>
    <row r="285" spans="1:14" ht="18">
      <c r="A285" s="185" t="s">
        <v>1601</v>
      </c>
      <c r="B285" s="201" t="s">
        <v>1602</v>
      </c>
      <c r="C285" s="205">
        <v>5</v>
      </c>
      <c r="D285" s="226">
        <v>0.3</v>
      </c>
      <c r="E285" s="185" t="s">
        <v>1603</v>
      </c>
      <c r="F285" s="216">
        <v>2260</v>
      </c>
      <c r="G285" s="185" t="s">
        <v>1604</v>
      </c>
      <c r="H285" s="215">
        <v>627</v>
      </c>
      <c r="I285" s="185" t="s">
        <v>1605</v>
      </c>
      <c r="J285" s="216">
        <v>1240</v>
      </c>
      <c r="K285" s="185" t="s">
        <v>1606</v>
      </c>
      <c r="L285" s="215">
        <v>132</v>
      </c>
      <c r="M285" s="185" t="s">
        <v>1607</v>
      </c>
      <c r="N285" s="215">
        <v>88</v>
      </c>
    </row>
    <row r="286" spans="1:14" ht="18">
      <c r="A286" s="182" t="s">
        <v>1608</v>
      </c>
      <c r="B286" s="199" t="s">
        <v>1609</v>
      </c>
      <c r="C286" s="182" t="s">
        <v>1058</v>
      </c>
      <c r="D286" s="225">
        <v>0.01</v>
      </c>
      <c r="E286" s="182" t="s">
        <v>1610</v>
      </c>
      <c r="F286" s="218" t="s">
        <v>949</v>
      </c>
      <c r="G286" s="182" t="s">
        <v>1610</v>
      </c>
      <c r="H286" s="218" t="s">
        <v>949</v>
      </c>
      <c r="I286" s="182" t="s">
        <v>1611</v>
      </c>
      <c r="J286" s="218" t="s">
        <v>949</v>
      </c>
      <c r="K286" s="182" t="s">
        <v>1612</v>
      </c>
      <c r="L286" s="218" t="s">
        <v>949</v>
      </c>
      <c r="M286" s="182" t="s">
        <v>1613</v>
      </c>
      <c r="N286" s="218" t="s">
        <v>949</v>
      </c>
    </row>
    <row r="287" spans="1:14">
      <c r="A287" s="185" t="s">
        <v>1614</v>
      </c>
      <c r="B287" s="201" t="s">
        <v>1615</v>
      </c>
      <c r="C287" s="205">
        <v>0.3</v>
      </c>
      <c r="D287" s="226">
        <v>0.16</v>
      </c>
      <c r="E287" s="185" t="s">
        <v>1616</v>
      </c>
      <c r="F287" s="215">
        <v>47</v>
      </c>
      <c r="G287" s="185" t="s">
        <v>1616</v>
      </c>
      <c r="H287" s="215">
        <v>13</v>
      </c>
      <c r="I287" s="185" t="s">
        <v>1617</v>
      </c>
      <c r="J287" s="215">
        <v>14</v>
      </c>
      <c r="K287" s="185" t="s">
        <v>1618</v>
      </c>
      <c r="L287" s="215">
        <v>2</v>
      </c>
      <c r="M287" s="185" t="s">
        <v>1619</v>
      </c>
      <c r="N287" s="215">
        <v>2</v>
      </c>
    </row>
    <row r="288" spans="1:14" ht="18">
      <c r="A288" s="182" t="s">
        <v>1620</v>
      </c>
      <c r="B288" s="199" t="s">
        <v>1621</v>
      </c>
      <c r="C288" s="193">
        <v>13.5</v>
      </c>
      <c r="D288" s="225">
        <v>1.02</v>
      </c>
      <c r="E288" s="182" t="s">
        <v>1622</v>
      </c>
      <c r="F288" s="214">
        <v>8010</v>
      </c>
      <c r="G288" s="182" t="s">
        <v>1623</v>
      </c>
      <c r="H288" s="214">
        <v>2820</v>
      </c>
      <c r="I288" s="182" t="s">
        <v>1347</v>
      </c>
      <c r="J288" s="214">
        <v>6600</v>
      </c>
      <c r="K288" s="182" t="s">
        <v>1624</v>
      </c>
      <c r="L288" s="214">
        <v>1530</v>
      </c>
      <c r="M288" s="182" t="s">
        <v>1625</v>
      </c>
      <c r="N288" s="213">
        <v>436</v>
      </c>
    </row>
    <row r="289" spans="1:14">
      <c r="A289" s="185" t="s">
        <v>1626</v>
      </c>
      <c r="B289" s="201" t="s">
        <v>1627</v>
      </c>
      <c r="C289" s="205">
        <v>4.7</v>
      </c>
      <c r="D289" s="226">
        <v>0.36</v>
      </c>
      <c r="E289" s="185" t="s">
        <v>1628</v>
      </c>
      <c r="F289" s="216">
        <v>1530</v>
      </c>
      <c r="G289" s="185" t="s">
        <v>1629</v>
      </c>
      <c r="H289" s="215">
        <v>421</v>
      </c>
      <c r="I289" s="185" t="s">
        <v>1630</v>
      </c>
      <c r="J289" s="215">
        <v>809</v>
      </c>
      <c r="K289" s="185" t="s">
        <v>1631</v>
      </c>
      <c r="L289" s="215">
        <v>86</v>
      </c>
      <c r="M289" s="185" t="s">
        <v>1632</v>
      </c>
      <c r="N289" s="215">
        <v>59</v>
      </c>
    </row>
    <row r="290" spans="1:14">
      <c r="A290" s="182" t="s">
        <v>1633</v>
      </c>
      <c r="B290" s="199" t="s">
        <v>1634</v>
      </c>
      <c r="C290" s="200">
        <v>4.7</v>
      </c>
      <c r="D290" s="225">
        <v>0.42</v>
      </c>
      <c r="E290" s="182" t="s">
        <v>1635</v>
      </c>
      <c r="F290" s="214">
        <v>1760</v>
      </c>
      <c r="G290" s="182" t="s">
        <v>1636</v>
      </c>
      <c r="H290" s="213">
        <v>486</v>
      </c>
      <c r="I290" s="182" t="s">
        <v>1637</v>
      </c>
      <c r="J290" s="213">
        <v>934</v>
      </c>
      <c r="K290" s="182" t="s">
        <v>1638</v>
      </c>
      <c r="L290" s="213">
        <v>99</v>
      </c>
      <c r="M290" s="182" t="s">
        <v>1639</v>
      </c>
      <c r="N290" s="213">
        <v>68</v>
      </c>
    </row>
    <row r="291" spans="1:14">
      <c r="A291" s="185" t="s">
        <v>1640</v>
      </c>
      <c r="B291" s="201" t="s">
        <v>1641</v>
      </c>
      <c r="C291" s="205">
        <v>4.7</v>
      </c>
      <c r="D291" s="226">
        <v>0.35</v>
      </c>
      <c r="E291" s="185" t="s">
        <v>1642</v>
      </c>
      <c r="F291" s="216">
        <v>1480</v>
      </c>
      <c r="G291" s="185" t="s">
        <v>1643</v>
      </c>
      <c r="H291" s="215">
        <v>407</v>
      </c>
      <c r="I291" s="185" t="s">
        <v>1644</v>
      </c>
      <c r="J291" s="215">
        <v>783</v>
      </c>
      <c r="K291" s="185" t="s">
        <v>1645</v>
      </c>
      <c r="L291" s="215">
        <v>83</v>
      </c>
      <c r="M291" s="185" t="s">
        <v>1646</v>
      </c>
      <c r="N291" s="215">
        <v>57</v>
      </c>
    </row>
    <row r="292" spans="1:14">
      <c r="A292" s="182" t="s">
        <v>1647</v>
      </c>
      <c r="B292" s="199" t="s">
        <v>1648</v>
      </c>
      <c r="C292" s="200">
        <v>0.8</v>
      </c>
      <c r="D292" s="225">
        <v>0.3</v>
      </c>
      <c r="E292" s="182" t="s">
        <v>1649</v>
      </c>
      <c r="F292" s="213">
        <v>209</v>
      </c>
      <c r="G292" s="182" t="s">
        <v>1649</v>
      </c>
      <c r="H292" s="213">
        <v>57</v>
      </c>
      <c r="I292" s="182" t="s">
        <v>1650</v>
      </c>
      <c r="J292" s="213">
        <v>66</v>
      </c>
      <c r="K292" s="182" t="s">
        <v>1651</v>
      </c>
      <c r="L292" s="213">
        <v>10</v>
      </c>
      <c r="M292" s="182" t="s">
        <v>1652</v>
      </c>
      <c r="N292" s="213">
        <v>8</v>
      </c>
    </row>
    <row r="293" spans="1:14">
      <c r="A293" s="185" t="s">
        <v>1653</v>
      </c>
      <c r="B293" s="201" t="s">
        <v>1654</v>
      </c>
      <c r="C293" s="205">
        <v>0.8</v>
      </c>
      <c r="D293" s="201" t="s">
        <v>1655</v>
      </c>
      <c r="E293" s="185" t="s">
        <v>1656</v>
      </c>
      <c r="F293" s="215">
        <v>237</v>
      </c>
      <c r="G293" s="185" t="s">
        <v>1656</v>
      </c>
      <c r="H293" s="215">
        <v>65</v>
      </c>
      <c r="I293" s="185" t="s">
        <v>1645</v>
      </c>
      <c r="J293" s="215">
        <v>75</v>
      </c>
      <c r="K293" s="185" t="s">
        <v>1170</v>
      </c>
      <c r="L293" s="215">
        <v>11</v>
      </c>
      <c r="M293" s="185" t="s">
        <v>1657</v>
      </c>
      <c r="N293" s="215">
        <v>9</v>
      </c>
    </row>
    <row r="294" spans="1:14">
      <c r="A294" s="182" t="s">
        <v>1658</v>
      </c>
      <c r="B294" s="199" t="s">
        <v>1659</v>
      </c>
      <c r="C294" s="200">
        <v>0.8</v>
      </c>
      <c r="D294" s="225">
        <v>0.24</v>
      </c>
      <c r="E294" s="182" t="s">
        <v>1660</v>
      </c>
      <c r="F294" s="213">
        <v>163</v>
      </c>
      <c r="G294" s="182" t="s">
        <v>1660</v>
      </c>
      <c r="H294" s="213">
        <v>44</v>
      </c>
      <c r="I294" s="182" t="s">
        <v>1661</v>
      </c>
      <c r="J294" s="213">
        <v>52</v>
      </c>
      <c r="K294" s="182" t="s">
        <v>1662</v>
      </c>
      <c r="L294" s="213">
        <v>8</v>
      </c>
      <c r="M294" s="182" t="s">
        <v>1663</v>
      </c>
      <c r="N294" s="213">
        <v>6</v>
      </c>
    </row>
    <row r="295" spans="1:14" ht="18">
      <c r="A295" s="185" t="s">
        <v>1664</v>
      </c>
      <c r="B295" s="201" t="s">
        <v>1665</v>
      </c>
      <c r="C295" s="196">
        <v>25</v>
      </c>
      <c r="D295" s="226">
        <v>0.65</v>
      </c>
      <c r="E295" s="185" t="s">
        <v>1666</v>
      </c>
      <c r="F295" s="235">
        <v>11000</v>
      </c>
      <c r="G295" s="185" t="s">
        <v>1667</v>
      </c>
      <c r="H295" s="216">
        <v>5350</v>
      </c>
      <c r="I295" s="185" t="s">
        <v>1668</v>
      </c>
      <c r="J295" s="235">
        <v>10300</v>
      </c>
      <c r="K295" s="185" t="s">
        <v>1039</v>
      </c>
      <c r="L295" s="216">
        <v>4770</v>
      </c>
      <c r="M295" s="185" t="s">
        <v>1669</v>
      </c>
      <c r="N295" s="215">
        <v>1420</v>
      </c>
    </row>
    <row r="296" spans="1:14" ht="18">
      <c r="A296" s="182" t="s">
        <v>1670</v>
      </c>
      <c r="B296" s="199" t="s">
        <v>1671</v>
      </c>
      <c r="C296" s="193">
        <v>12.9</v>
      </c>
      <c r="D296" s="225">
        <v>0.86</v>
      </c>
      <c r="E296" s="182" t="s">
        <v>1672</v>
      </c>
      <c r="F296" s="214">
        <v>8430</v>
      </c>
      <c r="G296" s="182" t="s">
        <v>1673</v>
      </c>
      <c r="H296" s="214">
        <v>2910</v>
      </c>
      <c r="I296" s="182" t="s">
        <v>1315</v>
      </c>
      <c r="J296" s="214">
        <v>6860</v>
      </c>
      <c r="K296" s="182" t="s">
        <v>1674</v>
      </c>
      <c r="L296" s="214">
        <v>1500</v>
      </c>
      <c r="M296" s="182" t="s">
        <v>1675</v>
      </c>
      <c r="N296" s="213">
        <v>442</v>
      </c>
    </row>
    <row r="297" spans="1:14">
      <c r="A297" s="185" t="s">
        <v>1676</v>
      </c>
      <c r="B297" s="201" t="s">
        <v>1677</v>
      </c>
      <c r="C297" s="205">
        <v>1.9</v>
      </c>
      <c r="D297" s="226">
        <v>0.26</v>
      </c>
      <c r="E297" s="185" t="s">
        <v>1678</v>
      </c>
      <c r="F297" s="215">
        <v>668</v>
      </c>
      <c r="G297" s="185" t="s">
        <v>1678</v>
      </c>
      <c r="H297" s="215">
        <v>182</v>
      </c>
      <c r="I297" s="185" t="s">
        <v>1242</v>
      </c>
      <c r="J297" s="215">
        <v>243</v>
      </c>
      <c r="K297" s="185" t="s">
        <v>1679</v>
      </c>
      <c r="L297" s="215">
        <v>32</v>
      </c>
      <c r="M297" s="185" t="s">
        <v>862</v>
      </c>
      <c r="N297" s="215">
        <v>25</v>
      </c>
    </row>
    <row r="298" spans="1:14" ht="18">
      <c r="A298" s="182" t="s">
        <v>1680</v>
      </c>
      <c r="B298" s="199" t="s">
        <v>1681</v>
      </c>
      <c r="C298" s="193">
        <v>12.9</v>
      </c>
      <c r="D298" s="199" t="s">
        <v>1682</v>
      </c>
      <c r="E298" s="182" t="s">
        <v>1683</v>
      </c>
      <c r="F298" s="214">
        <v>7900</v>
      </c>
      <c r="G298" s="182" t="s">
        <v>1684</v>
      </c>
      <c r="H298" s="214">
        <v>2730</v>
      </c>
      <c r="I298" s="182" t="s">
        <v>1273</v>
      </c>
      <c r="J298" s="214">
        <v>6430</v>
      </c>
      <c r="K298" s="182" t="s">
        <v>1685</v>
      </c>
      <c r="L298" s="214">
        <v>1410</v>
      </c>
      <c r="M298" s="182" t="s">
        <v>1686</v>
      </c>
      <c r="N298" s="213">
        <v>415</v>
      </c>
    </row>
    <row r="299" spans="1:14" ht="18">
      <c r="A299" s="185" t="s">
        <v>1687</v>
      </c>
      <c r="B299" s="201" t="s">
        <v>1688</v>
      </c>
      <c r="C299" s="196">
        <v>12.9</v>
      </c>
      <c r="D299" s="201" t="s">
        <v>1689</v>
      </c>
      <c r="E299" s="185" t="s">
        <v>1690</v>
      </c>
      <c r="F299" s="216">
        <v>8270</v>
      </c>
      <c r="G299" s="185" t="s">
        <v>1691</v>
      </c>
      <c r="H299" s="216">
        <v>2850</v>
      </c>
      <c r="I299" s="185" t="s">
        <v>776</v>
      </c>
      <c r="J299" s="216">
        <v>6730</v>
      </c>
      <c r="K299" s="185" t="s">
        <v>1692</v>
      </c>
      <c r="L299" s="216">
        <v>1480</v>
      </c>
      <c r="M299" s="185" t="s">
        <v>1693</v>
      </c>
      <c r="N299" s="215">
        <v>434</v>
      </c>
    </row>
    <row r="300" spans="1:14" ht="18">
      <c r="A300" s="182" t="s">
        <v>1694</v>
      </c>
      <c r="B300" s="199" t="s">
        <v>1695</v>
      </c>
      <c r="C300" s="193">
        <v>25</v>
      </c>
      <c r="D300" s="199" t="s">
        <v>1696</v>
      </c>
      <c r="E300" s="182" t="s">
        <v>1697</v>
      </c>
      <c r="F300" s="234">
        <v>10900</v>
      </c>
      <c r="G300" s="182" t="s">
        <v>1698</v>
      </c>
      <c r="H300" s="214">
        <v>5300</v>
      </c>
      <c r="I300" s="182" t="s">
        <v>1699</v>
      </c>
      <c r="J300" s="234">
        <v>10200</v>
      </c>
      <c r="K300" s="182" t="s">
        <v>1700</v>
      </c>
      <c r="L300" s="214">
        <v>4730</v>
      </c>
      <c r="M300" s="182" t="s">
        <v>1701</v>
      </c>
      <c r="N300" s="213">
        <v>1400</v>
      </c>
    </row>
    <row r="301" spans="1:14" ht="36">
      <c r="A301" s="207" t="s">
        <v>1702</v>
      </c>
      <c r="B301" s="206" t="s">
        <v>1703</v>
      </c>
      <c r="C301" s="244">
        <v>13.5</v>
      </c>
      <c r="D301" s="206" t="s">
        <v>1704</v>
      </c>
      <c r="E301" s="207" t="s">
        <v>1705</v>
      </c>
      <c r="F301" s="240">
        <v>11100</v>
      </c>
      <c r="G301" s="207" t="s">
        <v>1706</v>
      </c>
      <c r="H301" s="239">
        <v>3890</v>
      </c>
      <c r="I301" s="207" t="s">
        <v>1707</v>
      </c>
      <c r="J301" s="239">
        <v>9110</v>
      </c>
      <c r="K301" s="207" t="s">
        <v>1507</v>
      </c>
      <c r="L301" s="239">
        <v>2120</v>
      </c>
      <c r="M301" s="207" t="s">
        <v>1708</v>
      </c>
      <c r="N301" s="245">
        <v>602</v>
      </c>
    </row>
    <row r="302" spans="1:14" ht="18">
      <c r="A302" s="178" t="s">
        <v>1709</v>
      </c>
      <c r="B302" s="221" t="s">
        <v>1710</v>
      </c>
      <c r="C302" s="211">
        <v>25</v>
      </c>
      <c r="D302" s="221" t="s">
        <v>1711</v>
      </c>
      <c r="E302" s="178" t="s">
        <v>1712</v>
      </c>
      <c r="F302" s="212">
        <v>15100</v>
      </c>
      <c r="G302" s="178" t="s">
        <v>1713</v>
      </c>
      <c r="H302" s="242">
        <v>7330</v>
      </c>
      <c r="I302" s="178" t="s">
        <v>1714</v>
      </c>
      <c r="J302" s="212">
        <v>14100</v>
      </c>
      <c r="K302" s="178" t="s">
        <v>1715</v>
      </c>
      <c r="L302" s="242">
        <v>6530</v>
      </c>
      <c r="M302" s="178" t="s">
        <v>1716</v>
      </c>
      <c r="N302" s="223">
        <v>1940</v>
      </c>
    </row>
    <row r="303" spans="1:14" ht="18">
      <c r="A303" s="182" t="s">
        <v>1717</v>
      </c>
      <c r="B303" s="199" t="s">
        <v>1718</v>
      </c>
      <c r="C303" s="200">
        <v>0.8</v>
      </c>
      <c r="D303" s="199" t="s">
        <v>1719</v>
      </c>
      <c r="E303" s="182" t="s">
        <v>784</v>
      </c>
      <c r="F303" s="213">
        <v>223</v>
      </c>
      <c r="G303" s="182" t="s">
        <v>784</v>
      </c>
      <c r="H303" s="213">
        <v>61</v>
      </c>
      <c r="I303" s="182" t="s">
        <v>1720</v>
      </c>
      <c r="J303" s="213">
        <v>70</v>
      </c>
      <c r="K303" s="182" t="s">
        <v>1721</v>
      </c>
      <c r="L303" s="213">
        <v>10</v>
      </c>
      <c r="M303" s="182" t="s">
        <v>1722</v>
      </c>
      <c r="N303" s="213">
        <v>8</v>
      </c>
    </row>
    <row r="304" spans="1:14" ht="18">
      <c r="A304" s="185" t="s">
        <v>1723</v>
      </c>
      <c r="B304" s="201" t="s">
        <v>1724</v>
      </c>
      <c r="C304" s="185" t="s">
        <v>1725</v>
      </c>
      <c r="D304" s="201" t="s">
        <v>1726</v>
      </c>
      <c r="E304" s="185" t="s">
        <v>1727</v>
      </c>
      <c r="F304" s="217" t="s">
        <v>949</v>
      </c>
      <c r="G304" s="185" t="s">
        <v>1727</v>
      </c>
      <c r="H304" s="217" t="s">
        <v>949</v>
      </c>
      <c r="I304" s="185" t="s">
        <v>1728</v>
      </c>
      <c r="J304" s="217" t="s">
        <v>949</v>
      </c>
      <c r="K304" s="185" t="s">
        <v>1729</v>
      </c>
      <c r="L304" s="217" t="s">
        <v>949</v>
      </c>
      <c r="M304" s="185" t="s">
        <v>1730</v>
      </c>
      <c r="N304" s="217" t="s">
        <v>949</v>
      </c>
    </row>
    <row r="305" spans="1:14" ht="18">
      <c r="A305" s="182" t="s">
        <v>1731</v>
      </c>
      <c r="B305" s="199" t="s">
        <v>1732</v>
      </c>
      <c r="C305" s="200">
        <v>6.2</v>
      </c>
      <c r="D305" s="199" t="s">
        <v>1733</v>
      </c>
      <c r="E305" s="182" t="s">
        <v>1734</v>
      </c>
      <c r="F305" s="214">
        <v>3080</v>
      </c>
      <c r="G305" s="182" t="s">
        <v>1735</v>
      </c>
      <c r="H305" s="213">
        <v>871</v>
      </c>
      <c r="I305" s="182" t="s">
        <v>1532</v>
      </c>
      <c r="J305" s="214">
        <v>1880</v>
      </c>
      <c r="K305" s="182" t="s">
        <v>750</v>
      </c>
      <c r="L305" s="213">
        <v>207</v>
      </c>
      <c r="M305" s="182" t="s">
        <v>1736</v>
      </c>
      <c r="N305" s="213">
        <v>122</v>
      </c>
    </row>
    <row r="306" spans="1:14" ht="18">
      <c r="A306" s="185" t="s">
        <v>1737</v>
      </c>
      <c r="B306" s="201" t="s">
        <v>1738</v>
      </c>
      <c r="C306" s="205">
        <v>1</v>
      </c>
      <c r="D306" s="201" t="s">
        <v>1739</v>
      </c>
      <c r="E306" s="185" t="s">
        <v>1740</v>
      </c>
      <c r="F306" s="215">
        <v>204</v>
      </c>
      <c r="G306" s="185" t="s">
        <v>1740</v>
      </c>
      <c r="H306" s="215">
        <v>56</v>
      </c>
      <c r="I306" s="185" t="s">
        <v>1598</v>
      </c>
      <c r="J306" s="215">
        <v>66</v>
      </c>
      <c r="K306" s="185" t="s">
        <v>1741</v>
      </c>
      <c r="L306" s="215">
        <v>10</v>
      </c>
      <c r="M306" s="185" t="s">
        <v>1742</v>
      </c>
      <c r="N306" s="215">
        <v>8</v>
      </c>
    </row>
    <row r="307" spans="1:14">
      <c r="A307" s="182" t="s">
        <v>1743</v>
      </c>
      <c r="B307" s="199" t="s">
        <v>1744</v>
      </c>
      <c r="C307" s="182" t="s">
        <v>1745</v>
      </c>
      <c r="D307" s="199" t="s">
        <v>1746</v>
      </c>
      <c r="E307" s="182" t="s">
        <v>1463</v>
      </c>
      <c r="F307" s="213">
        <v>46</v>
      </c>
      <c r="G307" s="182" t="s">
        <v>1463</v>
      </c>
      <c r="H307" s="213">
        <v>13</v>
      </c>
      <c r="I307" s="182" t="s">
        <v>1747</v>
      </c>
      <c r="J307" s="213">
        <v>14</v>
      </c>
      <c r="K307" s="182" t="s">
        <v>1383</v>
      </c>
      <c r="L307" s="213">
        <v>2</v>
      </c>
      <c r="M307" s="182" t="s">
        <v>1748</v>
      </c>
      <c r="N307" s="213">
        <v>2</v>
      </c>
    </row>
    <row r="308" spans="1:14">
      <c r="A308" s="185" t="s">
        <v>1749</v>
      </c>
      <c r="B308" s="201" t="s">
        <v>1750</v>
      </c>
      <c r="C308" s="205">
        <v>1.1000000000000001</v>
      </c>
      <c r="D308" s="201" t="s">
        <v>1751</v>
      </c>
      <c r="E308" s="185" t="s">
        <v>1031</v>
      </c>
      <c r="F308" s="215">
        <v>528</v>
      </c>
      <c r="G308" s="185" t="s">
        <v>1031</v>
      </c>
      <c r="H308" s="215">
        <v>144</v>
      </c>
      <c r="I308" s="185" t="s">
        <v>1752</v>
      </c>
      <c r="J308" s="215">
        <v>173</v>
      </c>
      <c r="K308" s="185" t="s">
        <v>1753</v>
      </c>
      <c r="L308" s="215">
        <v>25</v>
      </c>
      <c r="M308" s="185" t="s">
        <v>1754</v>
      </c>
      <c r="N308" s="215">
        <v>20</v>
      </c>
    </row>
    <row r="309" spans="1:14">
      <c r="A309" s="182" t="s">
        <v>1755</v>
      </c>
      <c r="B309" s="199" t="s">
        <v>1756</v>
      </c>
      <c r="C309" s="200">
        <v>0.9</v>
      </c>
      <c r="D309" s="199" t="s">
        <v>1757</v>
      </c>
      <c r="E309" s="182" t="s">
        <v>1758</v>
      </c>
      <c r="F309" s="213">
        <v>479</v>
      </c>
      <c r="G309" s="182" t="s">
        <v>1758</v>
      </c>
      <c r="H309" s="213">
        <v>130</v>
      </c>
      <c r="I309" s="182" t="s">
        <v>1759</v>
      </c>
      <c r="J309" s="213">
        <v>153</v>
      </c>
      <c r="K309" s="182" t="s">
        <v>1117</v>
      </c>
      <c r="L309" s="213">
        <v>22</v>
      </c>
      <c r="M309" s="182" t="s">
        <v>1760</v>
      </c>
      <c r="N309" s="213">
        <v>18</v>
      </c>
    </row>
    <row r="310" spans="1:14">
      <c r="A310" s="185" t="s">
        <v>1761</v>
      </c>
      <c r="B310" s="201" t="s">
        <v>1762</v>
      </c>
      <c r="C310" s="205">
        <v>3.3</v>
      </c>
      <c r="D310" s="201" t="s">
        <v>1763</v>
      </c>
      <c r="E310" s="185" t="s">
        <v>1603</v>
      </c>
      <c r="F310" s="216">
        <v>2260</v>
      </c>
      <c r="G310" s="185" t="s">
        <v>1764</v>
      </c>
      <c r="H310" s="215">
        <v>617</v>
      </c>
      <c r="I310" s="185" t="s">
        <v>1765</v>
      </c>
      <c r="J310" s="216">
        <v>1010</v>
      </c>
      <c r="K310" s="185" t="s">
        <v>1766</v>
      </c>
      <c r="L310" s="215">
        <v>115</v>
      </c>
      <c r="M310" s="185" t="s">
        <v>1767</v>
      </c>
      <c r="N310" s="215">
        <v>86</v>
      </c>
    </row>
    <row r="311" spans="1:14">
      <c r="A311" s="182" t="s">
        <v>1768</v>
      </c>
      <c r="B311" s="199" t="s">
        <v>1769</v>
      </c>
      <c r="C311" s="200">
        <v>4.4000000000000004</v>
      </c>
      <c r="D311" s="199" t="s">
        <v>1770</v>
      </c>
      <c r="E311" s="182" t="s">
        <v>1771</v>
      </c>
      <c r="F311" s="214">
        <v>2730</v>
      </c>
      <c r="G311" s="182" t="s">
        <v>1772</v>
      </c>
      <c r="H311" s="213">
        <v>751</v>
      </c>
      <c r="I311" s="182" t="s">
        <v>1773</v>
      </c>
      <c r="J311" s="214">
        <v>1400</v>
      </c>
      <c r="K311" s="182" t="s">
        <v>1774</v>
      </c>
      <c r="L311" s="213">
        <v>150</v>
      </c>
      <c r="M311" s="182" t="s">
        <v>1424</v>
      </c>
      <c r="N311" s="213">
        <v>105</v>
      </c>
    </row>
    <row r="312" spans="1:14" ht="18">
      <c r="A312" s="185" t="s">
        <v>1775</v>
      </c>
      <c r="B312" s="201" t="s">
        <v>1776</v>
      </c>
      <c r="C312" s="205">
        <v>2</v>
      </c>
      <c r="D312" s="226">
        <v>0.28999999999999998</v>
      </c>
      <c r="E312" s="185" t="s">
        <v>1777</v>
      </c>
      <c r="F312" s="215">
        <v>815</v>
      </c>
      <c r="G312" s="185" t="s">
        <v>1777</v>
      </c>
      <c r="H312" s="215">
        <v>222</v>
      </c>
      <c r="I312" s="185" t="s">
        <v>1519</v>
      </c>
      <c r="J312" s="215">
        <v>301</v>
      </c>
      <c r="K312" s="185" t="s">
        <v>1778</v>
      </c>
      <c r="L312" s="215">
        <v>39</v>
      </c>
      <c r="M312" s="185" t="s">
        <v>1779</v>
      </c>
      <c r="N312" s="215">
        <v>31</v>
      </c>
    </row>
    <row r="313" spans="1:14" ht="18">
      <c r="A313" s="182" t="s">
        <v>1780</v>
      </c>
      <c r="B313" s="199" t="s">
        <v>1781</v>
      </c>
      <c r="C313" s="200">
        <v>2</v>
      </c>
      <c r="D313" s="225">
        <v>0.56000000000000005</v>
      </c>
      <c r="E313" s="182" t="s">
        <v>1004</v>
      </c>
      <c r="F313" s="213">
        <v>868</v>
      </c>
      <c r="G313" s="182" t="s">
        <v>1004</v>
      </c>
      <c r="H313" s="213">
        <v>236</v>
      </c>
      <c r="I313" s="182" t="s">
        <v>1782</v>
      </c>
      <c r="J313" s="213">
        <v>320</v>
      </c>
      <c r="K313" s="182" t="s">
        <v>1783</v>
      </c>
      <c r="L313" s="213">
        <v>42</v>
      </c>
      <c r="M313" s="182" t="s">
        <v>1007</v>
      </c>
      <c r="N313" s="213">
        <v>33</v>
      </c>
    </row>
    <row r="314" spans="1:14" ht="18">
      <c r="A314" s="185" t="s">
        <v>1784</v>
      </c>
      <c r="B314" s="201" t="s">
        <v>1785</v>
      </c>
      <c r="C314" s="205">
        <v>2</v>
      </c>
      <c r="D314" s="226">
        <v>0.76</v>
      </c>
      <c r="E314" s="185" t="s">
        <v>1777</v>
      </c>
      <c r="F314" s="215">
        <v>812</v>
      </c>
      <c r="G314" s="185" t="s">
        <v>1777</v>
      </c>
      <c r="H314" s="215">
        <v>221</v>
      </c>
      <c r="I314" s="185" t="s">
        <v>1786</v>
      </c>
      <c r="J314" s="215">
        <v>299</v>
      </c>
      <c r="K314" s="185" t="s">
        <v>1787</v>
      </c>
      <c r="L314" s="215">
        <v>39</v>
      </c>
      <c r="M314" s="185" t="s">
        <v>1788</v>
      </c>
      <c r="N314" s="215">
        <v>31</v>
      </c>
    </row>
    <row r="315" spans="1:14" ht="18">
      <c r="A315" s="182" t="s">
        <v>1789</v>
      </c>
      <c r="B315" s="199" t="s">
        <v>1790</v>
      </c>
      <c r="C315" s="193">
        <v>40</v>
      </c>
      <c r="D315" s="225">
        <v>0.48</v>
      </c>
      <c r="E315" s="182" t="s">
        <v>1791</v>
      </c>
      <c r="F315" s="214">
        <v>7170</v>
      </c>
      <c r="G315" s="182" t="s">
        <v>1792</v>
      </c>
      <c r="H315" s="214">
        <v>4550</v>
      </c>
      <c r="I315" s="182" t="s">
        <v>1793</v>
      </c>
      <c r="J315" s="214">
        <v>7090</v>
      </c>
      <c r="K315" s="182" t="s">
        <v>1794</v>
      </c>
      <c r="L315" s="214">
        <v>4690</v>
      </c>
      <c r="M315" s="182" t="s">
        <v>1162</v>
      </c>
      <c r="N315" s="213">
        <v>2040</v>
      </c>
    </row>
    <row r="316" spans="1:14" ht="18">
      <c r="A316" s="185" t="s">
        <v>1795</v>
      </c>
      <c r="B316" s="201" t="s">
        <v>1796</v>
      </c>
      <c r="C316" s="185" t="s">
        <v>1797</v>
      </c>
      <c r="D316" s="226">
        <v>0.06</v>
      </c>
      <c r="E316" s="185" t="s">
        <v>1798</v>
      </c>
      <c r="F316" s="215">
        <v>2</v>
      </c>
      <c r="G316" s="185" t="s">
        <v>1798</v>
      </c>
      <c r="H316" s="217" t="s">
        <v>949</v>
      </c>
      <c r="I316" s="185" t="s">
        <v>1799</v>
      </c>
      <c r="J316" s="217" t="s">
        <v>949</v>
      </c>
      <c r="K316" s="185" t="s">
        <v>1800</v>
      </c>
      <c r="L316" s="217" t="s">
        <v>949</v>
      </c>
      <c r="M316" s="185" t="s">
        <v>1801</v>
      </c>
      <c r="N316" s="217" t="s">
        <v>949</v>
      </c>
    </row>
    <row r="317" spans="1:14" ht="18">
      <c r="A317" s="182" t="s">
        <v>1802</v>
      </c>
      <c r="B317" s="199" t="s">
        <v>1803</v>
      </c>
      <c r="C317" s="182" t="s">
        <v>1797</v>
      </c>
      <c r="D317" s="225">
        <v>7.0000000000000007E-2</v>
      </c>
      <c r="E317" s="182" t="s">
        <v>1804</v>
      </c>
      <c r="F317" s="213">
        <v>1</v>
      </c>
      <c r="G317" s="182" t="s">
        <v>1804</v>
      </c>
      <c r="H317" s="218" t="s">
        <v>949</v>
      </c>
      <c r="I317" s="182" t="s">
        <v>1805</v>
      </c>
      <c r="J317" s="218" t="s">
        <v>949</v>
      </c>
      <c r="K317" s="182" t="s">
        <v>1806</v>
      </c>
      <c r="L317" s="218" t="s">
        <v>949</v>
      </c>
      <c r="M317" s="182" t="s">
        <v>1807</v>
      </c>
      <c r="N317" s="218" t="s">
        <v>949</v>
      </c>
    </row>
    <row r="318" spans="1:14" ht="18">
      <c r="A318" s="201" t="s">
        <v>1808</v>
      </c>
      <c r="B318" s="201" t="s">
        <v>1809</v>
      </c>
      <c r="C318" s="185" t="s">
        <v>1797</v>
      </c>
      <c r="D318" s="226">
        <v>0.05</v>
      </c>
      <c r="E318" s="185" t="s">
        <v>1810</v>
      </c>
      <c r="F318" s="217" t="s">
        <v>949</v>
      </c>
      <c r="G318" s="185" t="s">
        <v>1810</v>
      </c>
      <c r="H318" s="217" t="s">
        <v>949</v>
      </c>
      <c r="I318" s="185" t="s">
        <v>1482</v>
      </c>
      <c r="J318" s="217" t="s">
        <v>949</v>
      </c>
      <c r="K318" s="185" t="s">
        <v>1811</v>
      </c>
      <c r="L318" s="217" t="s">
        <v>949</v>
      </c>
      <c r="M318" s="185" t="s">
        <v>1812</v>
      </c>
      <c r="N318" s="217" t="s">
        <v>949</v>
      </c>
    </row>
    <row r="319" spans="1:14" ht="18">
      <c r="A319" s="182" t="s">
        <v>1813</v>
      </c>
      <c r="B319" s="199" t="s">
        <v>1814</v>
      </c>
      <c r="C319" s="200">
        <v>1.4</v>
      </c>
      <c r="D319" s="225">
        <v>0.21</v>
      </c>
      <c r="E319" s="182" t="s">
        <v>1815</v>
      </c>
      <c r="F319" s="213">
        <v>449</v>
      </c>
      <c r="G319" s="182" t="s">
        <v>1815</v>
      </c>
      <c r="H319" s="213">
        <v>122</v>
      </c>
      <c r="I319" s="182" t="s">
        <v>1759</v>
      </c>
      <c r="J319" s="213">
        <v>153</v>
      </c>
      <c r="K319" s="182" t="s">
        <v>896</v>
      </c>
      <c r="L319" s="213">
        <v>21</v>
      </c>
      <c r="M319" s="182" t="s">
        <v>1816</v>
      </c>
      <c r="N319" s="213">
        <v>17</v>
      </c>
    </row>
    <row r="320" spans="1:14" ht="18">
      <c r="A320" s="185" t="s">
        <v>1817</v>
      </c>
      <c r="B320" s="201" t="s">
        <v>1818</v>
      </c>
      <c r="C320" s="196">
        <v>800</v>
      </c>
      <c r="D320" s="226">
        <v>0.65</v>
      </c>
      <c r="E320" s="185" t="s">
        <v>1819</v>
      </c>
      <c r="F320" s="216">
        <v>7500</v>
      </c>
      <c r="G320" s="185" t="s">
        <v>1820</v>
      </c>
      <c r="H320" s="216">
        <v>9710</v>
      </c>
      <c r="I320" s="185" t="s">
        <v>1821</v>
      </c>
      <c r="J320" s="216">
        <v>8070</v>
      </c>
      <c r="K320" s="185" t="s">
        <v>1822</v>
      </c>
      <c r="L320" s="216">
        <v>9910</v>
      </c>
      <c r="M320" s="185" t="s">
        <v>1410</v>
      </c>
      <c r="N320" s="235">
        <v>11300</v>
      </c>
    </row>
    <row r="321" spans="1:14">
      <c r="A321" s="182" t="s">
        <v>1823</v>
      </c>
      <c r="B321" s="199" t="s">
        <v>1824</v>
      </c>
      <c r="C321" s="182" t="s">
        <v>1825</v>
      </c>
      <c r="D321" s="225">
        <v>0.02</v>
      </c>
      <c r="E321" s="182" t="s">
        <v>1826</v>
      </c>
      <c r="F321" s="218" t="s">
        <v>949</v>
      </c>
      <c r="G321" s="182" t="s">
        <v>1826</v>
      </c>
      <c r="H321" s="218" t="s">
        <v>949</v>
      </c>
      <c r="I321" s="182" t="s">
        <v>1827</v>
      </c>
      <c r="J321" s="218" t="s">
        <v>949</v>
      </c>
      <c r="K321" s="182" t="s">
        <v>1828</v>
      </c>
      <c r="L321" s="218" t="s">
        <v>949</v>
      </c>
      <c r="M321" s="182" t="s">
        <v>1829</v>
      </c>
      <c r="N321" s="218" t="s">
        <v>949</v>
      </c>
    </row>
    <row r="322" spans="1:14">
      <c r="A322" s="185" t="s">
        <v>1830</v>
      </c>
      <c r="B322" s="201" t="s">
        <v>1831</v>
      </c>
      <c r="C322" s="205">
        <v>3.5</v>
      </c>
      <c r="D322" s="201" t="s">
        <v>1832</v>
      </c>
      <c r="E322" s="185" t="s">
        <v>1833</v>
      </c>
      <c r="F322" s="216">
        <v>2150</v>
      </c>
      <c r="G322" s="185" t="s">
        <v>1834</v>
      </c>
      <c r="H322" s="215">
        <v>588</v>
      </c>
      <c r="I322" s="185" t="s">
        <v>1835</v>
      </c>
      <c r="J322" s="215">
        <v>984</v>
      </c>
      <c r="K322" s="185" t="s">
        <v>1836</v>
      </c>
      <c r="L322" s="215">
        <v>111</v>
      </c>
      <c r="M322" s="185" t="s">
        <v>1837</v>
      </c>
      <c r="N322" s="215">
        <v>82</v>
      </c>
    </row>
    <row r="323" spans="1:14">
      <c r="A323" s="182" t="s">
        <v>1838</v>
      </c>
      <c r="B323" s="199" t="s">
        <v>1839</v>
      </c>
      <c r="C323" s="200">
        <v>3.5</v>
      </c>
      <c r="D323" s="199" t="s">
        <v>1840</v>
      </c>
      <c r="E323" s="182" t="s">
        <v>1415</v>
      </c>
      <c r="F323" s="214">
        <v>2130</v>
      </c>
      <c r="G323" s="182" t="s">
        <v>1841</v>
      </c>
      <c r="H323" s="213">
        <v>580</v>
      </c>
      <c r="I323" s="182" t="s">
        <v>1842</v>
      </c>
      <c r="J323" s="213">
        <v>971</v>
      </c>
      <c r="K323" s="182" t="s">
        <v>1843</v>
      </c>
      <c r="L323" s="213">
        <v>110</v>
      </c>
      <c r="M323" s="182" t="s">
        <v>1844</v>
      </c>
      <c r="N323" s="213">
        <v>81</v>
      </c>
    </row>
    <row r="324" spans="1:14" ht="18">
      <c r="A324" s="185" t="s">
        <v>1845</v>
      </c>
      <c r="B324" s="201" t="s">
        <v>1846</v>
      </c>
      <c r="C324" s="205">
        <v>2.6</v>
      </c>
      <c r="D324" s="201" t="s">
        <v>1847</v>
      </c>
      <c r="E324" s="185" t="s">
        <v>1198</v>
      </c>
      <c r="F324" s="216">
        <v>1380</v>
      </c>
      <c r="G324" s="185" t="s">
        <v>1198</v>
      </c>
      <c r="H324" s="215">
        <v>376</v>
      </c>
      <c r="I324" s="185" t="s">
        <v>1848</v>
      </c>
      <c r="J324" s="215">
        <v>555</v>
      </c>
      <c r="K324" s="185" t="s">
        <v>1849</v>
      </c>
      <c r="L324" s="215">
        <v>68</v>
      </c>
      <c r="M324" s="185" t="s">
        <v>1850</v>
      </c>
      <c r="N324" s="215">
        <v>52</v>
      </c>
    </row>
    <row r="325" spans="1:14" ht="18">
      <c r="A325" s="182" t="s">
        <v>1851</v>
      </c>
      <c r="B325" s="199" t="s">
        <v>1852</v>
      </c>
      <c r="C325" s="200">
        <v>3</v>
      </c>
      <c r="D325" s="199" t="s">
        <v>1853</v>
      </c>
      <c r="E325" s="182" t="s">
        <v>1854</v>
      </c>
      <c r="F325" s="214">
        <v>1440</v>
      </c>
      <c r="G325" s="182" t="s">
        <v>1854</v>
      </c>
      <c r="H325" s="213">
        <v>392</v>
      </c>
      <c r="I325" s="182" t="s">
        <v>1855</v>
      </c>
      <c r="J325" s="213">
        <v>613</v>
      </c>
      <c r="K325" s="182" t="s">
        <v>1856</v>
      </c>
      <c r="L325" s="213">
        <v>72</v>
      </c>
      <c r="M325" s="182" t="s">
        <v>1857</v>
      </c>
      <c r="N325" s="213">
        <v>54</v>
      </c>
    </row>
    <row r="326" spans="1:14">
      <c r="A326" s="185" t="s">
        <v>1858</v>
      </c>
      <c r="B326" s="201" t="s">
        <v>1859</v>
      </c>
      <c r="C326" s="205">
        <v>0.4</v>
      </c>
      <c r="D326" s="201" t="s">
        <v>1860</v>
      </c>
      <c r="E326" s="185" t="s">
        <v>1861</v>
      </c>
      <c r="F326" s="215">
        <v>123</v>
      </c>
      <c r="G326" s="185" t="s">
        <v>1861</v>
      </c>
      <c r="H326" s="215">
        <v>33</v>
      </c>
      <c r="I326" s="185" t="s">
        <v>1862</v>
      </c>
      <c r="J326" s="215">
        <v>37</v>
      </c>
      <c r="K326" s="185" t="s">
        <v>1863</v>
      </c>
      <c r="L326" s="215">
        <v>6</v>
      </c>
      <c r="M326" s="185" t="s">
        <v>1864</v>
      </c>
      <c r="N326" s="215">
        <v>5</v>
      </c>
    </row>
    <row r="327" spans="1:14" ht="18">
      <c r="A327" s="182" t="s">
        <v>1865</v>
      </c>
      <c r="B327" s="199" t="s">
        <v>1866</v>
      </c>
      <c r="C327" s="200">
        <v>0.3</v>
      </c>
      <c r="D327" s="199" t="s">
        <v>1867</v>
      </c>
      <c r="E327" s="182" t="s">
        <v>1868</v>
      </c>
      <c r="F327" s="213">
        <v>64</v>
      </c>
      <c r="G327" s="182" t="s">
        <v>1868</v>
      </c>
      <c r="H327" s="213">
        <v>17</v>
      </c>
      <c r="I327" s="182" t="s">
        <v>896</v>
      </c>
      <c r="J327" s="213">
        <v>19</v>
      </c>
      <c r="K327" s="182" t="s">
        <v>1869</v>
      </c>
      <c r="L327" s="213">
        <v>3</v>
      </c>
      <c r="M327" s="182" t="s">
        <v>1870</v>
      </c>
      <c r="N327" s="213">
        <v>2</v>
      </c>
    </row>
    <row r="328" spans="1:14">
      <c r="A328" s="185" t="s">
        <v>1871</v>
      </c>
      <c r="B328" s="201" t="s">
        <v>1872</v>
      </c>
      <c r="C328" s="205">
        <v>3.2</v>
      </c>
      <c r="D328" s="201" t="s">
        <v>1655</v>
      </c>
      <c r="E328" s="185" t="s">
        <v>1873</v>
      </c>
      <c r="F328" s="216">
        <v>1720</v>
      </c>
      <c r="G328" s="185" t="s">
        <v>1874</v>
      </c>
      <c r="H328" s="215">
        <v>470</v>
      </c>
      <c r="I328" s="185" t="s">
        <v>1199</v>
      </c>
      <c r="J328" s="215">
        <v>755</v>
      </c>
      <c r="K328" s="185" t="s">
        <v>1875</v>
      </c>
      <c r="L328" s="215">
        <v>87</v>
      </c>
      <c r="M328" s="185" t="s">
        <v>1492</v>
      </c>
      <c r="N328" s="215">
        <v>65</v>
      </c>
    </row>
    <row r="329" spans="1:14" ht="15.75">
      <c r="A329" s="182" t="s">
        <v>1876</v>
      </c>
      <c r="B329" s="199" t="s">
        <v>1877</v>
      </c>
      <c r="C329" s="200">
        <v>3.2</v>
      </c>
      <c r="D329" s="199" t="s">
        <v>1878</v>
      </c>
      <c r="E329" s="182" t="s">
        <v>1879</v>
      </c>
      <c r="F329" s="214">
        <v>1220</v>
      </c>
      <c r="G329" s="182" t="s">
        <v>1879</v>
      </c>
      <c r="H329" s="213">
        <v>333</v>
      </c>
      <c r="I329" s="182" t="s">
        <v>1880</v>
      </c>
      <c r="J329" s="213">
        <v>535</v>
      </c>
      <c r="K329" s="182" t="s">
        <v>1881</v>
      </c>
      <c r="L329" s="213">
        <v>62</v>
      </c>
      <c r="M329" s="182" t="s">
        <v>1882</v>
      </c>
      <c r="N329" s="213">
        <v>46</v>
      </c>
    </row>
    <row r="330" spans="1:14" ht="18">
      <c r="A330" s="185" t="s">
        <v>1883</v>
      </c>
      <c r="B330" s="201" t="s">
        <v>1884</v>
      </c>
      <c r="C330" s="185" t="s">
        <v>1885</v>
      </c>
      <c r="D330" s="201" t="s">
        <v>1886</v>
      </c>
      <c r="E330" s="185" t="s">
        <v>1887</v>
      </c>
      <c r="F330" s="215">
        <v>6</v>
      </c>
      <c r="G330" s="185" t="s">
        <v>1887</v>
      </c>
      <c r="H330" s="215">
        <v>2</v>
      </c>
      <c r="I330" s="185" t="s">
        <v>1888</v>
      </c>
      <c r="J330" s="215">
        <v>2</v>
      </c>
      <c r="K330" s="185" t="s">
        <v>1889</v>
      </c>
      <c r="L330" s="217" t="s">
        <v>949</v>
      </c>
      <c r="M330" s="185" t="s">
        <v>1890</v>
      </c>
      <c r="N330" s="217" t="s">
        <v>949</v>
      </c>
    </row>
    <row r="331" spans="1:14" ht="18">
      <c r="A331" s="182" t="s">
        <v>1891</v>
      </c>
      <c r="B331" s="199" t="s">
        <v>1892</v>
      </c>
      <c r="C331" s="182" t="s">
        <v>1885</v>
      </c>
      <c r="D331" s="199" t="s">
        <v>1893</v>
      </c>
      <c r="E331" s="182" t="s">
        <v>1894</v>
      </c>
      <c r="F331" s="213">
        <v>6</v>
      </c>
      <c r="G331" s="182" t="s">
        <v>1894</v>
      </c>
      <c r="H331" s="213">
        <v>2</v>
      </c>
      <c r="I331" s="182" t="s">
        <v>1895</v>
      </c>
      <c r="J331" s="213">
        <v>2</v>
      </c>
      <c r="K331" s="182" t="s">
        <v>1189</v>
      </c>
      <c r="L331" s="218" t="s">
        <v>949</v>
      </c>
      <c r="M331" s="182" t="s">
        <v>1896</v>
      </c>
      <c r="N331" s="218" t="s">
        <v>949</v>
      </c>
    </row>
    <row r="332" spans="1:14" ht="18">
      <c r="A332" s="185" t="s">
        <v>1897</v>
      </c>
      <c r="B332" s="201" t="s">
        <v>1898</v>
      </c>
      <c r="C332" s="185" t="s">
        <v>1885</v>
      </c>
      <c r="D332" s="201" t="s">
        <v>1899</v>
      </c>
      <c r="E332" s="185" t="s">
        <v>748</v>
      </c>
      <c r="F332" s="215">
        <v>8</v>
      </c>
      <c r="G332" s="185" t="s">
        <v>748</v>
      </c>
      <c r="H332" s="215">
        <v>2</v>
      </c>
      <c r="I332" s="185" t="s">
        <v>1900</v>
      </c>
      <c r="J332" s="215">
        <v>2</v>
      </c>
      <c r="K332" s="185" t="s">
        <v>1901</v>
      </c>
      <c r="L332" s="217" t="s">
        <v>949</v>
      </c>
      <c r="M332" s="185" t="s">
        <v>1902</v>
      </c>
      <c r="N332" s="217" t="s">
        <v>949</v>
      </c>
    </row>
    <row r="333" spans="1:14">
      <c r="A333" s="188" t="s">
        <v>1903</v>
      </c>
      <c r="B333" s="202" t="s">
        <v>1904</v>
      </c>
      <c r="C333" s="188" t="s">
        <v>1885</v>
      </c>
      <c r="D333" s="202" t="s">
        <v>1905</v>
      </c>
      <c r="E333" s="188" t="s">
        <v>1906</v>
      </c>
      <c r="F333" s="219">
        <v>8</v>
      </c>
      <c r="G333" s="188" t="s">
        <v>1906</v>
      </c>
      <c r="H333" s="219">
        <v>2</v>
      </c>
      <c r="I333" s="188" t="s">
        <v>1907</v>
      </c>
      <c r="J333" s="219">
        <v>2</v>
      </c>
      <c r="K333" s="188" t="s">
        <v>1908</v>
      </c>
      <c r="L333" s="220" t="s">
        <v>949</v>
      </c>
      <c r="M333" s="188" t="s">
        <v>1909</v>
      </c>
      <c r="N333" s="220" t="s">
        <v>949</v>
      </c>
    </row>
    <row r="334" spans="1:14">
      <c r="A334" s="178" t="s">
        <v>1910</v>
      </c>
      <c r="B334" s="221" t="s">
        <v>1911</v>
      </c>
      <c r="C334" s="191">
        <v>1.8</v>
      </c>
      <c r="D334" s="221" t="s">
        <v>1905</v>
      </c>
      <c r="E334" s="178" t="s">
        <v>1912</v>
      </c>
      <c r="F334" s="223">
        <v>350</v>
      </c>
      <c r="G334" s="178" t="s">
        <v>1912</v>
      </c>
      <c r="H334" s="223">
        <v>95</v>
      </c>
      <c r="I334" s="178" t="s">
        <v>1913</v>
      </c>
      <c r="J334" s="223">
        <v>126</v>
      </c>
      <c r="K334" s="178" t="s">
        <v>1914</v>
      </c>
      <c r="L334" s="223">
        <v>17</v>
      </c>
      <c r="M334" s="178" t="s">
        <v>1915</v>
      </c>
      <c r="N334" s="223">
        <v>13</v>
      </c>
    </row>
    <row r="335" spans="1:14">
      <c r="A335" s="182" t="s">
        <v>1916</v>
      </c>
      <c r="B335" s="199" t="s">
        <v>1917</v>
      </c>
      <c r="C335" s="200">
        <v>0.3</v>
      </c>
      <c r="D335" s="199" t="s">
        <v>1918</v>
      </c>
      <c r="E335" s="182" t="s">
        <v>1919</v>
      </c>
      <c r="F335" s="213">
        <v>99</v>
      </c>
      <c r="G335" s="182" t="s">
        <v>1919</v>
      </c>
      <c r="H335" s="213">
        <v>27</v>
      </c>
      <c r="I335" s="182" t="s">
        <v>1920</v>
      </c>
      <c r="J335" s="213">
        <v>30</v>
      </c>
      <c r="K335" s="182" t="s">
        <v>1921</v>
      </c>
      <c r="L335" s="213">
        <v>5</v>
      </c>
      <c r="M335" s="182" t="s">
        <v>1922</v>
      </c>
      <c r="N335" s="213">
        <v>4</v>
      </c>
    </row>
    <row r="336" spans="1:14" ht="18">
      <c r="A336" s="185" t="s">
        <v>1923</v>
      </c>
      <c r="B336" s="201" t="s">
        <v>1924</v>
      </c>
      <c r="C336" s="205">
        <v>0.3</v>
      </c>
      <c r="D336" s="201" t="s">
        <v>1925</v>
      </c>
      <c r="E336" s="185" t="s">
        <v>1926</v>
      </c>
      <c r="F336" s="215">
        <v>113</v>
      </c>
      <c r="G336" s="185" t="s">
        <v>1926</v>
      </c>
      <c r="H336" s="215">
        <v>31</v>
      </c>
      <c r="I336" s="185" t="s">
        <v>1927</v>
      </c>
      <c r="J336" s="215">
        <v>34</v>
      </c>
      <c r="K336" s="185" t="s">
        <v>1928</v>
      </c>
      <c r="L336" s="215">
        <v>5</v>
      </c>
      <c r="M336" s="185" t="s">
        <v>1929</v>
      </c>
      <c r="N336" s="215">
        <v>4</v>
      </c>
    </row>
    <row r="337" spans="1:14" ht="18">
      <c r="A337" s="182" t="s">
        <v>1930</v>
      </c>
      <c r="B337" s="199" t="s">
        <v>1931</v>
      </c>
      <c r="C337" s="182" t="s">
        <v>1885</v>
      </c>
      <c r="D337" s="199" t="s">
        <v>1932</v>
      </c>
      <c r="E337" s="182" t="s">
        <v>1933</v>
      </c>
      <c r="F337" s="213">
        <v>5</v>
      </c>
      <c r="G337" s="182" t="s">
        <v>1933</v>
      </c>
      <c r="H337" s="213">
        <v>1</v>
      </c>
      <c r="I337" s="182" t="s">
        <v>1934</v>
      </c>
      <c r="J337" s="213">
        <v>1</v>
      </c>
      <c r="K337" s="182" t="s">
        <v>1935</v>
      </c>
      <c r="L337" s="218" t="s">
        <v>949</v>
      </c>
      <c r="M337" s="182" t="s">
        <v>1936</v>
      </c>
      <c r="N337" s="218" t="s">
        <v>949</v>
      </c>
    </row>
    <row r="338" spans="1:14" ht="18">
      <c r="A338" s="185" t="s">
        <v>1937</v>
      </c>
      <c r="B338" s="201" t="s">
        <v>1938</v>
      </c>
      <c r="C338" s="185" t="s">
        <v>1939</v>
      </c>
      <c r="D338" s="201" t="s">
        <v>1940</v>
      </c>
      <c r="E338" s="185" t="s">
        <v>1941</v>
      </c>
      <c r="F338" s="215">
        <v>25</v>
      </c>
      <c r="G338" s="185" t="s">
        <v>1941</v>
      </c>
      <c r="H338" s="215">
        <v>7</v>
      </c>
      <c r="I338" s="185" t="s">
        <v>1942</v>
      </c>
      <c r="J338" s="215">
        <v>7</v>
      </c>
      <c r="K338" s="185" t="s">
        <v>1943</v>
      </c>
      <c r="L338" s="215">
        <v>1</v>
      </c>
      <c r="M338" s="185" t="s">
        <v>1944</v>
      </c>
      <c r="N338" s="217" t="s">
        <v>949</v>
      </c>
    </row>
    <row r="339" spans="1:14">
      <c r="A339" s="182" t="s">
        <v>1945</v>
      </c>
      <c r="B339" s="199" t="s">
        <v>1946</v>
      </c>
      <c r="C339" s="200">
        <v>0.6</v>
      </c>
      <c r="D339" s="199" t="s">
        <v>1947</v>
      </c>
      <c r="E339" s="182" t="s">
        <v>1948</v>
      </c>
      <c r="F339" s="213">
        <v>192</v>
      </c>
      <c r="G339" s="182" t="s">
        <v>1948</v>
      </c>
      <c r="H339" s="213">
        <v>52</v>
      </c>
      <c r="I339" s="182" t="s">
        <v>1949</v>
      </c>
      <c r="J339" s="213">
        <v>60</v>
      </c>
      <c r="K339" s="182" t="s">
        <v>1950</v>
      </c>
      <c r="L339" s="213">
        <v>9</v>
      </c>
      <c r="M339" s="182" t="s">
        <v>1951</v>
      </c>
      <c r="N339" s="213">
        <v>7</v>
      </c>
    </row>
    <row r="340" spans="1:14">
      <c r="A340" s="185" t="s">
        <v>1952</v>
      </c>
      <c r="B340" s="201" t="s">
        <v>1953</v>
      </c>
      <c r="C340" s="185" t="s">
        <v>1954</v>
      </c>
      <c r="D340" s="201" t="s">
        <v>1932</v>
      </c>
      <c r="E340" s="185" t="s">
        <v>1955</v>
      </c>
      <c r="F340" s="215">
        <v>12</v>
      </c>
      <c r="G340" s="185" t="s">
        <v>1955</v>
      </c>
      <c r="H340" s="215">
        <v>3</v>
      </c>
      <c r="I340" s="185" t="s">
        <v>1956</v>
      </c>
      <c r="J340" s="215">
        <v>4</v>
      </c>
      <c r="K340" s="185" t="s">
        <v>1957</v>
      </c>
      <c r="L340" s="217" t="s">
        <v>949</v>
      </c>
      <c r="M340" s="185" t="s">
        <v>1188</v>
      </c>
      <c r="N340" s="217" t="s">
        <v>949</v>
      </c>
    </row>
    <row r="341" spans="1:14">
      <c r="A341" s="182" t="s">
        <v>1958</v>
      </c>
      <c r="B341" s="199" t="s">
        <v>1959</v>
      </c>
      <c r="C341" s="200">
        <v>0.3</v>
      </c>
      <c r="D341" s="199" t="s">
        <v>1960</v>
      </c>
      <c r="E341" s="182" t="s">
        <v>1961</v>
      </c>
      <c r="F341" s="213">
        <v>99</v>
      </c>
      <c r="G341" s="182" t="s">
        <v>1961</v>
      </c>
      <c r="H341" s="213">
        <v>27</v>
      </c>
      <c r="I341" s="182" t="s">
        <v>1962</v>
      </c>
      <c r="J341" s="213">
        <v>30</v>
      </c>
      <c r="K341" s="182" t="s">
        <v>1963</v>
      </c>
      <c r="L341" s="213">
        <v>5</v>
      </c>
      <c r="M341" s="182" t="s">
        <v>1964</v>
      </c>
      <c r="N341" s="213">
        <v>4</v>
      </c>
    </row>
    <row r="342" spans="1:14">
      <c r="A342" s="185" t="s">
        <v>1965</v>
      </c>
      <c r="B342" s="201" t="s">
        <v>1966</v>
      </c>
      <c r="C342" s="205">
        <v>0.6</v>
      </c>
      <c r="D342" s="226">
        <v>0.2</v>
      </c>
      <c r="E342" s="185" t="s">
        <v>1967</v>
      </c>
      <c r="F342" s="215">
        <v>124</v>
      </c>
      <c r="G342" s="185" t="s">
        <v>1967</v>
      </c>
      <c r="H342" s="215">
        <v>34</v>
      </c>
      <c r="I342" s="185" t="s">
        <v>1089</v>
      </c>
      <c r="J342" s="215">
        <v>38</v>
      </c>
      <c r="K342" s="185" t="s">
        <v>1968</v>
      </c>
      <c r="L342" s="215">
        <v>6</v>
      </c>
      <c r="M342" s="185" t="s">
        <v>1969</v>
      </c>
      <c r="N342" s="215">
        <v>5</v>
      </c>
    </row>
    <row r="343" spans="1:14">
      <c r="A343" s="182" t="s">
        <v>1970</v>
      </c>
      <c r="B343" s="199" t="s">
        <v>1971</v>
      </c>
      <c r="C343" s="200">
        <v>9.8000000000000007</v>
      </c>
      <c r="D343" s="225">
        <v>0.35</v>
      </c>
      <c r="E343" s="182" t="s">
        <v>1972</v>
      </c>
      <c r="F343" s="214">
        <v>3970</v>
      </c>
      <c r="G343" s="182" t="s">
        <v>1973</v>
      </c>
      <c r="H343" s="214">
        <v>1240</v>
      </c>
      <c r="I343" s="182" t="s">
        <v>1974</v>
      </c>
      <c r="J343" s="214">
        <v>2960</v>
      </c>
      <c r="K343" s="182" t="s">
        <v>1975</v>
      </c>
      <c r="L343" s="213">
        <v>467</v>
      </c>
      <c r="M343" s="182" t="s">
        <v>1976</v>
      </c>
      <c r="N343" s="213">
        <v>178</v>
      </c>
    </row>
    <row r="344" spans="1:14" ht="18">
      <c r="A344" s="185" t="s">
        <v>1977</v>
      </c>
      <c r="B344" s="201" t="s">
        <v>1978</v>
      </c>
      <c r="C344" s="205">
        <v>0.4</v>
      </c>
      <c r="D344" s="226">
        <v>0.19</v>
      </c>
      <c r="E344" s="185" t="s">
        <v>1979</v>
      </c>
      <c r="F344" s="215">
        <v>86</v>
      </c>
      <c r="G344" s="185" t="s">
        <v>1979</v>
      </c>
      <c r="H344" s="215">
        <v>23</v>
      </c>
      <c r="I344" s="185" t="s">
        <v>1980</v>
      </c>
      <c r="J344" s="215">
        <v>26</v>
      </c>
      <c r="K344" s="185" t="s">
        <v>1981</v>
      </c>
      <c r="L344" s="215">
        <v>4</v>
      </c>
      <c r="M344" s="185" t="s">
        <v>1982</v>
      </c>
      <c r="N344" s="215">
        <v>3</v>
      </c>
    </row>
    <row r="345" spans="1:14" ht="18">
      <c r="A345" s="199" t="s">
        <v>1983</v>
      </c>
      <c r="B345" s="199" t="s">
        <v>1984</v>
      </c>
      <c r="C345" s="193">
        <v>67</v>
      </c>
      <c r="D345" s="225">
        <v>0.57999999999999996</v>
      </c>
      <c r="E345" s="182" t="s">
        <v>1985</v>
      </c>
      <c r="F345" s="214">
        <v>7940</v>
      </c>
      <c r="G345" s="182" t="s">
        <v>1986</v>
      </c>
      <c r="H345" s="214">
        <v>6490</v>
      </c>
      <c r="I345" s="182" t="s">
        <v>1987</v>
      </c>
      <c r="J345" s="214">
        <v>8140</v>
      </c>
      <c r="K345" s="182" t="s">
        <v>1988</v>
      </c>
      <c r="L345" s="214">
        <v>6960</v>
      </c>
      <c r="M345" s="182" t="s">
        <v>1989</v>
      </c>
      <c r="N345" s="213">
        <v>4380</v>
      </c>
    </row>
    <row r="346" spans="1:14" ht="18">
      <c r="A346" s="185" t="s">
        <v>1990</v>
      </c>
      <c r="B346" s="201" t="s">
        <v>1991</v>
      </c>
      <c r="C346" s="185" t="s">
        <v>1992</v>
      </c>
      <c r="D346" s="226">
        <v>0.11</v>
      </c>
      <c r="E346" s="185" t="s">
        <v>1993</v>
      </c>
      <c r="F346" s="215">
        <v>48</v>
      </c>
      <c r="G346" s="185" t="s">
        <v>1993</v>
      </c>
      <c r="H346" s="215">
        <v>13</v>
      </c>
      <c r="I346" s="185" t="s">
        <v>1994</v>
      </c>
      <c r="J346" s="215">
        <v>14</v>
      </c>
      <c r="K346" s="185" t="s">
        <v>1995</v>
      </c>
      <c r="L346" s="215">
        <v>2</v>
      </c>
      <c r="M346" s="185" t="s">
        <v>1996</v>
      </c>
      <c r="N346" s="215">
        <v>2</v>
      </c>
    </row>
    <row r="347" spans="1:14" ht="18">
      <c r="A347" s="182" t="s">
        <v>1997</v>
      </c>
      <c r="B347" s="199" t="s">
        <v>1998</v>
      </c>
      <c r="C347" s="182" t="s">
        <v>1999</v>
      </c>
      <c r="D347" s="225">
        <v>0.19</v>
      </c>
      <c r="E347" s="182" t="s">
        <v>2000</v>
      </c>
      <c r="F347" s="213">
        <v>63</v>
      </c>
      <c r="G347" s="182" t="s">
        <v>2000</v>
      </c>
      <c r="H347" s="213">
        <v>17</v>
      </c>
      <c r="I347" s="182" t="s">
        <v>2001</v>
      </c>
      <c r="J347" s="213">
        <v>19</v>
      </c>
      <c r="K347" s="182" t="s">
        <v>1982</v>
      </c>
      <c r="L347" s="213">
        <v>3</v>
      </c>
      <c r="M347" s="182" t="s">
        <v>2002</v>
      </c>
      <c r="N347" s="213">
        <v>2</v>
      </c>
    </row>
    <row r="348" spans="1:14" ht="18">
      <c r="A348" s="185" t="s">
        <v>2003</v>
      </c>
      <c r="B348" s="201" t="s">
        <v>2004</v>
      </c>
      <c r="C348" s="205">
        <v>0.3</v>
      </c>
      <c r="D348" s="226">
        <v>0.16</v>
      </c>
      <c r="E348" s="185" t="s">
        <v>2005</v>
      </c>
      <c r="F348" s="215">
        <v>60</v>
      </c>
      <c r="G348" s="185" t="s">
        <v>2005</v>
      </c>
      <c r="H348" s="215">
        <v>16</v>
      </c>
      <c r="I348" s="185" t="s">
        <v>2006</v>
      </c>
      <c r="J348" s="215">
        <v>18</v>
      </c>
      <c r="K348" s="185" t="s">
        <v>2007</v>
      </c>
      <c r="L348" s="215">
        <v>3</v>
      </c>
      <c r="M348" s="185" t="s">
        <v>1111</v>
      </c>
      <c r="N348" s="215">
        <v>2</v>
      </c>
    </row>
    <row r="349" spans="1:14" ht="18">
      <c r="A349" s="182" t="s">
        <v>2008</v>
      </c>
      <c r="B349" s="199" t="s">
        <v>2009</v>
      </c>
      <c r="C349" s="182" t="s">
        <v>2010</v>
      </c>
      <c r="D349" s="225">
        <v>0.03</v>
      </c>
      <c r="E349" s="182" t="s">
        <v>2011</v>
      </c>
      <c r="F349" s="213">
        <v>2</v>
      </c>
      <c r="G349" s="182" t="s">
        <v>2011</v>
      </c>
      <c r="H349" s="218" t="s">
        <v>949</v>
      </c>
      <c r="I349" s="182" t="s">
        <v>2012</v>
      </c>
      <c r="J349" s="218" t="s">
        <v>949</v>
      </c>
      <c r="K349" s="182" t="s">
        <v>2013</v>
      </c>
      <c r="L349" s="218" t="s">
        <v>949</v>
      </c>
      <c r="M349" s="182" t="s">
        <v>2014</v>
      </c>
      <c r="N349" s="218" t="s">
        <v>949</v>
      </c>
    </row>
    <row r="350" spans="1:14" ht="18">
      <c r="A350" s="185" t="s">
        <v>2015</v>
      </c>
      <c r="B350" s="201" t="s">
        <v>2016</v>
      </c>
      <c r="C350" s="185" t="s">
        <v>1116</v>
      </c>
      <c r="D350" s="226">
        <v>0.03</v>
      </c>
      <c r="E350" s="185" t="s">
        <v>2017</v>
      </c>
      <c r="F350" s="217" t="s">
        <v>949</v>
      </c>
      <c r="G350" s="185" t="s">
        <v>2017</v>
      </c>
      <c r="H350" s="217" t="s">
        <v>949</v>
      </c>
      <c r="I350" s="185" t="s">
        <v>2018</v>
      </c>
      <c r="J350" s="217" t="s">
        <v>949</v>
      </c>
      <c r="K350" s="185" t="s">
        <v>2019</v>
      </c>
      <c r="L350" s="217" t="s">
        <v>949</v>
      </c>
      <c r="M350" s="185" t="s">
        <v>2020</v>
      </c>
      <c r="N350" s="217" t="s">
        <v>949</v>
      </c>
    </row>
    <row r="351" spans="1:14">
      <c r="A351" s="182" t="s">
        <v>2021</v>
      </c>
      <c r="B351" s="199" t="s">
        <v>2022</v>
      </c>
      <c r="C351" s="182" t="s">
        <v>2023</v>
      </c>
      <c r="D351" s="243">
        <v>4.0000000000000001E-3</v>
      </c>
      <c r="E351" s="182" t="s">
        <v>2024</v>
      </c>
      <c r="F351" s="218" t="s">
        <v>949</v>
      </c>
      <c r="G351" s="182" t="s">
        <v>2024</v>
      </c>
      <c r="H351" s="218" t="s">
        <v>949</v>
      </c>
      <c r="I351" s="182" t="s">
        <v>2025</v>
      </c>
      <c r="J351" s="218" t="s">
        <v>949</v>
      </c>
      <c r="K351" s="182" t="s">
        <v>2026</v>
      </c>
      <c r="L351" s="218" t="s">
        <v>949</v>
      </c>
      <c r="M351" s="182" t="s">
        <v>2027</v>
      </c>
      <c r="N351" s="218" t="s">
        <v>949</v>
      </c>
    </row>
    <row r="352" spans="1:14">
      <c r="A352" s="185" t="s">
        <v>2028</v>
      </c>
      <c r="B352" s="201" t="s">
        <v>2029</v>
      </c>
      <c r="C352" s="185" t="s">
        <v>2030</v>
      </c>
      <c r="D352" s="226">
        <v>0.02</v>
      </c>
      <c r="E352" s="185" t="s">
        <v>2031</v>
      </c>
      <c r="F352" s="215">
        <v>3</v>
      </c>
      <c r="G352" s="185" t="s">
        <v>2031</v>
      </c>
      <c r="H352" s="217" t="s">
        <v>949</v>
      </c>
      <c r="I352" s="185" t="s">
        <v>2032</v>
      </c>
      <c r="J352" s="217" t="s">
        <v>949</v>
      </c>
      <c r="K352" s="185" t="s">
        <v>2033</v>
      </c>
      <c r="L352" s="217" t="s">
        <v>949</v>
      </c>
      <c r="M352" s="185" t="s">
        <v>2034</v>
      </c>
      <c r="N352" s="217" t="s">
        <v>949</v>
      </c>
    </row>
    <row r="353" spans="1:14">
      <c r="A353" s="182" t="s">
        <v>2035</v>
      </c>
      <c r="B353" s="199" t="s">
        <v>2036</v>
      </c>
      <c r="C353" s="182" t="s">
        <v>2037</v>
      </c>
      <c r="D353" s="225">
        <v>0.04</v>
      </c>
      <c r="E353" s="182" t="s">
        <v>2038</v>
      </c>
      <c r="F353" s="213">
        <v>11</v>
      </c>
      <c r="G353" s="182" t="s">
        <v>2038</v>
      </c>
      <c r="H353" s="213">
        <v>3</v>
      </c>
      <c r="I353" s="182" t="s">
        <v>2039</v>
      </c>
      <c r="J353" s="213">
        <v>3</v>
      </c>
      <c r="K353" s="182" t="s">
        <v>1799</v>
      </c>
      <c r="L353" s="218" t="s">
        <v>949</v>
      </c>
      <c r="M353" s="182" t="s">
        <v>2040</v>
      </c>
      <c r="N353" s="218" t="s">
        <v>949</v>
      </c>
    </row>
    <row r="354" spans="1:14">
      <c r="A354" s="185" t="s">
        <v>2041</v>
      </c>
      <c r="B354" s="201" t="s">
        <v>2042</v>
      </c>
      <c r="C354" s="205">
        <v>0.3</v>
      </c>
      <c r="D354" s="226">
        <v>0.1</v>
      </c>
      <c r="E354" s="185" t="s">
        <v>2043</v>
      </c>
      <c r="F354" s="215">
        <v>73</v>
      </c>
      <c r="G354" s="185" t="s">
        <v>2043</v>
      </c>
      <c r="H354" s="215">
        <v>20</v>
      </c>
      <c r="I354" s="185" t="s">
        <v>2044</v>
      </c>
      <c r="J354" s="215">
        <v>22</v>
      </c>
      <c r="K354" s="185" t="s">
        <v>2045</v>
      </c>
      <c r="L354" s="215">
        <v>3</v>
      </c>
      <c r="M354" s="185" t="s">
        <v>2046</v>
      </c>
      <c r="N354" s="215">
        <v>3</v>
      </c>
    </row>
    <row r="355" spans="1:14" ht="18">
      <c r="A355" s="182" t="s">
        <v>2047</v>
      </c>
      <c r="B355" s="199" t="s">
        <v>2048</v>
      </c>
      <c r="C355" s="193">
        <v>26</v>
      </c>
      <c r="D355" s="199" t="s">
        <v>2049</v>
      </c>
      <c r="E355" s="182" t="s">
        <v>2050</v>
      </c>
      <c r="F355" s="214">
        <v>9910</v>
      </c>
      <c r="G355" s="182" t="s">
        <v>2051</v>
      </c>
      <c r="H355" s="214">
        <v>4920</v>
      </c>
      <c r="I355" s="182" t="s">
        <v>2052</v>
      </c>
      <c r="J355" s="214">
        <v>9320</v>
      </c>
      <c r="K355" s="182" t="s">
        <v>2053</v>
      </c>
      <c r="L355" s="214">
        <v>4460</v>
      </c>
      <c r="M355" s="182" t="s">
        <v>2054</v>
      </c>
      <c r="N355" s="213">
        <v>1360</v>
      </c>
    </row>
    <row r="356" spans="1:14" ht="18">
      <c r="A356" s="201" t="s">
        <v>2055</v>
      </c>
      <c r="B356" s="201" t="s">
        <v>2056</v>
      </c>
      <c r="C356" s="196">
        <v>26</v>
      </c>
      <c r="D356" s="201" t="s">
        <v>2057</v>
      </c>
      <c r="E356" s="185" t="s">
        <v>2058</v>
      </c>
      <c r="F356" s="216">
        <v>9050</v>
      </c>
      <c r="G356" s="185" t="s">
        <v>2059</v>
      </c>
      <c r="H356" s="216">
        <v>4490</v>
      </c>
      <c r="I356" s="185" t="s">
        <v>1290</v>
      </c>
      <c r="J356" s="216">
        <v>8520</v>
      </c>
      <c r="K356" s="185" t="s">
        <v>2060</v>
      </c>
      <c r="L356" s="216">
        <v>4080</v>
      </c>
      <c r="M356" s="185" t="s">
        <v>2061</v>
      </c>
      <c r="N356" s="215">
        <v>1250</v>
      </c>
    </row>
    <row r="357" spans="1:14" ht="18">
      <c r="A357" s="202" t="s">
        <v>2062</v>
      </c>
      <c r="B357" s="202" t="s">
        <v>2063</v>
      </c>
      <c r="C357" s="231">
        <v>26</v>
      </c>
      <c r="D357" s="202" t="s">
        <v>2064</v>
      </c>
      <c r="E357" s="188" t="s">
        <v>2065</v>
      </c>
      <c r="F357" s="232">
        <v>7320</v>
      </c>
      <c r="G357" s="188" t="s">
        <v>2066</v>
      </c>
      <c r="H357" s="232">
        <v>3630</v>
      </c>
      <c r="I357" s="188" t="s">
        <v>755</v>
      </c>
      <c r="J357" s="232">
        <v>6880</v>
      </c>
      <c r="K357" s="188" t="s">
        <v>1974</v>
      </c>
      <c r="L357" s="232">
        <v>3300</v>
      </c>
      <c r="M357" s="188" t="s">
        <v>2067</v>
      </c>
      <c r="N357" s="219">
        <v>1010</v>
      </c>
    </row>
    <row r="358" spans="1:14">
      <c r="A358" s="258"/>
      <c r="B358" s="258"/>
      <c r="C358" s="258"/>
      <c r="D358" s="258"/>
      <c r="E358" s="258"/>
      <c r="F358" s="258"/>
      <c r="G358" s="258"/>
      <c r="H358" s="258"/>
      <c r="I358" s="258"/>
      <c r="J358" s="258"/>
      <c r="K358" s="258"/>
      <c r="L358" s="258"/>
      <c r="M358" s="258"/>
      <c r="N358" s="258"/>
    </row>
    <row r="359" spans="1:14">
      <c r="A359" s="246"/>
      <c r="B359" s="247" t="s">
        <v>2068</v>
      </c>
      <c r="C359" s="247" t="s">
        <v>2069</v>
      </c>
      <c r="D359" s="248" t="s">
        <v>2070</v>
      </c>
      <c r="E359" s="258"/>
      <c r="F359" s="258"/>
      <c r="G359" s="258"/>
      <c r="H359" s="258"/>
      <c r="I359" s="258"/>
      <c r="J359" s="258"/>
      <c r="K359" s="258"/>
      <c r="L359" s="258"/>
      <c r="M359" s="258"/>
      <c r="N359" s="258"/>
    </row>
    <row r="360" spans="1:14">
      <c r="A360" s="258" t="s">
        <v>2071</v>
      </c>
      <c r="B360" s="249">
        <v>1</v>
      </c>
      <c r="C360" s="249">
        <v>1</v>
      </c>
      <c r="D360" s="258" t="s">
        <v>2072</v>
      </c>
      <c r="E360" s="258"/>
      <c r="F360" s="258"/>
      <c r="G360" s="258"/>
      <c r="H360" s="258"/>
      <c r="I360" s="258"/>
      <c r="J360" s="258"/>
      <c r="K360" s="258"/>
      <c r="L360" s="258"/>
      <c r="M360" s="258"/>
      <c r="N360" s="258"/>
    </row>
    <row r="361" spans="1:14">
      <c r="A361" s="258" t="s">
        <v>2073</v>
      </c>
      <c r="B361" s="249">
        <v>16.2</v>
      </c>
      <c r="C361" s="249">
        <v>5</v>
      </c>
      <c r="D361" s="258" t="s">
        <v>2074</v>
      </c>
      <c r="E361" s="258"/>
      <c r="F361" s="258"/>
      <c r="G361" s="258"/>
      <c r="H361" s="258"/>
      <c r="I361" s="258"/>
      <c r="J361" s="258"/>
      <c r="K361" s="258"/>
      <c r="L361" s="258"/>
      <c r="M361" s="258"/>
      <c r="N361" s="258"/>
    </row>
    <row r="362" spans="1:14">
      <c r="A362" s="258" t="s">
        <v>547</v>
      </c>
      <c r="B362" s="249">
        <v>5.6</v>
      </c>
      <c r="C362" s="249">
        <v>1.8</v>
      </c>
      <c r="D362" s="258" t="s">
        <v>2075</v>
      </c>
      <c r="E362" s="258"/>
      <c r="F362" s="258"/>
      <c r="G362" s="258"/>
      <c r="H362" s="258"/>
      <c r="I362" s="258"/>
      <c r="J362" s="258"/>
      <c r="K362" s="258"/>
      <c r="L362" s="258"/>
      <c r="M362" s="258"/>
      <c r="N362" s="258"/>
    </row>
    <row r="363" spans="1:14">
      <c r="A363" s="258" t="s">
        <v>2076</v>
      </c>
      <c r="B363" s="249">
        <v>-2.4</v>
      </c>
      <c r="C363" s="249">
        <v>-8.1999999999999993</v>
      </c>
      <c r="D363" s="258" t="s">
        <v>2077</v>
      </c>
      <c r="E363" s="258"/>
      <c r="F363" s="258"/>
      <c r="G363" s="258"/>
      <c r="H363" s="258"/>
      <c r="I363" s="258"/>
      <c r="J363" s="258"/>
      <c r="K363" s="258"/>
      <c r="L363" s="258"/>
      <c r="M363" s="258"/>
      <c r="N363" s="258"/>
    </row>
    <row r="364" spans="1:14">
      <c r="A364" s="258" t="s">
        <v>2078</v>
      </c>
      <c r="B364" s="249">
        <v>0</v>
      </c>
      <c r="C364" s="249">
        <v>0</v>
      </c>
      <c r="D364" s="258" t="s">
        <v>2079</v>
      </c>
      <c r="E364" s="258"/>
      <c r="F364" s="258"/>
      <c r="G364" s="258"/>
      <c r="H364" s="258"/>
      <c r="I364" s="258"/>
      <c r="J364" s="258"/>
      <c r="K364" s="258"/>
      <c r="L364" s="258"/>
      <c r="M364" s="258"/>
      <c r="N364" s="258"/>
    </row>
    <row r="365" spans="1:14">
      <c r="A365" s="258" t="s">
        <v>2080</v>
      </c>
      <c r="B365" s="249">
        <v>0</v>
      </c>
      <c r="C365" s="249">
        <v>0</v>
      </c>
      <c r="D365" s="258" t="s">
        <v>2079</v>
      </c>
      <c r="E365" s="258"/>
      <c r="F365" s="258"/>
      <c r="G365" s="258"/>
      <c r="H365" s="258"/>
      <c r="I365" s="258"/>
      <c r="J365" s="258"/>
      <c r="K365" s="258"/>
      <c r="L365" s="258"/>
      <c r="M365" s="258"/>
      <c r="N365" s="258"/>
    </row>
    <row r="366" spans="1:14">
      <c r="A366" s="258" t="s">
        <v>2081</v>
      </c>
      <c r="B366" s="249">
        <v>0</v>
      </c>
      <c r="C366" s="249">
        <v>0</v>
      </c>
      <c r="D366" s="258" t="s">
        <v>2082</v>
      </c>
      <c r="E366" s="258"/>
      <c r="F366" s="258"/>
      <c r="G366" s="258"/>
      <c r="H366" s="258"/>
      <c r="I366" s="258"/>
      <c r="J366" s="258"/>
      <c r="K366" s="258"/>
      <c r="L366" s="258"/>
      <c r="M366" s="258"/>
      <c r="N366" s="258"/>
    </row>
    <row r="367" spans="1:14">
      <c r="A367" s="258" t="s">
        <v>2083</v>
      </c>
      <c r="B367" s="249">
        <v>1200</v>
      </c>
      <c r="C367" s="249">
        <v>345</v>
      </c>
      <c r="D367" s="258" t="s">
        <v>2084</v>
      </c>
      <c r="E367" s="258"/>
      <c r="F367" s="258"/>
      <c r="G367" s="258"/>
      <c r="H367" s="258"/>
      <c r="I367" s="258"/>
      <c r="J367" s="258"/>
      <c r="K367" s="258"/>
      <c r="L367" s="258"/>
      <c r="M367" s="258"/>
      <c r="N367" s="258"/>
    </row>
    <row r="368" spans="1:14">
      <c r="A368" s="258" t="s">
        <v>2085</v>
      </c>
      <c r="B368" s="249">
        <v>-160</v>
      </c>
      <c r="C368" s="249">
        <v>-46</v>
      </c>
      <c r="D368" s="258" t="s">
        <v>2086</v>
      </c>
      <c r="E368" s="258"/>
      <c r="F368" s="258"/>
      <c r="G368" s="258"/>
      <c r="H368" s="258"/>
      <c r="I368" s="258"/>
      <c r="J368" s="258"/>
      <c r="K368" s="258"/>
      <c r="L368" s="258"/>
      <c r="M368" s="258"/>
      <c r="N368" s="258"/>
    </row>
    <row r="369" spans="1:14">
      <c r="A369" s="258" t="s">
        <v>2087</v>
      </c>
      <c r="B369" s="249">
        <v>84</v>
      </c>
      <c r="C369" s="249">
        <v>28</v>
      </c>
      <c r="D369" s="258" t="s">
        <v>2088</v>
      </c>
      <c r="E369" s="258"/>
      <c r="F369" s="258"/>
      <c r="G369" s="258"/>
      <c r="H369" s="258"/>
      <c r="I369" s="258"/>
      <c r="J369" s="258"/>
      <c r="K369" s="258"/>
      <c r="L369" s="258"/>
      <c r="M369" s="258"/>
      <c r="N369" s="258"/>
    </row>
    <row r="370" spans="1:14">
      <c r="A370" s="258" t="s">
        <v>2089</v>
      </c>
      <c r="B370" s="249">
        <v>264</v>
      </c>
      <c r="C370" s="249">
        <v>265</v>
      </c>
      <c r="D370" s="258" t="s">
        <v>2090</v>
      </c>
      <c r="E370" s="258"/>
      <c r="F370" s="258"/>
      <c r="G370" s="258"/>
      <c r="H370" s="258"/>
      <c r="I370" s="258"/>
      <c r="J370" s="258"/>
      <c r="K370" s="258"/>
      <c r="L370" s="258"/>
      <c r="M370" s="258"/>
      <c r="N370" s="258"/>
    </row>
    <row r="371" spans="1:14">
      <c r="A371" s="258" t="s">
        <v>2091</v>
      </c>
      <c r="B371" s="249">
        <v>1</v>
      </c>
      <c r="C371" s="249">
        <v>1</v>
      </c>
      <c r="D371" s="258" t="s">
        <v>2092</v>
      </c>
      <c r="E371" s="258"/>
      <c r="F371" s="258"/>
      <c r="G371" s="258"/>
      <c r="H371" s="258"/>
      <c r="I371" s="258"/>
      <c r="J371" s="258"/>
      <c r="K371" s="258"/>
      <c r="L371" s="258"/>
      <c r="M371" s="258"/>
      <c r="N371" s="258"/>
    </row>
    <row r="372" spans="1:14">
      <c r="A372" s="258"/>
      <c r="B372" s="258"/>
      <c r="C372" s="258"/>
      <c r="D372" s="258" t="s">
        <v>2093</v>
      </c>
      <c r="E372" s="258"/>
      <c r="F372" s="258"/>
      <c r="G372" s="258"/>
      <c r="H372" s="258"/>
      <c r="I372" s="258"/>
      <c r="J372" s="258"/>
      <c r="K372" s="258"/>
      <c r="L372" s="258"/>
      <c r="M372" s="258"/>
      <c r="N372" s="258"/>
    </row>
    <row r="373" spans="1:14">
      <c r="A373" s="258"/>
      <c r="B373" s="258"/>
      <c r="C373" s="258"/>
      <c r="D373" s="258" t="s">
        <v>2094</v>
      </c>
      <c r="E373" s="258"/>
      <c r="F373" s="258"/>
      <c r="G373" s="258"/>
      <c r="H373" s="258"/>
      <c r="I373" s="258"/>
      <c r="J373" s="258"/>
      <c r="K373" s="258"/>
      <c r="L373" s="258"/>
      <c r="M373" s="258"/>
      <c r="N373" s="258"/>
    </row>
  </sheetData>
  <mergeCells count="34">
    <mergeCell ref="A4:B4"/>
    <mergeCell ref="A8:A9"/>
    <mergeCell ref="B9:H9"/>
    <mergeCell ref="A17:B17"/>
    <mergeCell ref="A20:A23"/>
    <mergeCell ref="B20:C20"/>
    <mergeCell ref="D20:F20"/>
    <mergeCell ref="G20:J20"/>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W78:AC78"/>
    <mergeCell ref="AF78:AG78"/>
    <mergeCell ref="B89:G89"/>
    <mergeCell ref="A99:A100"/>
    <mergeCell ref="B100:G100"/>
    <mergeCell ref="A77:A78"/>
    <mergeCell ref="B78:R78"/>
    <mergeCell ref="A106:B106"/>
    <mergeCell ref="A110:A111"/>
    <mergeCell ref="B111:H111"/>
    <mergeCell ref="E138:I139"/>
    <mergeCell ref="U78:V7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2"/>
  <sheetViews>
    <sheetView topLeftCell="A114" workbookViewId="0">
      <selection activeCell="O26" sqref="O26"/>
    </sheetView>
  </sheetViews>
  <sheetFormatPr defaultColWidth="9" defaultRowHeight="15"/>
  <cols>
    <col min="1" max="1" width="64.85546875" style="258" customWidth="1"/>
    <col min="2" max="2" width="11.5703125" style="258" bestFit="1" customWidth="1"/>
    <col min="3" max="16384" width="9" style="258"/>
  </cols>
  <sheetData>
    <row r="1" spans="1:33">
      <c r="B1" s="258" t="s">
        <v>3500</v>
      </c>
    </row>
    <row r="2" spans="1:33">
      <c r="A2" s="258" t="s">
        <v>2087</v>
      </c>
      <c r="B2" s="258">
        <f>28</f>
        <v>28</v>
      </c>
    </row>
    <row r="3" spans="1:33">
      <c r="A3" s="258" t="s">
        <v>2089</v>
      </c>
      <c r="B3" s="258">
        <f>265</f>
        <v>265</v>
      </c>
    </row>
    <row r="5" spans="1:33">
      <c r="A5" s="276" t="s">
        <v>3499</v>
      </c>
    </row>
    <row r="6" spans="1:33">
      <c r="A6" s="411" t="s">
        <v>3423</v>
      </c>
      <c r="B6" s="411">
        <f t="shared" ref="B6:AG6" si="0">B96</f>
        <v>702982000000</v>
      </c>
      <c r="C6" s="411">
        <f t="shared" si="0"/>
        <v>659969000000</v>
      </c>
      <c r="D6" s="411">
        <f t="shared" si="0"/>
        <v>680295000000</v>
      </c>
      <c r="E6" s="411">
        <f t="shared" si="0"/>
        <v>697653000000</v>
      </c>
      <c r="F6" s="411">
        <f t="shared" si="0"/>
        <v>709470000000</v>
      </c>
      <c r="G6" s="411">
        <f t="shared" si="0"/>
        <v>720497000000</v>
      </c>
      <c r="H6" s="411">
        <f t="shared" si="0"/>
        <v>730573000000</v>
      </c>
      <c r="I6" s="411">
        <f t="shared" si="0"/>
        <v>739542000000</v>
      </c>
      <c r="J6" s="411">
        <f t="shared" si="0"/>
        <v>747142000000</v>
      </c>
      <c r="K6" s="411">
        <f t="shared" si="0"/>
        <v>754253000000</v>
      </c>
      <c r="L6" s="411">
        <f t="shared" si="0"/>
        <v>763087000000</v>
      </c>
      <c r="M6" s="411">
        <f t="shared" si="0"/>
        <v>769944000000</v>
      </c>
      <c r="N6" s="411">
        <f t="shared" si="0"/>
        <v>776791000000</v>
      </c>
      <c r="O6" s="411">
        <f t="shared" si="0"/>
        <v>784404000000</v>
      </c>
      <c r="P6" s="411">
        <f t="shared" si="0"/>
        <v>790491000000</v>
      </c>
      <c r="Q6" s="411">
        <f t="shared" si="0"/>
        <v>797162000000</v>
      </c>
      <c r="R6" s="411">
        <f t="shared" si="0"/>
        <v>803609000000</v>
      </c>
      <c r="S6" s="411">
        <f t="shared" si="0"/>
        <v>809602000000</v>
      </c>
      <c r="T6" s="411">
        <f t="shared" si="0"/>
        <v>815753000000</v>
      </c>
      <c r="U6" s="411">
        <f t="shared" si="0"/>
        <v>821776000000</v>
      </c>
      <c r="V6" s="411">
        <f t="shared" si="0"/>
        <v>827699000000</v>
      </c>
      <c r="W6" s="411">
        <f t="shared" si="0"/>
        <v>833751000000</v>
      </c>
      <c r="X6" s="411">
        <f t="shared" si="0"/>
        <v>839599000000</v>
      </c>
      <c r="Y6" s="411">
        <f t="shared" si="0"/>
        <v>845447000000</v>
      </c>
      <c r="Z6" s="411">
        <f t="shared" si="0"/>
        <v>851526000000</v>
      </c>
      <c r="AA6" s="411">
        <f t="shared" si="0"/>
        <v>857680000000</v>
      </c>
      <c r="AB6" s="411">
        <f t="shared" si="0"/>
        <v>864038000000</v>
      </c>
      <c r="AC6" s="411">
        <f t="shared" si="0"/>
        <v>870524000000</v>
      </c>
      <c r="AD6" s="411">
        <f t="shared" si="0"/>
        <v>876909000000</v>
      </c>
      <c r="AE6" s="411">
        <f t="shared" si="0"/>
        <v>883470000000</v>
      </c>
      <c r="AF6" s="411">
        <f t="shared" si="0"/>
        <v>890058000000</v>
      </c>
      <c r="AG6" s="411">
        <f t="shared" si="0"/>
        <v>896722000000</v>
      </c>
    </row>
    <row r="7" spans="1:33">
      <c r="A7" s="411" t="s">
        <v>3414</v>
      </c>
      <c r="B7" s="411">
        <f t="shared" ref="B7:AG7" si="1">B105</f>
        <v>120767000000</v>
      </c>
      <c r="C7" s="411">
        <f t="shared" si="1"/>
        <v>115010000000</v>
      </c>
      <c r="D7" s="411">
        <f t="shared" si="1"/>
        <v>117169000000</v>
      </c>
      <c r="E7" s="411">
        <f t="shared" si="1"/>
        <v>118767000000</v>
      </c>
      <c r="F7" s="411">
        <f t="shared" si="1"/>
        <v>119972000000</v>
      </c>
      <c r="G7" s="411">
        <f t="shared" si="1"/>
        <v>120902000000</v>
      </c>
      <c r="H7" s="411">
        <f t="shared" si="1"/>
        <v>121640000000</v>
      </c>
      <c r="I7" s="411">
        <f t="shared" si="1"/>
        <v>122064000000</v>
      </c>
      <c r="J7" s="411">
        <f t="shared" si="1"/>
        <v>122394000000</v>
      </c>
      <c r="K7" s="411">
        <f t="shared" si="1"/>
        <v>122656000000</v>
      </c>
      <c r="L7" s="411">
        <f t="shared" si="1"/>
        <v>123090000000</v>
      </c>
      <c r="M7" s="411">
        <f t="shared" si="1"/>
        <v>123197000000</v>
      </c>
      <c r="N7" s="411">
        <f t="shared" si="1"/>
        <v>123162000000</v>
      </c>
      <c r="O7" s="411">
        <f t="shared" si="1"/>
        <v>123126000000</v>
      </c>
      <c r="P7" s="411">
        <f t="shared" si="1"/>
        <v>123091000000</v>
      </c>
      <c r="Q7" s="411">
        <f t="shared" si="1"/>
        <v>123055000000</v>
      </c>
      <c r="R7" s="411">
        <f t="shared" si="1"/>
        <v>123020000000</v>
      </c>
      <c r="S7" s="411">
        <f t="shared" si="1"/>
        <v>122877000000</v>
      </c>
      <c r="T7" s="411">
        <f t="shared" si="1"/>
        <v>122734000000</v>
      </c>
      <c r="U7" s="411">
        <f t="shared" si="1"/>
        <v>122556000000</v>
      </c>
      <c r="V7" s="411">
        <f t="shared" si="1"/>
        <v>122413000000</v>
      </c>
      <c r="W7" s="411">
        <f t="shared" si="1"/>
        <v>122270000000</v>
      </c>
      <c r="X7" s="411">
        <f t="shared" si="1"/>
        <v>121949000000</v>
      </c>
      <c r="Y7" s="411">
        <f t="shared" si="1"/>
        <v>121628000000</v>
      </c>
      <c r="Z7" s="411">
        <f t="shared" si="1"/>
        <v>121307000000</v>
      </c>
      <c r="AA7" s="411">
        <f t="shared" si="1"/>
        <v>120986000000</v>
      </c>
      <c r="AB7" s="411">
        <f t="shared" si="1"/>
        <v>120664000000</v>
      </c>
      <c r="AC7" s="411">
        <f t="shared" si="1"/>
        <v>120236000000</v>
      </c>
      <c r="AD7" s="411">
        <f t="shared" si="1"/>
        <v>119843000000</v>
      </c>
      <c r="AE7" s="411">
        <f t="shared" si="1"/>
        <v>119415000000</v>
      </c>
      <c r="AF7" s="411">
        <f t="shared" si="1"/>
        <v>119022000000</v>
      </c>
      <c r="AG7" s="411">
        <f t="shared" si="1"/>
        <v>118594000000</v>
      </c>
    </row>
    <row r="8" spans="1:33">
      <c r="A8" s="411" t="s">
        <v>3413</v>
      </c>
      <c r="B8" s="411">
        <f t="shared" ref="B8:AG8" si="2">B106</f>
        <v>12414400000</v>
      </c>
      <c r="C8" s="411">
        <f t="shared" si="2"/>
        <v>11938500000</v>
      </c>
      <c r="D8" s="411">
        <f t="shared" si="2"/>
        <v>12290400000</v>
      </c>
      <c r="E8" s="411">
        <f t="shared" si="2"/>
        <v>12590700000</v>
      </c>
      <c r="F8" s="411">
        <f t="shared" si="2"/>
        <v>12851900000</v>
      </c>
      <c r="G8" s="411">
        <f t="shared" si="2"/>
        <v>13081600000</v>
      </c>
      <c r="H8" s="411">
        <f t="shared" si="2"/>
        <v>13295300000</v>
      </c>
      <c r="I8" s="411">
        <f t="shared" si="2"/>
        <v>13483900000</v>
      </c>
      <c r="J8" s="411">
        <f t="shared" si="2"/>
        <v>13662600000</v>
      </c>
      <c r="K8" s="411">
        <f t="shared" si="2"/>
        <v>13834300000</v>
      </c>
      <c r="L8" s="411">
        <f t="shared" si="2"/>
        <v>14029900000</v>
      </c>
      <c r="M8" s="411">
        <f t="shared" si="2"/>
        <v>14184600000</v>
      </c>
      <c r="N8" s="411">
        <f t="shared" si="2"/>
        <v>14229900000</v>
      </c>
      <c r="O8" s="411">
        <f t="shared" si="2"/>
        <v>14275300000</v>
      </c>
      <c r="P8" s="411">
        <f t="shared" si="2"/>
        <v>14320600000</v>
      </c>
      <c r="Q8" s="411">
        <f t="shared" si="2"/>
        <v>14369700000</v>
      </c>
      <c r="R8" s="411">
        <f t="shared" si="2"/>
        <v>14415000000</v>
      </c>
      <c r="S8" s="411">
        <f t="shared" si="2"/>
        <v>14460300000</v>
      </c>
      <c r="T8" s="411">
        <f t="shared" si="2"/>
        <v>14501900000</v>
      </c>
      <c r="U8" s="411">
        <f t="shared" si="2"/>
        <v>14547200000</v>
      </c>
      <c r="V8" s="411">
        <f t="shared" si="2"/>
        <v>14592500000</v>
      </c>
      <c r="W8" s="411">
        <f t="shared" si="2"/>
        <v>14637800000</v>
      </c>
      <c r="X8" s="411">
        <f t="shared" si="2"/>
        <v>14671800000</v>
      </c>
      <c r="Y8" s="411">
        <f t="shared" si="2"/>
        <v>14705800000</v>
      </c>
      <c r="Z8" s="411">
        <f t="shared" si="2"/>
        <v>14743600000</v>
      </c>
      <c r="AA8" s="411">
        <f t="shared" si="2"/>
        <v>14777600000</v>
      </c>
      <c r="AB8" s="411">
        <f t="shared" si="2"/>
        <v>14811600000</v>
      </c>
      <c r="AC8" s="411">
        <f t="shared" si="2"/>
        <v>14845600000</v>
      </c>
      <c r="AD8" s="411">
        <f t="shared" si="2"/>
        <v>14879600000</v>
      </c>
      <c r="AE8" s="411">
        <f t="shared" si="2"/>
        <v>14913600000</v>
      </c>
      <c r="AF8" s="411">
        <f t="shared" si="2"/>
        <v>14947600000</v>
      </c>
      <c r="AG8" s="411">
        <f t="shared" si="2"/>
        <v>14977800000</v>
      </c>
    </row>
    <row r="9" spans="1:33">
      <c r="A9" s="411"/>
    </row>
    <row r="10" spans="1:33">
      <c r="A10" s="412" t="s">
        <v>3498</v>
      </c>
    </row>
    <row r="11" spans="1:33">
      <c r="A11" s="258" t="s">
        <v>3426</v>
      </c>
      <c r="B11" s="411">
        <f t="shared" ref="B11:AG11" si="3">B93</f>
        <v>69642900000</v>
      </c>
      <c r="C11" s="411">
        <f t="shared" si="3"/>
        <v>66591900000</v>
      </c>
      <c r="D11" s="411">
        <f t="shared" si="3"/>
        <v>68370700000</v>
      </c>
      <c r="E11" s="411">
        <f t="shared" si="3"/>
        <v>69802000000</v>
      </c>
      <c r="F11" s="411">
        <f t="shared" si="3"/>
        <v>71047000000</v>
      </c>
      <c r="G11" s="411">
        <f t="shared" si="3"/>
        <v>72100800000</v>
      </c>
      <c r="H11" s="411">
        <f t="shared" si="3"/>
        <v>73079600000</v>
      </c>
      <c r="I11" s="411">
        <f t="shared" si="3"/>
        <v>74051600000</v>
      </c>
      <c r="J11" s="411">
        <f t="shared" si="3"/>
        <v>74933400000</v>
      </c>
      <c r="K11" s="411">
        <f t="shared" si="3"/>
        <v>75812100000</v>
      </c>
      <c r="L11" s="411">
        <f t="shared" si="3"/>
        <v>76821400000</v>
      </c>
      <c r="M11" s="411">
        <f t="shared" si="3"/>
        <v>77571400000</v>
      </c>
      <c r="N11" s="411">
        <f t="shared" si="3"/>
        <v>78428600000</v>
      </c>
      <c r="O11" s="411">
        <f t="shared" si="3"/>
        <v>79285700000</v>
      </c>
      <c r="P11" s="411">
        <f t="shared" si="3"/>
        <v>80107100000</v>
      </c>
      <c r="Q11" s="411">
        <f t="shared" si="3"/>
        <v>80964300000</v>
      </c>
      <c r="R11" s="411">
        <f t="shared" si="3"/>
        <v>81785700000</v>
      </c>
      <c r="S11" s="411">
        <f t="shared" si="3"/>
        <v>82678600000</v>
      </c>
      <c r="T11" s="411">
        <f t="shared" si="3"/>
        <v>83571400000</v>
      </c>
      <c r="U11" s="411">
        <f t="shared" si="3"/>
        <v>84464300000</v>
      </c>
      <c r="V11" s="411">
        <f t="shared" si="3"/>
        <v>85321400000</v>
      </c>
      <c r="W11" s="411">
        <f t="shared" si="3"/>
        <v>86214300000</v>
      </c>
      <c r="X11" s="411">
        <f t="shared" si="3"/>
        <v>87107100000</v>
      </c>
      <c r="Y11" s="411">
        <f t="shared" si="3"/>
        <v>88035700000</v>
      </c>
      <c r="Z11" s="411">
        <f t="shared" si="3"/>
        <v>88928600000</v>
      </c>
      <c r="AA11" s="411">
        <f t="shared" si="3"/>
        <v>89821400000</v>
      </c>
      <c r="AB11" s="411">
        <f t="shared" si="3"/>
        <v>90714300000</v>
      </c>
      <c r="AC11" s="411">
        <f t="shared" si="3"/>
        <v>91642900000</v>
      </c>
      <c r="AD11" s="411">
        <f t="shared" si="3"/>
        <v>92535700000</v>
      </c>
      <c r="AE11" s="411">
        <f t="shared" si="3"/>
        <v>93464300000</v>
      </c>
      <c r="AF11" s="411">
        <f t="shared" si="3"/>
        <v>94357100000</v>
      </c>
      <c r="AG11" s="411">
        <f t="shared" si="3"/>
        <v>95285700000</v>
      </c>
    </row>
    <row r="12" spans="1:33">
      <c r="A12" s="258" t="s">
        <v>3425</v>
      </c>
      <c r="B12" s="411">
        <f t="shared" ref="B12:AG12" si="4">B94</f>
        <v>1366790000</v>
      </c>
      <c r="C12" s="411">
        <f t="shared" si="4"/>
        <v>1303440000</v>
      </c>
      <c r="D12" s="411">
        <f t="shared" si="4"/>
        <v>1331690000</v>
      </c>
      <c r="E12" s="411">
        <f t="shared" si="4"/>
        <v>1353300000</v>
      </c>
      <c r="F12" s="411">
        <f t="shared" si="4"/>
        <v>1370880000</v>
      </c>
      <c r="G12" s="411">
        <f t="shared" si="4"/>
        <v>1385360000</v>
      </c>
      <c r="H12" s="411">
        <f t="shared" si="4"/>
        <v>1397670000</v>
      </c>
      <c r="I12" s="411">
        <f t="shared" si="4"/>
        <v>1408080000</v>
      </c>
      <c r="J12" s="411">
        <f t="shared" si="4"/>
        <v>1417030000</v>
      </c>
      <c r="K12" s="411">
        <f t="shared" si="4"/>
        <v>1425610000</v>
      </c>
      <c r="L12" s="411">
        <f t="shared" si="4"/>
        <v>1436230000</v>
      </c>
      <c r="M12" s="411">
        <f t="shared" si="4"/>
        <v>1443020000</v>
      </c>
      <c r="N12" s="411">
        <f t="shared" si="4"/>
        <v>1448680000</v>
      </c>
      <c r="O12" s="411">
        <f t="shared" si="4"/>
        <v>1454720000</v>
      </c>
      <c r="P12" s="411">
        <f t="shared" si="4"/>
        <v>1460750000</v>
      </c>
      <c r="Q12" s="411">
        <f t="shared" si="4"/>
        <v>1466420000</v>
      </c>
      <c r="R12" s="411">
        <f t="shared" si="4"/>
        <v>1472450000</v>
      </c>
      <c r="S12" s="411">
        <f t="shared" si="4"/>
        <v>1477740000</v>
      </c>
      <c r="T12" s="411">
        <f t="shared" si="4"/>
        <v>1483020000</v>
      </c>
      <c r="U12" s="411">
        <f t="shared" si="4"/>
        <v>1487920000</v>
      </c>
      <c r="V12" s="411">
        <f t="shared" si="4"/>
        <v>1493210000</v>
      </c>
      <c r="W12" s="411">
        <f t="shared" si="4"/>
        <v>1498490000</v>
      </c>
      <c r="X12" s="411">
        <f t="shared" si="4"/>
        <v>1503400000</v>
      </c>
      <c r="Y12" s="411">
        <f t="shared" si="4"/>
        <v>1508300000</v>
      </c>
      <c r="Z12" s="411">
        <f t="shared" si="4"/>
        <v>1512830000</v>
      </c>
      <c r="AA12" s="411">
        <f t="shared" si="4"/>
        <v>1517740000</v>
      </c>
      <c r="AB12" s="411">
        <f t="shared" si="4"/>
        <v>1522640000</v>
      </c>
      <c r="AC12" s="411">
        <f t="shared" si="4"/>
        <v>1527170000</v>
      </c>
      <c r="AD12" s="411">
        <f t="shared" si="4"/>
        <v>1531700000</v>
      </c>
      <c r="AE12" s="411">
        <f t="shared" si="4"/>
        <v>1536230000</v>
      </c>
      <c r="AF12" s="411">
        <f t="shared" si="4"/>
        <v>1540750000</v>
      </c>
      <c r="AG12" s="411">
        <f t="shared" si="4"/>
        <v>1545280000</v>
      </c>
    </row>
    <row r="14" spans="1:33">
      <c r="A14" s="276" t="s">
        <v>3497</v>
      </c>
      <c r="B14" s="258">
        <v>2019</v>
      </c>
      <c r="C14" s="258">
        <v>2020</v>
      </c>
      <c r="D14" s="258">
        <v>2021</v>
      </c>
      <c r="E14" s="258">
        <v>2022</v>
      </c>
      <c r="F14" s="258">
        <v>2023</v>
      </c>
      <c r="G14" s="258">
        <v>2024</v>
      </c>
      <c r="H14" s="258">
        <v>2025</v>
      </c>
      <c r="I14" s="258">
        <v>2026</v>
      </c>
      <c r="J14" s="258">
        <v>2027</v>
      </c>
      <c r="K14" s="258">
        <v>2028</v>
      </c>
      <c r="L14" s="258">
        <v>2029</v>
      </c>
      <c r="M14" s="258">
        <v>2030</v>
      </c>
      <c r="N14" s="258">
        <v>2031</v>
      </c>
      <c r="O14" s="258">
        <v>2032</v>
      </c>
      <c r="P14" s="258">
        <v>2033</v>
      </c>
      <c r="Q14" s="258">
        <v>2034</v>
      </c>
      <c r="R14" s="258">
        <v>2035</v>
      </c>
      <c r="S14" s="258">
        <v>2036</v>
      </c>
      <c r="T14" s="258">
        <v>2037</v>
      </c>
      <c r="U14" s="258">
        <v>2038</v>
      </c>
      <c r="V14" s="258">
        <v>2039</v>
      </c>
      <c r="W14" s="258">
        <v>2040</v>
      </c>
      <c r="X14" s="258">
        <v>2041</v>
      </c>
      <c r="Y14" s="258">
        <v>2042</v>
      </c>
      <c r="Z14" s="258">
        <v>2043</v>
      </c>
      <c r="AA14" s="258">
        <v>2044</v>
      </c>
      <c r="AB14" s="258">
        <v>2045</v>
      </c>
      <c r="AC14" s="258">
        <v>2046</v>
      </c>
      <c r="AD14" s="258">
        <v>2047</v>
      </c>
      <c r="AE14" s="258">
        <v>2048</v>
      </c>
      <c r="AF14" s="258">
        <v>2049</v>
      </c>
      <c r="AG14" s="258">
        <v>2050</v>
      </c>
    </row>
    <row r="15" spans="1:33">
      <c r="A15" s="411" t="s">
        <v>3423</v>
      </c>
      <c r="B15" s="411">
        <f t="shared" ref="B15:AG15" si="5">B6</f>
        <v>702982000000</v>
      </c>
      <c r="C15" s="411">
        <f t="shared" si="5"/>
        <v>659969000000</v>
      </c>
      <c r="D15" s="411">
        <f t="shared" si="5"/>
        <v>680295000000</v>
      </c>
      <c r="E15" s="411">
        <f t="shared" si="5"/>
        <v>697653000000</v>
      </c>
      <c r="F15" s="411">
        <f t="shared" si="5"/>
        <v>709470000000</v>
      </c>
      <c r="G15" s="411">
        <f t="shared" si="5"/>
        <v>720497000000</v>
      </c>
      <c r="H15" s="411">
        <f t="shared" si="5"/>
        <v>730573000000</v>
      </c>
      <c r="I15" s="411">
        <f t="shared" si="5"/>
        <v>739542000000</v>
      </c>
      <c r="J15" s="411">
        <f t="shared" si="5"/>
        <v>747142000000</v>
      </c>
      <c r="K15" s="411">
        <f t="shared" si="5"/>
        <v>754253000000</v>
      </c>
      <c r="L15" s="411">
        <f t="shared" si="5"/>
        <v>763087000000</v>
      </c>
      <c r="M15" s="411">
        <f t="shared" si="5"/>
        <v>769944000000</v>
      </c>
      <c r="N15" s="411">
        <f t="shared" si="5"/>
        <v>776791000000</v>
      </c>
      <c r="O15" s="411">
        <f t="shared" si="5"/>
        <v>784404000000</v>
      </c>
      <c r="P15" s="411">
        <f t="shared" si="5"/>
        <v>790491000000</v>
      </c>
      <c r="Q15" s="411">
        <f t="shared" si="5"/>
        <v>797162000000</v>
      </c>
      <c r="R15" s="411">
        <f t="shared" si="5"/>
        <v>803609000000</v>
      </c>
      <c r="S15" s="411">
        <f t="shared" si="5"/>
        <v>809602000000</v>
      </c>
      <c r="T15" s="411">
        <f t="shared" si="5"/>
        <v>815753000000</v>
      </c>
      <c r="U15" s="411">
        <f t="shared" si="5"/>
        <v>821776000000</v>
      </c>
      <c r="V15" s="411">
        <f t="shared" si="5"/>
        <v>827699000000</v>
      </c>
      <c r="W15" s="411">
        <f t="shared" si="5"/>
        <v>833751000000</v>
      </c>
      <c r="X15" s="411">
        <f t="shared" si="5"/>
        <v>839599000000</v>
      </c>
      <c r="Y15" s="411">
        <f t="shared" si="5"/>
        <v>845447000000</v>
      </c>
      <c r="Z15" s="411">
        <f t="shared" si="5"/>
        <v>851526000000</v>
      </c>
      <c r="AA15" s="411">
        <f t="shared" si="5"/>
        <v>857680000000</v>
      </c>
      <c r="AB15" s="411">
        <f t="shared" si="5"/>
        <v>864038000000</v>
      </c>
      <c r="AC15" s="411">
        <f t="shared" si="5"/>
        <v>870524000000</v>
      </c>
      <c r="AD15" s="411">
        <f t="shared" si="5"/>
        <v>876909000000</v>
      </c>
      <c r="AE15" s="411">
        <f t="shared" si="5"/>
        <v>883470000000</v>
      </c>
      <c r="AF15" s="411">
        <f t="shared" si="5"/>
        <v>890058000000</v>
      </c>
      <c r="AG15" s="411">
        <f t="shared" si="5"/>
        <v>896722000000</v>
      </c>
    </row>
    <row r="16" spans="1:33">
      <c r="A16" s="411" t="s">
        <v>3414</v>
      </c>
      <c r="B16" s="411">
        <f t="shared" ref="B16:AG16" si="6">B7*$B$2</f>
        <v>3381476000000</v>
      </c>
      <c r="C16" s="411">
        <f t="shared" si="6"/>
        <v>3220280000000</v>
      </c>
      <c r="D16" s="411">
        <f t="shared" si="6"/>
        <v>3280732000000</v>
      </c>
      <c r="E16" s="411">
        <f t="shared" si="6"/>
        <v>3325476000000</v>
      </c>
      <c r="F16" s="411">
        <f t="shared" si="6"/>
        <v>3359216000000</v>
      </c>
      <c r="G16" s="411">
        <f t="shared" si="6"/>
        <v>3385256000000</v>
      </c>
      <c r="H16" s="411">
        <f t="shared" si="6"/>
        <v>3405920000000</v>
      </c>
      <c r="I16" s="411">
        <f t="shared" si="6"/>
        <v>3417792000000</v>
      </c>
      <c r="J16" s="411">
        <f t="shared" si="6"/>
        <v>3427032000000</v>
      </c>
      <c r="K16" s="411">
        <f t="shared" si="6"/>
        <v>3434368000000</v>
      </c>
      <c r="L16" s="411">
        <f t="shared" si="6"/>
        <v>3446520000000</v>
      </c>
      <c r="M16" s="411">
        <f t="shared" si="6"/>
        <v>3449516000000</v>
      </c>
      <c r="N16" s="411">
        <f t="shared" si="6"/>
        <v>3448536000000</v>
      </c>
      <c r="O16" s="411">
        <f t="shared" si="6"/>
        <v>3447528000000</v>
      </c>
      <c r="P16" s="411">
        <f t="shared" si="6"/>
        <v>3446548000000</v>
      </c>
      <c r="Q16" s="411">
        <f t="shared" si="6"/>
        <v>3445540000000</v>
      </c>
      <c r="R16" s="411">
        <f t="shared" si="6"/>
        <v>3444560000000</v>
      </c>
      <c r="S16" s="411">
        <f t="shared" si="6"/>
        <v>3440556000000</v>
      </c>
      <c r="T16" s="411">
        <f t="shared" si="6"/>
        <v>3436552000000</v>
      </c>
      <c r="U16" s="411">
        <f t="shared" si="6"/>
        <v>3431568000000</v>
      </c>
      <c r="V16" s="411">
        <f t="shared" si="6"/>
        <v>3427564000000</v>
      </c>
      <c r="W16" s="411">
        <f t="shared" si="6"/>
        <v>3423560000000</v>
      </c>
      <c r="X16" s="411">
        <f t="shared" si="6"/>
        <v>3414572000000</v>
      </c>
      <c r="Y16" s="411">
        <f t="shared" si="6"/>
        <v>3405584000000</v>
      </c>
      <c r="Z16" s="411">
        <f t="shared" si="6"/>
        <v>3396596000000</v>
      </c>
      <c r="AA16" s="411">
        <f t="shared" si="6"/>
        <v>3387608000000</v>
      </c>
      <c r="AB16" s="411">
        <f t="shared" si="6"/>
        <v>3378592000000</v>
      </c>
      <c r="AC16" s="411">
        <f t="shared" si="6"/>
        <v>3366608000000</v>
      </c>
      <c r="AD16" s="411">
        <f t="shared" si="6"/>
        <v>3355604000000</v>
      </c>
      <c r="AE16" s="411">
        <f t="shared" si="6"/>
        <v>3343620000000</v>
      </c>
      <c r="AF16" s="411">
        <f t="shared" si="6"/>
        <v>3332616000000</v>
      </c>
      <c r="AG16" s="411">
        <f t="shared" si="6"/>
        <v>3320632000000</v>
      </c>
    </row>
    <row r="17" spans="1:33">
      <c r="A17" s="411" t="s">
        <v>3413</v>
      </c>
      <c r="B17" s="411">
        <f t="shared" ref="B17:AG17" si="7">B8*$B$3</f>
        <v>3289816000000</v>
      </c>
      <c r="C17" s="411">
        <f t="shared" si="7"/>
        <v>3163702500000</v>
      </c>
      <c r="D17" s="411">
        <f t="shared" si="7"/>
        <v>3256956000000</v>
      </c>
      <c r="E17" s="411">
        <f t="shared" si="7"/>
        <v>3336535500000</v>
      </c>
      <c r="F17" s="411">
        <f t="shared" si="7"/>
        <v>3405753500000</v>
      </c>
      <c r="G17" s="411">
        <f t="shared" si="7"/>
        <v>3466624000000</v>
      </c>
      <c r="H17" s="411">
        <f t="shared" si="7"/>
        <v>3523254500000</v>
      </c>
      <c r="I17" s="411">
        <f t="shared" si="7"/>
        <v>3573233500000</v>
      </c>
      <c r="J17" s="411">
        <f t="shared" si="7"/>
        <v>3620589000000</v>
      </c>
      <c r="K17" s="411">
        <f t="shared" si="7"/>
        <v>3666089500000</v>
      </c>
      <c r="L17" s="411">
        <f t="shared" si="7"/>
        <v>3717923500000</v>
      </c>
      <c r="M17" s="411">
        <f t="shared" si="7"/>
        <v>3758919000000</v>
      </c>
      <c r="N17" s="411">
        <f t="shared" si="7"/>
        <v>3770923500000</v>
      </c>
      <c r="O17" s="411">
        <f t="shared" si="7"/>
        <v>3782954500000</v>
      </c>
      <c r="P17" s="411">
        <f t="shared" si="7"/>
        <v>3794959000000</v>
      </c>
      <c r="Q17" s="411">
        <f t="shared" si="7"/>
        <v>3807970500000</v>
      </c>
      <c r="R17" s="411">
        <f t="shared" si="7"/>
        <v>3819975000000</v>
      </c>
      <c r="S17" s="411">
        <f t="shared" si="7"/>
        <v>3831979500000</v>
      </c>
      <c r="T17" s="411">
        <f t="shared" si="7"/>
        <v>3843003500000</v>
      </c>
      <c r="U17" s="411">
        <f t="shared" si="7"/>
        <v>3855008000000</v>
      </c>
      <c r="V17" s="411">
        <f t="shared" si="7"/>
        <v>3867012500000</v>
      </c>
      <c r="W17" s="411">
        <f t="shared" si="7"/>
        <v>3879017000000</v>
      </c>
      <c r="X17" s="411">
        <f t="shared" si="7"/>
        <v>3888027000000</v>
      </c>
      <c r="Y17" s="411">
        <f t="shared" si="7"/>
        <v>3897037000000</v>
      </c>
      <c r="Z17" s="411">
        <f t="shared" si="7"/>
        <v>3907054000000</v>
      </c>
      <c r="AA17" s="411">
        <f t="shared" si="7"/>
        <v>3916064000000</v>
      </c>
      <c r="AB17" s="411">
        <f t="shared" si="7"/>
        <v>3925074000000</v>
      </c>
      <c r="AC17" s="411">
        <f t="shared" si="7"/>
        <v>3934084000000</v>
      </c>
      <c r="AD17" s="411">
        <f t="shared" si="7"/>
        <v>3943094000000</v>
      </c>
      <c r="AE17" s="411">
        <f t="shared" si="7"/>
        <v>3952104000000</v>
      </c>
      <c r="AF17" s="411">
        <f t="shared" si="7"/>
        <v>3961114000000</v>
      </c>
      <c r="AG17" s="411">
        <f t="shared" si="7"/>
        <v>3969117000000</v>
      </c>
    </row>
    <row r="18" spans="1:33">
      <c r="A18" s="411"/>
    </row>
    <row r="19" spans="1:33">
      <c r="A19" s="412" t="s">
        <v>3496</v>
      </c>
    </row>
    <row r="20" spans="1:33">
      <c r="A20" s="258" t="s">
        <v>3426</v>
      </c>
      <c r="B20" s="258">
        <f t="shared" ref="B20:AG20" si="8">B11*$B$2</f>
        <v>1950001200000</v>
      </c>
      <c r="C20" s="258">
        <f t="shared" si="8"/>
        <v>1864573200000</v>
      </c>
      <c r="D20" s="258">
        <f t="shared" si="8"/>
        <v>1914379600000</v>
      </c>
      <c r="E20" s="258">
        <f t="shared" si="8"/>
        <v>1954456000000</v>
      </c>
      <c r="F20" s="258">
        <f t="shared" si="8"/>
        <v>1989316000000</v>
      </c>
      <c r="G20" s="258">
        <f t="shared" si="8"/>
        <v>2018822400000</v>
      </c>
      <c r="H20" s="258">
        <f t="shared" si="8"/>
        <v>2046228800000</v>
      </c>
      <c r="I20" s="258">
        <f t="shared" si="8"/>
        <v>2073444800000</v>
      </c>
      <c r="J20" s="258">
        <f t="shared" si="8"/>
        <v>2098135200000</v>
      </c>
      <c r="K20" s="258">
        <f t="shared" si="8"/>
        <v>2122738800000</v>
      </c>
      <c r="L20" s="258">
        <f t="shared" si="8"/>
        <v>2150999200000</v>
      </c>
      <c r="M20" s="258">
        <f t="shared" si="8"/>
        <v>2171999200000</v>
      </c>
      <c r="N20" s="258">
        <f t="shared" si="8"/>
        <v>2196000800000</v>
      </c>
      <c r="O20" s="258">
        <f t="shared" si="8"/>
        <v>2219999600000</v>
      </c>
      <c r="P20" s="258">
        <f t="shared" si="8"/>
        <v>2242998800000</v>
      </c>
      <c r="Q20" s="258">
        <f t="shared" si="8"/>
        <v>2267000400000</v>
      </c>
      <c r="R20" s="258">
        <f t="shared" si="8"/>
        <v>2289999600000</v>
      </c>
      <c r="S20" s="258">
        <f t="shared" si="8"/>
        <v>2315000800000</v>
      </c>
      <c r="T20" s="258">
        <f t="shared" si="8"/>
        <v>2339999200000</v>
      </c>
      <c r="U20" s="258">
        <f t="shared" si="8"/>
        <v>2365000400000</v>
      </c>
      <c r="V20" s="258">
        <f t="shared" si="8"/>
        <v>2388999200000</v>
      </c>
      <c r="W20" s="258">
        <f t="shared" si="8"/>
        <v>2414000400000</v>
      </c>
      <c r="X20" s="258">
        <f t="shared" si="8"/>
        <v>2438998800000</v>
      </c>
      <c r="Y20" s="258">
        <f t="shared" si="8"/>
        <v>2464999600000</v>
      </c>
      <c r="Z20" s="258">
        <f t="shared" si="8"/>
        <v>2490000800000</v>
      </c>
      <c r="AA20" s="258">
        <f t="shared" si="8"/>
        <v>2514999200000</v>
      </c>
      <c r="AB20" s="258">
        <f t="shared" si="8"/>
        <v>2540000400000</v>
      </c>
      <c r="AC20" s="258">
        <f t="shared" si="8"/>
        <v>2566001200000</v>
      </c>
      <c r="AD20" s="258">
        <f t="shared" si="8"/>
        <v>2590999600000</v>
      </c>
      <c r="AE20" s="258">
        <f t="shared" si="8"/>
        <v>2617000400000</v>
      </c>
      <c r="AF20" s="258">
        <f t="shared" si="8"/>
        <v>2641998800000</v>
      </c>
      <c r="AG20" s="258">
        <f t="shared" si="8"/>
        <v>2667999600000</v>
      </c>
    </row>
    <row r="21" spans="1:33">
      <c r="A21" s="258" t="s">
        <v>3425</v>
      </c>
      <c r="B21" s="258">
        <f t="shared" ref="B21:AG21" si="9">B12*$B$3</f>
        <v>362199350000</v>
      </c>
      <c r="C21" s="258">
        <f t="shared" si="9"/>
        <v>345411600000</v>
      </c>
      <c r="D21" s="258">
        <f t="shared" si="9"/>
        <v>352897850000</v>
      </c>
      <c r="E21" s="258">
        <f t="shared" si="9"/>
        <v>358624500000</v>
      </c>
      <c r="F21" s="258">
        <f t="shared" si="9"/>
        <v>363283200000</v>
      </c>
      <c r="G21" s="258">
        <f t="shared" si="9"/>
        <v>367120400000</v>
      </c>
      <c r="H21" s="258">
        <f t="shared" si="9"/>
        <v>370382550000</v>
      </c>
      <c r="I21" s="258">
        <f t="shared" si="9"/>
        <v>373141200000</v>
      </c>
      <c r="J21" s="258">
        <f t="shared" si="9"/>
        <v>375512950000</v>
      </c>
      <c r="K21" s="258">
        <f t="shared" si="9"/>
        <v>377786650000</v>
      </c>
      <c r="L21" s="258">
        <f t="shared" si="9"/>
        <v>380600950000</v>
      </c>
      <c r="M21" s="258">
        <f t="shared" si="9"/>
        <v>382400300000</v>
      </c>
      <c r="N21" s="258">
        <f t="shared" si="9"/>
        <v>383900200000</v>
      </c>
      <c r="O21" s="258">
        <f t="shared" si="9"/>
        <v>385500800000</v>
      </c>
      <c r="P21" s="258">
        <f t="shared" si="9"/>
        <v>387098750000</v>
      </c>
      <c r="Q21" s="258">
        <f t="shared" si="9"/>
        <v>388601300000</v>
      </c>
      <c r="R21" s="258">
        <f t="shared" si="9"/>
        <v>390199250000</v>
      </c>
      <c r="S21" s="258">
        <f t="shared" si="9"/>
        <v>391601100000</v>
      </c>
      <c r="T21" s="258">
        <f t="shared" si="9"/>
        <v>393000300000</v>
      </c>
      <c r="U21" s="258">
        <f t="shared" si="9"/>
        <v>394298800000</v>
      </c>
      <c r="V21" s="258">
        <f t="shared" si="9"/>
        <v>395700650000</v>
      </c>
      <c r="W21" s="258">
        <f t="shared" si="9"/>
        <v>397099850000</v>
      </c>
      <c r="X21" s="258">
        <f t="shared" si="9"/>
        <v>398401000000</v>
      </c>
      <c r="Y21" s="258">
        <f t="shared" si="9"/>
        <v>399699500000</v>
      </c>
      <c r="Z21" s="258">
        <f t="shared" si="9"/>
        <v>400899950000</v>
      </c>
      <c r="AA21" s="258">
        <f t="shared" si="9"/>
        <v>402201100000</v>
      </c>
      <c r="AB21" s="258">
        <f t="shared" si="9"/>
        <v>403499600000</v>
      </c>
      <c r="AC21" s="258">
        <f t="shared" si="9"/>
        <v>404700050000</v>
      </c>
      <c r="AD21" s="258">
        <f t="shared" si="9"/>
        <v>405900500000</v>
      </c>
      <c r="AE21" s="258">
        <f t="shared" si="9"/>
        <v>407100950000</v>
      </c>
      <c r="AF21" s="258">
        <f t="shared" si="9"/>
        <v>408298750000</v>
      </c>
      <c r="AG21" s="258">
        <f t="shared" si="9"/>
        <v>409499200000</v>
      </c>
    </row>
    <row r="23" spans="1:33">
      <c r="A23" s="258" t="s">
        <v>3399</v>
      </c>
      <c r="B23" s="258">
        <v>2019</v>
      </c>
      <c r="C23" s="258">
        <v>2020</v>
      </c>
      <c r="D23" s="258">
        <v>2021</v>
      </c>
      <c r="E23" s="258">
        <v>2022</v>
      </c>
      <c r="F23" s="258">
        <v>2023</v>
      </c>
      <c r="G23" s="258">
        <v>2024</v>
      </c>
      <c r="H23" s="258">
        <v>2025</v>
      </c>
      <c r="I23" s="258">
        <v>2026</v>
      </c>
      <c r="J23" s="258">
        <v>2027</v>
      </c>
      <c r="K23" s="258">
        <v>2028</v>
      </c>
      <c r="L23" s="258">
        <v>2029</v>
      </c>
      <c r="M23" s="258">
        <v>2030</v>
      </c>
      <c r="N23" s="258">
        <v>2031</v>
      </c>
      <c r="O23" s="258">
        <v>2032</v>
      </c>
      <c r="P23" s="258">
        <v>2033</v>
      </c>
      <c r="Q23" s="258">
        <v>2034</v>
      </c>
      <c r="R23" s="258">
        <v>2035</v>
      </c>
      <c r="S23" s="258">
        <v>2036</v>
      </c>
      <c r="T23" s="258">
        <v>2037</v>
      </c>
      <c r="U23" s="258">
        <v>2038</v>
      </c>
      <c r="V23" s="258">
        <v>2039</v>
      </c>
      <c r="W23" s="258">
        <v>2040</v>
      </c>
      <c r="X23" s="258">
        <v>2041</v>
      </c>
      <c r="Y23" s="258">
        <v>2042</v>
      </c>
      <c r="Z23" s="258">
        <v>2043</v>
      </c>
      <c r="AA23" s="258">
        <v>2044</v>
      </c>
      <c r="AB23" s="258">
        <v>2045</v>
      </c>
      <c r="AC23" s="258">
        <v>2046</v>
      </c>
      <c r="AD23" s="258">
        <v>2047</v>
      </c>
      <c r="AE23" s="258">
        <v>2048</v>
      </c>
      <c r="AF23" s="258">
        <v>2049</v>
      </c>
      <c r="AG23" s="258">
        <v>2050</v>
      </c>
    </row>
    <row r="24" spans="1:33">
      <c r="A24" s="258" t="s">
        <v>3495</v>
      </c>
      <c r="B24" s="411">
        <v>1841180000000</v>
      </c>
      <c r="C24" s="411">
        <v>1710490000000</v>
      </c>
      <c r="D24" s="411">
        <v>1766720000000</v>
      </c>
      <c r="E24" s="411">
        <v>1821740000000</v>
      </c>
      <c r="F24" s="411">
        <v>1857810000000</v>
      </c>
      <c r="G24" s="411">
        <v>1887750000000</v>
      </c>
      <c r="H24" s="411">
        <v>1913810000000</v>
      </c>
      <c r="I24" s="411">
        <v>1935100000000</v>
      </c>
      <c r="J24" s="411">
        <v>1946760000000</v>
      </c>
      <c r="K24" s="411">
        <v>1956750000000</v>
      </c>
      <c r="L24" s="411">
        <v>1968360000000</v>
      </c>
      <c r="M24" s="411">
        <v>1972520000000</v>
      </c>
      <c r="N24" s="411">
        <v>1971190000000</v>
      </c>
      <c r="O24" s="411">
        <v>1969650000000</v>
      </c>
      <c r="P24" s="411">
        <v>1967170000000</v>
      </c>
      <c r="Q24" s="411">
        <v>1966690000000</v>
      </c>
      <c r="R24" s="411">
        <v>1960330000000</v>
      </c>
      <c r="S24" s="411">
        <v>1973860000000</v>
      </c>
      <c r="T24" s="411">
        <v>1988040000000</v>
      </c>
      <c r="U24" s="411">
        <v>2001490000000</v>
      </c>
      <c r="V24" s="411">
        <v>2015790000000</v>
      </c>
      <c r="W24" s="411">
        <v>2032270000000</v>
      </c>
      <c r="X24" s="411">
        <v>2049670000000</v>
      </c>
      <c r="Y24" s="411">
        <v>2066230000000</v>
      </c>
      <c r="Z24" s="411">
        <v>2083760000000</v>
      </c>
      <c r="AA24" s="411">
        <v>2101130000000</v>
      </c>
      <c r="AB24" s="411">
        <v>2119830000000</v>
      </c>
      <c r="AC24" s="411">
        <v>2138440000000</v>
      </c>
      <c r="AD24" s="411">
        <v>2156980000000</v>
      </c>
      <c r="AE24" s="411">
        <v>2175670000000</v>
      </c>
      <c r="AF24" s="411">
        <v>2193400000000</v>
      </c>
      <c r="AG24" s="411">
        <v>2212330000000</v>
      </c>
    </row>
    <row r="25" spans="1:33">
      <c r="A25" s="258" t="s">
        <v>3494</v>
      </c>
      <c r="B25" s="411">
        <v>3613930</v>
      </c>
      <c r="C25" s="411">
        <v>3178110</v>
      </c>
      <c r="D25" s="411">
        <v>3271770</v>
      </c>
      <c r="E25" s="411">
        <v>3397550</v>
      </c>
      <c r="F25" s="411">
        <v>3452500</v>
      </c>
      <c r="G25" s="411">
        <v>3489010</v>
      </c>
      <c r="H25" s="411">
        <v>3516750</v>
      </c>
      <c r="I25" s="411">
        <v>3527020</v>
      </c>
      <c r="J25" s="411">
        <v>3503670</v>
      </c>
      <c r="K25" s="411">
        <v>3473450</v>
      </c>
      <c r="L25" s="411">
        <v>3444610</v>
      </c>
      <c r="M25" s="411">
        <v>3399460</v>
      </c>
      <c r="N25" s="411">
        <v>3333830</v>
      </c>
      <c r="O25" s="411">
        <v>3268830</v>
      </c>
      <c r="P25" s="411">
        <v>3205530</v>
      </c>
      <c r="Q25" s="411">
        <v>3150990</v>
      </c>
      <c r="R25" s="411">
        <v>3063500</v>
      </c>
      <c r="S25" s="411">
        <v>3072580</v>
      </c>
      <c r="T25" s="411">
        <v>3083870</v>
      </c>
      <c r="U25" s="411">
        <v>3093930</v>
      </c>
      <c r="V25" s="411">
        <v>3099090</v>
      </c>
      <c r="W25" s="411">
        <v>3119080</v>
      </c>
      <c r="X25" s="411">
        <v>3144730</v>
      </c>
      <c r="Y25" s="411">
        <v>3161100</v>
      </c>
      <c r="Z25" s="411">
        <v>3184980</v>
      </c>
      <c r="AA25" s="411">
        <v>3216060</v>
      </c>
      <c r="AB25" s="411">
        <v>3249480</v>
      </c>
      <c r="AC25" s="411">
        <v>3281230</v>
      </c>
      <c r="AD25" s="411">
        <v>3311570</v>
      </c>
      <c r="AE25" s="411">
        <v>3342390</v>
      </c>
      <c r="AF25" s="411">
        <v>3372360</v>
      </c>
      <c r="AG25" s="411">
        <v>3403320</v>
      </c>
    </row>
    <row r="26" spans="1:33">
      <c r="A26" s="258" t="s">
        <v>3493</v>
      </c>
      <c r="B26" s="411">
        <v>157576000</v>
      </c>
      <c r="C26" s="411">
        <v>136046000</v>
      </c>
      <c r="D26" s="411">
        <v>141083000</v>
      </c>
      <c r="E26" s="411">
        <v>146954000</v>
      </c>
      <c r="F26" s="411">
        <v>149095000</v>
      </c>
      <c r="G26" s="411">
        <v>150378000</v>
      </c>
      <c r="H26" s="411">
        <v>151173000</v>
      </c>
      <c r="I26" s="411">
        <v>151127000</v>
      </c>
      <c r="J26" s="411">
        <v>149200000</v>
      </c>
      <c r="K26" s="411">
        <v>146802000</v>
      </c>
      <c r="L26" s="411">
        <v>144259000</v>
      </c>
      <c r="M26" s="411">
        <v>140854000</v>
      </c>
      <c r="N26" s="411">
        <v>136115000</v>
      </c>
      <c r="O26" s="411">
        <v>131330000</v>
      </c>
      <c r="P26" s="411">
        <v>126562000</v>
      </c>
      <c r="Q26" s="411">
        <v>122056000</v>
      </c>
      <c r="R26" s="411">
        <v>116089000</v>
      </c>
      <c r="S26" s="411">
        <v>115002000</v>
      </c>
      <c r="T26" s="411">
        <v>114077000</v>
      </c>
      <c r="U26" s="411">
        <v>113203000</v>
      </c>
      <c r="V26" s="411">
        <v>112285000</v>
      </c>
      <c r="W26" s="411">
        <v>111926000</v>
      </c>
      <c r="X26" s="411">
        <v>111799000</v>
      </c>
      <c r="Y26" s="411">
        <v>111453000</v>
      </c>
      <c r="Z26" s="411">
        <v>111359000</v>
      </c>
      <c r="AA26" s="411">
        <v>111480000</v>
      </c>
      <c r="AB26" s="411">
        <v>111696000</v>
      </c>
      <c r="AC26" s="411">
        <v>111892000</v>
      </c>
      <c r="AD26" s="411">
        <v>112068000</v>
      </c>
      <c r="AE26" s="411">
        <v>112286000</v>
      </c>
      <c r="AF26" s="411">
        <v>112507000</v>
      </c>
      <c r="AG26" s="411">
        <v>112789000</v>
      </c>
    </row>
    <row r="27" spans="1:33">
      <c r="A27" s="258" t="s">
        <v>3492</v>
      </c>
      <c r="B27" s="411">
        <v>763798000</v>
      </c>
      <c r="C27" s="411">
        <v>659765000</v>
      </c>
      <c r="D27" s="411">
        <v>685511000</v>
      </c>
      <c r="E27" s="411">
        <v>714759000</v>
      </c>
      <c r="F27" s="411">
        <v>725032000</v>
      </c>
      <c r="G27" s="411">
        <v>731049000</v>
      </c>
      <c r="H27" s="411">
        <v>734557000</v>
      </c>
      <c r="I27" s="411">
        <v>733863000</v>
      </c>
      <c r="J27" s="411">
        <v>723487000</v>
      </c>
      <c r="K27" s="411">
        <v>710600000</v>
      </c>
      <c r="L27" s="411">
        <v>696764000</v>
      </c>
      <c r="M27" s="411">
        <v>678541000</v>
      </c>
      <c r="N27" s="411">
        <v>653338000</v>
      </c>
      <c r="O27" s="411">
        <v>627843000</v>
      </c>
      <c r="P27" s="411">
        <v>602380000</v>
      </c>
      <c r="Q27" s="411">
        <v>578097000</v>
      </c>
      <c r="R27" s="411">
        <v>546827000</v>
      </c>
      <c r="S27" s="411">
        <v>539932000</v>
      </c>
      <c r="T27" s="411">
        <v>533895000</v>
      </c>
      <c r="U27" s="411">
        <v>528222000</v>
      </c>
      <c r="V27" s="411">
        <v>522524000</v>
      </c>
      <c r="W27" s="411">
        <v>519471000</v>
      </c>
      <c r="X27" s="411">
        <v>517549000</v>
      </c>
      <c r="Y27" s="411">
        <v>514725000</v>
      </c>
      <c r="Z27" s="411">
        <v>513069000</v>
      </c>
      <c r="AA27" s="411">
        <v>512373000</v>
      </c>
      <c r="AB27" s="411">
        <v>512135000</v>
      </c>
      <c r="AC27" s="411">
        <v>511853000</v>
      </c>
      <c r="AD27" s="411">
        <v>511527000</v>
      </c>
      <c r="AE27" s="411">
        <v>511423000</v>
      </c>
      <c r="AF27" s="411">
        <v>511384000</v>
      </c>
      <c r="AG27" s="411">
        <v>511669000</v>
      </c>
    </row>
    <row r="28" spans="1:33">
      <c r="A28" s="258" t="s">
        <v>3491</v>
      </c>
      <c r="B28" s="411">
        <v>21381200</v>
      </c>
      <c r="C28" s="411">
        <v>18170300</v>
      </c>
      <c r="D28" s="411">
        <v>18813100</v>
      </c>
      <c r="E28" s="411">
        <v>19606200</v>
      </c>
      <c r="F28" s="411">
        <v>19934000</v>
      </c>
      <c r="G28" s="411">
        <v>20155100</v>
      </c>
      <c r="H28" s="411">
        <v>20322100</v>
      </c>
      <c r="I28" s="411">
        <v>20390500</v>
      </c>
      <c r="J28" s="411">
        <v>20231500</v>
      </c>
      <c r="K28" s="411">
        <v>20027100</v>
      </c>
      <c r="L28" s="411">
        <v>19821100</v>
      </c>
      <c r="M28" s="411">
        <v>19518600</v>
      </c>
      <c r="N28" s="411">
        <v>19045500</v>
      </c>
      <c r="O28" s="411">
        <v>18569700</v>
      </c>
      <c r="P28" s="411">
        <v>18097600</v>
      </c>
      <c r="Q28" s="411">
        <v>17661200</v>
      </c>
      <c r="R28" s="411">
        <v>17010700</v>
      </c>
      <c r="S28" s="411">
        <v>16965900</v>
      </c>
      <c r="T28" s="411">
        <v>16938000</v>
      </c>
      <c r="U28" s="411">
        <v>16909500</v>
      </c>
      <c r="V28" s="411">
        <v>16865600</v>
      </c>
      <c r="W28" s="411">
        <v>16896600</v>
      </c>
      <c r="X28" s="411">
        <v>16956700</v>
      </c>
      <c r="Y28" s="411">
        <v>16982300</v>
      </c>
      <c r="Z28" s="411">
        <v>17042500</v>
      </c>
      <c r="AA28" s="411">
        <v>17134000</v>
      </c>
      <c r="AB28" s="411">
        <v>17238400</v>
      </c>
      <c r="AC28" s="411">
        <v>17336600</v>
      </c>
      <c r="AD28" s="411">
        <v>17428400</v>
      </c>
      <c r="AE28" s="411">
        <v>17525800</v>
      </c>
      <c r="AF28" s="411">
        <v>17619000</v>
      </c>
      <c r="AG28" s="411">
        <v>17718900</v>
      </c>
    </row>
    <row r="29" spans="1:33">
      <c r="A29" s="258" t="s">
        <v>3490</v>
      </c>
      <c r="B29" s="411">
        <v>18654000</v>
      </c>
      <c r="C29" s="411">
        <v>15962500</v>
      </c>
      <c r="D29" s="411">
        <v>16519900</v>
      </c>
      <c r="E29" s="411">
        <v>17197500</v>
      </c>
      <c r="F29" s="411">
        <v>17464000</v>
      </c>
      <c r="G29" s="411">
        <v>17634000</v>
      </c>
      <c r="H29" s="411">
        <v>17753000</v>
      </c>
      <c r="I29" s="411">
        <v>17780400</v>
      </c>
      <c r="J29" s="411">
        <v>17605000</v>
      </c>
      <c r="K29" s="411">
        <v>17384200</v>
      </c>
      <c r="L29" s="411">
        <v>17156500</v>
      </c>
      <c r="M29" s="411">
        <v>16837900</v>
      </c>
      <c r="N29" s="411">
        <v>16372700</v>
      </c>
      <c r="O29" s="411">
        <v>15904400</v>
      </c>
      <c r="P29" s="411">
        <v>15439000</v>
      </c>
      <c r="Q29" s="411">
        <v>15005600</v>
      </c>
      <c r="R29" s="411">
        <v>14390500</v>
      </c>
      <c r="S29" s="411">
        <v>14322600</v>
      </c>
      <c r="T29" s="411">
        <v>14270900</v>
      </c>
      <c r="U29" s="411">
        <v>14220700</v>
      </c>
      <c r="V29" s="411">
        <v>14159400</v>
      </c>
      <c r="W29" s="411">
        <v>14164300</v>
      </c>
      <c r="X29" s="411">
        <v>14195600</v>
      </c>
      <c r="Y29" s="411">
        <v>14197200</v>
      </c>
      <c r="Z29" s="411">
        <v>14229400</v>
      </c>
      <c r="AA29" s="411">
        <v>14288600</v>
      </c>
      <c r="AB29" s="411">
        <v>14359200</v>
      </c>
      <c r="AC29" s="411">
        <v>14425300</v>
      </c>
      <c r="AD29" s="411">
        <v>14486800</v>
      </c>
      <c r="AE29" s="411">
        <v>14553200</v>
      </c>
      <c r="AF29" s="411">
        <v>14617400</v>
      </c>
      <c r="AG29" s="411">
        <v>14687800</v>
      </c>
    </row>
    <row r="30" spans="1:33">
      <c r="A30" s="258" t="s">
        <v>3489</v>
      </c>
      <c r="B30" s="411">
        <v>3292240000</v>
      </c>
      <c r="C30" s="411">
        <v>2850210000</v>
      </c>
      <c r="D30" s="411">
        <v>2967130000</v>
      </c>
      <c r="E30" s="411">
        <v>3097320000</v>
      </c>
      <c r="F30" s="411">
        <v>3142180000</v>
      </c>
      <c r="G30" s="411">
        <v>3168360000</v>
      </c>
      <c r="H30" s="411">
        <v>3183250000</v>
      </c>
      <c r="I30" s="411">
        <v>3179580000</v>
      </c>
      <c r="J30" s="411">
        <v>3131990000</v>
      </c>
      <c r="K30" s="411">
        <v>3072830000</v>
      </c>
      <c r="L30" s="411">
        <v>3008840000</v>
      </c>
      <c r="M30" s="411">
        <v>2925200000</v>
      </c>
      <c r="N30" s="411">
        <v>2809680000</v>
      </c>
      <c r="O30" s="411">
        <v>2692710000</v>
      </c>
      <c r="P30" s="411">
        <v>2575770000</v>
      </c>
      <c r="Q30" s="411">
        <v>2463740000</v>
      </c>
      <c r="R30" s="411">
        <v>2322230000</v>
      </c>
      <c r="S30" s="411">
        <v>2287690000</v>
      </c>
      <c r="T30" s="411">
        <v>2257050000</v>
      </c>
      <c r="U30" s="411">
        <v>2228350000</v>
      </c>
      <c r="V30" s="411">
        <v>2200080000</v>
      </c>
      <c r="W30" s="411">
        <v>2183110000</v>
      </c>
      <c r="X30" s="411">
        <v>2171040000</v>
      </c>
      <c r="Y30" s="411">
        <v>2155520000</v>
      </c>
      <c r="Z30" s="411">
        <v>2144910000</v>
      </c>
      <c r="AA30" s="411">
        <v>2138260000</v>
      </c>
      <c r="AB30" s="411">
        <v>2133590000</v>
      </c>
      <c r="AC30" s="411">
        <v>2128900000</v>
      </c>
      <c r="AD30" s="411">
        <v>2124170000</v>
      </c>
      <c r="AE30" s="411">
        <v>2120420000</v>
      </c>
      <c r="AF30" s="411">
        <v>2117130000</v>
      </c>
      <c r="AG30" s="411">
        <v>2115320000</v>
      </c>
    </row>
    <row r="31" spans="1:33">
      <c r="A31" s="258" t="s">
        <v>3488</v>
      </c>
      <c r="B31" s="411">
        <v>1016440</v>
      </c>
      <c r="C31" s="411">
        <v>869895</v>
      </c>
      <c r="D31" s="411">
        <v>892842</v>
      </c>
      <c r="E31" s="411">
        <v>925482</v>
      </c>
      <c r="F31" s="411">
        <v>940555</v>
      </c>
      <c r="G31" s="411">
        <v>950860</v>
      </c>
      <c r="H31" s="411">
        <v>959131</v>
      </c>
      <c r="I31" s="411">
        <v>963095</v>
      </c>
      <c r="J31" s="411">
        <v>959051</v>
      </c>
      <c r="K31" s="411">
        <v>953740</v>
      </c>
      <c r="L31" s="411">
        <v>949349</v>
      </c>
      <c r="M31" s="411">
        <v>941137</v>
      </c>
      <c r="N31" s="411">
        <v>927678</v>
      </c>
      <c r="O31" s="411">
        <v>914438</v>
      </c>
      <c r="P31" s="411">
        <v>901622</v>
      </c>
      <c r="Q31" s="411">
        <v>891049</v>
      </c>
      <c r="R31" s="411">
        <v>870058</v>
      </c>
      <c r="S31" s="411">
        <v>875088</v>
      </c>
      <c r="T31" s="411">
        <v>880601</v>
      </c>
      <c r="U31" s="411">
        <v>885562</v>
      </c>
      <c r="V31" s="411">
        <v>888937</v>
      </c>
      <c r="W31" s="411">
        <v>896257</v>
      </c>
      <c r="X31" s="411">
        <v>905011</v>
      </c>
      <c r="Y31" s="411">
        <v>911249</v>
      </c>
      <c r="Z31" s="411">
        <v>919462</v>
      </c>
      <c r="AA31" s="411">
        <v>929598</v>
      </c>
      <c r="AB31" s="411">
        <v>940369</v>
      </c>
      <c r="AC31" s="411">
        <v>950594</v>
      </c>
      <c r="AD31" s="411">
        <v>960301</v>
      </c>
      <c r="AE31" s="411">
        <v>970185</v>
      </c>
      <c r="AF31" s="411">
        <v>979671</v>
      </c>
      <c r="AG31" s="411">
        <v>989362</v>
      </c>
    </row>
    <row r="32" spans="1:33">
      <c r="A32" s="258" t="s">
        <v>3487</v>
      </c>
      <c r="B32" s="411">
        <v>2076780</v>
      </c>
      <c r="C32" s="411">
        <v>1774490</v>
      </c>
      <c r="D32" s="411">
        <v>1811350</v>
      </c>
      <c r="E32" s="411">
        <v>1869850</v>
      </c>
      <c r="F32" s="411">
        <v>1898030</v>
      </c>
      <c r="G32" s="411">
        <v>1916770</v>
      </c>
      <c r="H32" s="411">
        <v>1931830</v>
      </c>
      <c r="I32" s="411">
        <v>1938410</v>
      </c>
      <c r="J32" s="411">
        <v>1931920</v>
      </c>
      <c r="K32" s="411">
        <v>1923660</v>
      </c>
      <c r="L32" s="411">
        <v>1918110</v>
      </c>
      <c r="M32" s="411">
        <v>1905420</v>
      </c>
      <c r="N32" s="411">
        <v>1885290</v>
      </c>
      <c r="O32" s="411">
        <v>1865900</v>
      </c>
      <c r="P32" s="411">
        <v>1847530</v>
      </c>
      <c r="Q32" s="411">
        <v>1834170</v>
      </c>
      <c r="R32" s="411">
        <v>1798870</v>
      </c>
      <c r="S32" s="411">
        <v>1815030</v>
      </c>
      <c r="T32" s="411">
        <v>1831900</v>
      </c>
      <c r="U32" s="411">
        <v>1847190</v>
      </c>
      <c r="V32" s="411">
        <v>1858500</v>
      </c>
      <c r="W32" s="411">
        <v>1878140</v>
      </c>
      <c r="X32" s="411">
        <v>1900720</v>
      </c>
      <c r="Y32" s="411">
        <v>1917450</v>
      </c>
      <c r="Z32" s="411">
        <v>1938460</v>
      </c>
      <c r="AA32" s="411">
        <v>1963710</v>
      </c>
      <c r="AB32" s="411">
        <v>1990260</v>
      </c>
      <c r="AC32" s="411">
        <v>2015480</v>
      </c>
      <c r="AD32" s="411">
        <v>2039450</v>
      </c>
      <c r="AE32" s="411">
        <v>2063730</v>
      </c>
      <c r="AF32" s="411">
        <v>2087020</v>
      </c>
      <c r="AG32" s="411">
        <v>2110600</v>
      </c>
    </row>
    <row r="33" spans="1:33">
      <c r="A33" s="258" t="s">
        <v>3486</v>
      </c>
      <c r="B33" s="411">
        <v>71722100</v>
      </c>
      <c r="C33" s="411">
        <v>61936200</v>
      </c>
      <c r="D33" s="411">
        <v>64391300</v>
      </c>
      <c r="E33" s="411">
        <v>67143900</v>
      </c>
      <c r="F33" s="411">
        <v>68088600</v>
      </c>
      <c r="G33" s="411">
        <v>68629600</v>
      </c>
      <c r="H33" s="411">
        <v>68928800</v>
      </c>
      <c r="I33" s="411">
        <v>68826900</v>
      </c>
      <c r="J33" s="411">
        <v>67797900</v>
      </c>
      <c r="K33" s="411">
        <v>66523500</v>
      </c>
      <c r="L33" s="411">
        <v>65150200</v>
      </c>
      <c r="M33" s="411">
        <v>63354600</v>
      </c>
      <c r="N33" s="411">
        <v>60891000</v>
      </c>
      <c r="O33" s="411">
        <v>58397200</v>
      </c>
      <c r="P33" s="411">
        <v>55904500</v>
      </c>
      <c r="Q33" s="411">
        <v>53519800</v>
      </c>
      <c r="R33" s="411">
        <v>50482700</v>
      </c>
      <c r="S33" s="411">
        <v>49768000</v>
      </c>
      <c r="T33" s="411">
        <v>49136600</v>
      </c>
      <c r="U33" s="411">
        <v>48544000</v>
      </c>
      <c r="V33" s="411">
        <v>47956000</v>
      </c>
      <c r="W33" s="411">
        <v>47614600</v>
      </c>
      <c r="X33" s="411">
        <v>47379300</v>
      </c>
      <c r="Y33" s="411">
        <v>47065400</v>
      </c>
      <c r="Z33" s="411">
        <v>46859100</v>
      </c>
      <c r="AA33" s="411">
        <v>46740300</v>
      </c>
      <c r="AB33" s="411">
        <v>46664200</v>
      </c>
      <c r="AC33" s="411">
        <v>46586300</v>
      </c>
      <c r="AD33" s="411">
        <v>46506000</v>
      </c>
      <c r="AE33" s="411">
        <v>46447100</v>
      </c>
      <c r="AF33" s="411">
        <v>46396700</v>
      </c>
      <c r="AG33" s="411">
        <v>46377300</v>
      </c>
    </row>
    <row r="34" spans="1:33">
      <c r="A34" s="258" t="s">
        <v>3485</v>
      </c>
      <c r="B34" s="411">
        <v>10505900</v>
      </c>
      <c r="C34" s="411">
        <v>9060500</v>
      </c>
      <c r="D34" s="411">
        <v>9417610</v>
      </c>
      <c r="E34" s="411">
        <v>9818680</v>
      </c>
      <c r="F34" s="411">
        <v>9956470</v>
      </c>
      <c r="G34" s="411">
        <v>10035300</v>
      </c>
      <c r="H34" s="411">
        <v>10079000</v>
      </c>
      <c r="I34" s="411">
        <v>10064200</v>
      </c>
      <c r="J34" s="411">
        <v>9914520</v>
      </c>
      <c r="K34" s="411">
        <v>9729240</v>
      </c>
      <c r="L34" s="411">
        <v>9529740</v>
      </c>
      <c r="M34" s="411">
        <v>9268780</v>
      </c>
      <c r="N34" s="411">
        <v>8910440</v>
      </c>
      <c r="O34" s="411">
        <v>8547730</v>
      </c>
      <c r="P34" s="411">
        <v>8185130</v>
      </c>
      <c r="Q34" s="411">
        <v>7838290</v>
      </c>
      <c r="R34" s="411">
        <v>7395260</v>
      </c>
      <c r="S34" s="411">
        <v>7291920</v>
      </c>
      <c r="T34" s="411">
        <v>7200710</v>
      </c>
      <c r="U34" s="411">
        <v>7115060</v>
      </c>
      <c r="V34" s="411">
        <v>7029970</v>
      </c>
      <c r="W34" s="411">
        <v>6980880</v>
      </c>
      <c r="X34" s="411">
        <v>6947290</v>
      </c>
      <c r="Y34" s="411">
        <v>6902170</v>
      </c>
      <c r="Z34" s="411">
        <v>6872780</v>
      </c>
      <c r="AA34" s="411">
        <v>6856150</v>
      </c>
      <c r="AB34" s="411">
        <v>6845770</v>
      </c>
      <c r="AC34" s="411">
        <v>6835080</v>
      </c>
      <c r="AD34" s="411">
        <v>6823980</v>
      </c>
      <c r="AE34" s="411">
        <v>6816030</v>
      </c>
      <c r="AF34" s="411">
        <v>6809240</v>
      </c>
      <c r="AG34" s="411">
        <v>6806950</v>
      </c>
    </row>
    <row r="35" spans="1:33">
      <c r="A35" s="258" t="s">
        <v>3484</v>
      </c>
      <c r="B35" s="258">
        <v>0</v>
      </c>
      <c r="C35" s="258">
        <v>0</v>
      </c>
      <c r="D35" s="258">
        <v>0</v>
      </c>
      <c r="E35" s="258">
        <v>0</v>
      </c>
      <c r="F35" s="258">
        <v>0</v>
      </c>
      <c r="G35" s="258">
        <v>0</v>
      </c>
      <c r="H35" s="258">
        <v>0</v>
      </c>
      <c r="I35" s="258">
        <v>0</v>
      </c>
      <c r="J35" s="258">
        <v>0</v>
      </c>
      <c r="K35" s="258">
        <v>0</v>
      </c>
      <c r="L35" s="258">
        <v>0</v>
      </c>
      <c r="M35" s="258">
        <v>0</v>
      </c>
      <c r="N35" s="258">
        <v>0</v>
      </c>
      <c r="O35" s="258">
        <v>0</v>
      </c>
      <c r="P35" s="258">
        <v>0</v>
      </c>
      <c r="Q35" s="258">
        <v>0</v>
      </c>
      <c r="R35" s="258">
        <v>0</v>
      </c>
      <c r="S35" s="258">
        <v>0</v>
      </c>
      <c r="T35" s="258">
        <v>0</v>
      </c>
      <c r="U35" s="258">
        <v>0</v>
      </c>
      <c r="V35" s="258">
        <v>0</v>
      </c>
      <c r="W35" s="258">
        <v>0</v>
      </c>
      <c r="X35" s="258">
        <v>0</v>
      </c>
      <c r="Y35" s="258">
        <v>0</v>
      </c>
      <c r="Z35" s="258">
        <v>0</v>
      </c>
      <c r="AA35" s="258">
        <v>0</v>
      </c>
      <c r="AB35" s="258">
        <v>0</v>
      </c>
      <c r="AC35" s="258">
        <v>0</v>
      </c>
      <c r="AD35" s="258">
        <v>0</v>
      </c>
      <c r="AE35" s="258">
        <v>0</v>
      </c>
      <c r="AF35" s="258">
        <v>0</v>
      </c>
      <c r="AG35" s="258">
        <v>0</v>
      </c>
    </row>
    <row r="36" spans="1:33">
      <c r="A36" s="258" t="s">
        <v>3483</v>
      </c>
      <c r="B36" s="411">
        <v>1640600000000</v>
      </c>
      <c r="C36" s="411">
        <v>1628270000000</v>
      </c>
      <c r="D36" s="411">
        <v>1714520000000</v>
      </c>
      <c r="E36" s="411">
        <v>1787230000000</v>
      </c>
      <c r="F36" s="411">
        <v>1822090000000</v>
      </c>
      <c r="G36" s="411">
        <v>1860660000000</v>
      </c>
      <c r="H36" s="411">
        <v>1898970000000</v>
      </c>
      <c r="I36" s="411">
        <v>1927160000000</v>
      </c>
      <c r="J36" s="411">
        <v>1936650000000</v>
      </c>
      <c r="K36" s="411">
        <v>1949780000000</v>
      </c>
      <c r="L36" s="411">
        <v>1959440000000</v>
      </c>
      <c r="M36" s="411">
        <v>1950350000000</v>
      </c>
      <c r="N36" s="411">
        <v>1952470000000</v>
      </c>
      <c r="O36" s="411">
        <v>1964130000000</v>
      </c>
      <c r="P36" s="411">
        <v>1967610000000</v>
      </c>
      <c r="Q36" s="411">
        <v>1982350000000</v>
      </c>
      <c r="R36" s="411">
        <v>1985570000000</v>
      </c>
      <c r="S36" s="411">
        <v>1985860000000</v>
      </c>
      <c r="T36" s="411">
        <v>1987160000000</v>
      </c>
      <c r="U36" s="411">
        <v>1989930000000</v>
      </c>
      <c r="V36" s="411">
        <v>1992400000000</v>
      </c>
      <c r="W36" s="411">
        <v>2017290000000</v>
      </c>
      <c r="X36" s="411">
        <v>2022480000000</v>
      </c>
      <c r="Y36" s="411">
        <v>2026740000000</v>
      </c>
      <c r="Z36" s="411">
        <v>2031270000000</v>
      </c>
      <c r="AA36" s="411">
        <v>2033050000000</v>
      </c>
      <c r="AB36" s="411">
        <v>2032300000000</v>
      </c>
      <c r="AC36" s="411">
        <v>2031440000000</v>
      </c>
      <c r="AD36" s="411">
        <v>2038410000000</v>
      </c>
      <c r="AE36" s="411">
        <v>2043450000000</v>
      </c>
      <c r="AF36" s="411">
        <v>2045160000000</v>
      </c>
      <c r="AG36" s="411">
        <v>2035120000000</v>
      </c>
    </row>
    <row r="37" spans="1:33">
      <c r="A37" s="258" t="s">
        <v>3482</v>
      </c>
      <c r="B37" s="411">
        <v>70325500</v>
      </c>
      <c r="C37" s="411">
        <v>70141400</v>
      </c>
      <c r="D37" s="411">
        <v>73425100</v>
      </c>
      <c r="E37" s="411">
        <v>76391500</v>
      </c>
      <c r="F37" s="411">
        <v>77819000</v>
      </c>
      <c r="G37" s="411">
        <v>79414400</v>
      </c>
      <c r="H37" s="411">
        <v>81012100</v>
      </c>
      <c r="I37" s="411">
        <v>82163100</v>
      </c>
      <c r="J37" s="411">
        <v>82598800</v>
      </c>
      <c r="K37" s="411">
        <v>83228600</v>
      </c>
      <c r="L37" s="411">
        <v>83649700</v>
      </c>
      <c r="M37" s="411">
        <v>83274500</v>
      </c>
      <c r="N37" s="411">
        <v>83431200</v>
      </c>
      <c r="O37" s="411">
        <v>84001700</v>
      </c>
      <c r="P37" s="411">
        <v>84207000</v>
      </c>
      <c r="Q37" s="411">
        <v>84909000</v>
      </c>
      <c r="R37" s="411">
        <v>85110100</v>
      </c>
      <c r="S37" s="411">
        <v>85189200</v>
      </c>
      <c r="T37" s="411">
        <v>85312800</v>
      </c>
      <c r="U37" s="411">
        <v>85502400</v>
      </c>
      <c r="V37" s="411">
        <v>85676400</v>
      </c>
      <c r="W37" s="411">
        <v>86835000</v>
      </c>
      <c r="X37" s="411">
        <v>87137000</v>
      </c>
      <c r="Y37" s="411">
        <v>87394200</v>
      </c>
      <c r="Z37" s="411">
        <v>87667900</v>
      </c>
      <c r="AA37" s="411">
        <v>87807500</v>
      </c>
      <c r="AB37" s="411">
        <v>87844000</v>
      </c>
      <c r="AC37" s="411">
        <v>87862800</v>
      </c>
      <c r="AD37" s="411">
        <v>88272900</v>
      </c>
      <c r="AE37" s="411">
        <v>88597200</v>
      </c>
      <c r="AF37" s="411">
        <v>88771300</v>
      </c>
      <c r="AG37" s="411">
        <v>88460500</v>
      </c>
    </row>
    <row r="38" spans="1:33">
      <c r="A38" s="258" t="s">
        <v>3481</v>
      </c>
      <c r="B38" s="411">
        <v>693084000</v>
      </c>
      <c r="C38" s="411">
        <v>683797000</v>
      </c>
      <c r="D38" s="411">
        <v>715908000</v>
      </c>
      <c r="E38" s="411">
        <v>744321000</v>
      </c>
      <c r="F38" s="411">
        <v>757420000</v>
      </c>
      <c r="G38" s="411">
        <v>772244000</v>
      </c>
      <c r="H38" s="411">
        <v>786856000</v>
      </c>
      <c r="I38" s="411">
        <v>798178000</v>
      </c>
      <c r="J38" s="411">
        <v>802593000</v>
      </c>
      <c r="K38" s="411">
        <v>808817000</v>
      </c>
      <c r="L38" s="411">
        <v>813016000</v>
      </c>
      <c r="M38" s="411">
        <v>810213000</v>
      </c>
      <c r="N38" s="411">
        <v>811607000</v>
      </c>
      <c r="O38" s="411">
        <v>816707000</v>
      </c>
      <c r="P38" s="411">
        <v>818618000</v>
      </c>
      <c r="Q38" s="411">
        <v>824912000</v>
      </c>
      <c r="R38" s="411">
        <v>826712000</v>
      </c>
      <c r="S38" s="411">
        <v>827460000</v>
      </c>
      <c r="T38" s="411">
        <v>828608000</v>
      </c>
      <c r="U38" s="411">
        <v>830351000</v>
      </c>
      <c r="V38" s="411">
        <v>832025000</v>
      </c>
      <c r="W38" s="411">
        <v>842546000</v>
      </c>
      <c r="X38" s="411">
        <v>845558000</v>
      </c>
      <c r="Y38" s="411">
        <v>848167000</v>
      </c>
      <c r="Z38" s="411">
        <v>850856000</v>
      </c>
      <c r="AA38" s="411">
        <v>852127000</v>
      </c>
      <c r="AB38" s="411">
        <v>852507000</v>
      </c>
      <c r="AC38" s="411">
        <v>852596000</v>
      </c>
      <c r="AD38" s="411">
        <v>856465000</v>
      </c>
      <c r="AE38" s="411">
        <v>859584000</v>
      </c>
      <c r="AF38" s="411">
        <v>861400000</v>
      </c>
      <c r="AG38" s="411">
        <v>858932000</v>
      </c>
    </row>
    <row r="39" spans="1:33">
      <c r="A39" s="258" t="s">
        <v>3480</v>
      </c>
      <c r="B39" s="411">
        <v>1669550000</v>
      </c>
      <c r="C39" s="411">
        <v>1614040000</v>
      </c>
      <c r="D39" s="411">
        <v>1675820000</v>
      </c>
      <c r="E39" s="411">
        <v>1730100000</v>
      </c>
      <c r="F39" s="411">
        <v>1751270000</v>
      </c>
      <c r="G39" s="411">
        <v>1776920000</v>
      </c>
      <c r="H39" s="411">
        <v>1800970000</v>
      </c>
      <c r="I39" s="411">
        <v>1823400000</v>
      </c>
      <c r="J39" s="411">
        <v>1833830000</v>
      </c>
      <c r="K39" s="411">
        <v>1848960000</v>
      </c>
      <c r="L39" s="411">
        <v>1857710000</v>
      </c>
      <c r="M39" s="411">
        <v>1855780000</v>
      </c>
      <c r="N39" s="411">
        <v>1858740000</v>
      </c>
      <c r="O39" s="411">
        <v>1868080000</v>
      </c>
      <c r="P39" s="411">
        <v>1872140000</v>
      </c>
      <c r="Q39" s="411">
        <v>1883550000</v>
      </c>
      <c r="R39" s="411">
        <v>1887170000</v>
      </c>
      <c r="S39" s="411">
        <v>1889710000</v>
      </c>
      <c r="T39" s="411">
        <v>1892980000</v>
      </c>
      <c r="U39" s="411">
        <v>1897340000</v>
      </c>
      <c r="V39" s="411">
        <v>1901980000</v>
      </c>
      <c r="W39" s="411">
        <v>1922250000</v>
      </c>
      <c r="X39" s="411">
        <v>1930490000</v>
      </c>
      <c r="Y39" s="411">
        <v>1937930000</v>
      </c>
      <c r="Z39" s="411">
        <v>1945180000</v>
      </c>
      <c r="AA39" s="411">
        <v>1948130000</v>
      </c>
      <c r="AB39" s="411">
        <v>1950000000</v>
      </c>
      <c r="AC39" s="411">
        <v>1950020000</v>
      </c>
      <c r="AD39" s="411">
        <v>1959890000</v>
      </c>
      <c r="AE39" s="411">
        <v>1968540000</v>
      </c>
      <c r="AF39" s="411">
        <v>1975080000</v>
      </c>
      <c r="AG39" s="411">
        <v>1975590000</v>
      </c>
    </row>
    <row r="40" spans="1:33">
      <c r="A40" s="258" t="s">
        <v>3479</v>
      </c>
      <c r="B40" s="411">
        <v>129009000</v>
      </c>
      <c r="C40" s="411">
        <v>124157000</v>
      </c>
      <c r="D40" s="411">
        <v>131078000</v>
      </c>
      <c r="E40" s="411">
        <v>137376000</v>
      </c>
      <c r="F40" s="411">
        <v>140186000</v>
      </c>
      <c r="G40" s="411">
        <v>143366000</v>
      </c>
      <c r="H40" s="411">
        <v>146439000</v>
      </c>
      <c r="I40" s="411">
        <v>149203000</v>
      </c>
      <c r="J40" s="411">
        <v>150296000</v>
      </c>
      <c r="K40" s="411">
        <v>151644000</v>
      </c>
      <c r="L40" s="411">
        <v>152739000</v>
      </c>
      <c r="M40" s="411">
        <v>152633000</v>
      </c>
      <c r="N40" s="411">
        <v>152867000</v>
      </c>
      <c r="O40" s="411">
        <v>153737000</v>
      </c>
      <c r="P40" s="411">
        <v>154101000</v>
      </c>
      <c r="Q40" s="411">
        <v>155183000</v>
      </c>
      <c r="R40" s="411">
        <v>155484000</v>
      </c>
      <c r="S40" s="411">
        <v>155578000</v>
      </c>
      <c r="T40" s="411">
        <v>155728000</v>
      </c>
      <c r="U40" s="411">
        <v>155983000</v>
      </c>
      <c r="V40" s="411">
        <v>156248000</v>
      </c>
      <c r="W40" s="411">
        <v>158034000</v>
      </c>
      <c r="X40" s="411">
        <v>158588000</v>
      </c>
      <c r="Y40" s="411">
        <v>159074000</v>
      </c>
      <c r="Z40" s="411">
        <v>159546000</v>
      </c>
      <c r="AA40" s="411">
        <v>159736000</v>
      </c>
      <c r="AB40" s="411">
        <v>159762000</v>
      </c>
      <c r="AC40" s="411">
        <v>159732000</v>
      </c>
      <c r="AD40" s="411">
        <v>160316000</v>
      </c>
      <c r="AE40" s="411">
        <v>160781000</v>
      </c>
      <c r="AF40" s="411">
        <v>161051000</v>
      </c>
      <c r="AG40" s="411">
        <v>160520000</v>
      </c>
    </row>
    <row r="41" spans="1:33">
      <c r="A41" s="258" t="s">
        <v>3478</v>
      </c>
      <c r="B41" s="411">
        <v>114733000</v>
      </c>
      <c r="C41" s="411">
        <v>112135000</v>
      </c>
      <c r="D41" s="411">
        <v>117847000</v>
      </c>
      <c r="E41" s="411">
        <v>122986000</v>
      </c>
      <c r="F41" s="411">
        <v>125333000</v>
      </c>
      <c r="G41" s="411">
        <v>127982000</v>
      </c>
      <c r="H41" s="411">
        <v>130574000</v>
      </c>
      <c r="I41" s="411">
        <v>132712000</v>
      </c>
      <c r="J41" s="411">
        <v>133541000</v>
      </c>
      <c r="K41" s="411">
        <v>134633000</v>
      </c>
      <c r="L41" s="411">
        <v>135447000</v>
      </c>
      <c r="M41" s="411">
        <v>135114000</v>
      </c>
      <c r="N41" s="411">
        <v>135334000</v>
      </c>
      <c r="O41" s="411">
        <v>136156000</v>
      </c>
      <c r="P41" s="411">
        <v>136476000</v>
      </c>
      <c r="Q41" s="411">
        <v>137496000</v>
      </c>
      <c r="R41" s="411">
        <v>137781000</v>
      </c>
      <c r="S41" s="411">
        <v>137882000</v>
      </c>
      <c r="T41" s="411">
        <v>138042000</v>
      </c>
      <c r="U41" s="411">
        <v>138301000</v>
      </c>
      <c r="V41" s="411">
        <v>138554000</v>
      </c>
      <c r="W41" s="411">
        <v>140248000</v>
      </c>
      <c r="X41" s="411">
        <v>140737000</v>
      </c>
      <c r="Y41" s="411">
        <v>141162000</v>
      </c>
      <c r="Z41" s="411">
        <v>141590000</v>
      </c>
      <c r="AA41" s="411">
        <v>141781000</v>
      </c>
      <c r="AB41" s="411">
        <v>141821000</v>
      </c>
      <c r="AC41" s="411">
        <v>141818000</v>
      </c>
      <c r="AD41" s="411">
        <v>142400000</v>
      </c>
      <c r="AE41" s="411">
        <v>142864000</v>
      </c>
      <c r="AF41" s="411">
        <v>143126000</v>
      </c>
      <c r="AG41" s="411">
        <v>142659000</v>
      </c>
    </row>
    <row r="42" spans="1:33">
      <c r="A42" s="258" t="s">
        <v>3477</v>
      </c>
      <c r="B42" s="411">
        <v>807416000</v>
      </c>
      <c r="C42" s="411">
        <v>718133000</v>
      </c>
      <c r="D42" s="411">
        <v>784043000</v>
      </c>
      <c r="E42" s="411">
        <v>823909000</v>
      </c>
      <c r="F42" s="411">
        <v>838557000</v>
      </c>
      <c r="G42" s="411">
        <v>855929000</v>
      </c>
      <c r="H42" s="411">
        <v>871273000</v>
      </c>
      <c r="I42" s="411">
        <v>892673000</v>
      </c>
      <c r="J42" s="411">
        <v>903787000</v>
      </c>
      <c r="K42" s="411">
        <v>916154000</v>
      </c>
      <c r="L42" s="411">
        <v>926737000</v>
      </c>
      <c r="M42" s="411">
        <v>936257000</v>
      </c>
      <c r="N42" s="411">
        <v>937854000</v>
      </c>
      <c r="O42" s="411">
        <v>940490000</v>
      </c>
      <c r="P42" s="411">
        <v>942926000</v>
      </c>
      <c r="Q42" s="411">
        <v>945953000</v>
      </c>
      <c r="R42" s="411">
        <v>947405000</v>
      </c>
      <c r="S42" s="411">
        <v>948836000</v>
      </c>
      <c r="T42" s="411">
        <v>950078000</v>
      </c>
      <c r="U42" s="411">
        <v>951674000</v>
      </c>
      <c r="V42" s="411">
        <v>953834000</v>
      </c>
      <c r="W42" s="411">
        <v>959053000</v>
      </c>
      <c r="X42" s="411">
        <v>963753000</v>
      </c>
      <c r="Y42" s="411">
        <v>968077000</v>
      </c>
      <c r="Z42" s="411">
        <v>971766000</v>
      </c>
      <c r="AA42" s="411">
        <v>972721000</v>
      </c>
      <c r="AB42" s="411">
        <v>973662000</v>
      </c>
      <c r="AC42" s="411">
        <v>973070000</v>
      </c>
      <c r="AD42" s="411">
        <v>976227000</v>
      </c>
      <c r="AE42" s="411">
        <v>979370000</v>
      </c>
      <c r="AF42" s="411">
        <v>982749000</v>
      </c>
      <c r="AG42" s="411">
        <v>985124000</v>
      </c>
    </row>
    <row r="43" spans="1:33">
      <c r="A43" s="258" t="s">
        <v>3476</v>
      </c>
      <c r="B43" s="411">
        <v>17268200</v>
      </c>
      <c r="C43" s="411">
        <v>17068700</v>
      </c>
      <c r="D43" s="411">
        <v>17883300</v>
      </c>
      <c r="E43" s="411">
        <v>18622800</v>
      </c>
      <c r="F43" s="411">
        <v>18969000</v>
      </c>
      <c r="G43" s="411">
        <v>19358400</v>
      </c>
      <c r="H43" s="411">
        <v>19743900</v>
      </c>
      <c r="I43" s="411">
        <v>20039300</v>
      </c>
      <c r="J43" s="411">
        <v>20151700</v>
      </c>
      <c r="K43" s="411">
        <v>20308300</v>
      </c>
      <c r="L43" s="411">
        <v>20417500</v>
      </c>
      <c r="M43" s="411">
        <v>20342600</v>
      </c>
      <c r="N43" s="411">
        <v>20377900</v>
      </c>
      <c r="O43" s="411">
        <v>20509600</v>
      </c>
      <c r="P43" s="411">
        <v>20558200</v>
      </c>
      <c r="Q43" s="411">
        <v>20720900</v>
      </c>
      <c r="R43" s="411">
        <v>20766900</v>
      </c>
      <c r="S43" s="411">
        <v>20784000</v>
      </c>
      <c r="T43" s="411">
        <v>20811400</v>
      </c>
      <c r="U43" s="411">
        <v>20854200</v>
      </c>
      <c r="V43" s="411">
        <v>20894600</v>
      </c>
      <c r="W43" s="411">
        <v>21164600</v>
      </c>
      <c r="X43" s="411">
        <v>21238200</v>
      </c>
      <c r="Y43" s="411">
        <v>21301500</v>
      </c>
      <c r="Z43" s="411">
        <v>21367300</v>
      </c>
      <c r="AA43" s="411">
        <v>21398800</v>
      </c>
      <c r="AB43" s="411">
        <v>21406400</v>
      </c>
      <c r="AC43" s="411">
        <v>21408600</v>
      </c>
      <c r="AD43" s="411">
        <v>21503400</v>
      </c>
      <c r="AE43" s="411">
        <v>21578700</v>
      </c>
      <c r="AF43" s="411">
        <v>21620100</v>
      </c>
      <c r="AG43" s="411">
        <v>21547400</v>
      </c>
    </row>
    <row r="44" spans="1:33">
      <c r="A44" s="258" t="s">
        <v>3475</v>
      </c>
      <c r="B44" s="411">
        <v>43467400</v>
      </c>
      <c r="C44" s="411">
        <v>43156200</v>
      </c>
      <c r="D44" s="411">
        <v>45158400</v>
      </c>
      <c r="E44" s="411">
        <v>46970000</v>
      </c>
      <c r="F44" s="411">
        <v>47825300</v>
      </c>
      <c r="G44" s="411">
        <v>48786100</v>
      </c>
      <c r="H44" s="411">
        <v>49740800</v>
      </c>
      <c r="I44" s="411">
        <v>50448300</v>
      </c>
      <c r="J44" s="411">
        <v>50712800</v>
      </c>
      <c r="K44" s="411">
        <v>51091400</v>
      </c>
      <c r="L44" s="411">
        <v>51346600</v>
      </c>
      <c r="M44" s="411">
        <v>51128100</v>
      </c>
      <c r="N44" s="411">
        <v>51216700</v>
      </c>
      <c r="O44" s="411">
        <v>51552700</v>
      </c>
      <c r="P44" s="411">
        <v>51673600</v>
      </c>
      <c r="Q44" s="411">
        <v>52089200</v>
      </c>
      <c r="R44" s="411">
        <v>52205600</v>
      </c>
      <c r="S44" s="411">
        <v>52248900</v>
      </c>
      <c r="T44" s="411">
        <v>52319300</v>
      </c>
      <c r="U44" s="411">
        <v>52428900</v>
      </c>
      <c r="V44" s="411">
        <v>52531300</v>
      </c>
      <c r="W44" s="411">
        <v>53222000</v>
      </c>
      <c r="X44" s="411">
        <v>53405100</v>
      </c>
      <c r="Y44" s="411">
        <v>53562200</v>
      </c>
      <c r="Z44" s="411">
        <v>53727100</v>
      </c>
      <c r="AA44" s="411">
        <v>53808200</v>
      </c>
      <c r="AB44" s="411">
        <v>53827800</v>
      </c>
      <c r="AC44" s="411">
        <v>53835500</v>
      </c>
      <c r="AD44" s="411">
        <v>54079100</v>
      </c>
      <c r="AE44" s="411">
        <v>54271900</v>
      </c>
      <c r="AF44" s="411">
        <v>54376100</v>
      </c>
      <c r="AG44" s="411">
        <v>54189600</v>
      </c>
    </row>
    <row r="45" spans="1:33">
      <c r="A45" s="258" t="s">
        <v>3474</v>
      </c>
      <c r="B45" s="411">
        <v>31978400000</v>
      </c>
      <c r="C45" s="411">
        <v>30868300000</v>
      </c>
      <c r="D45" s="411">
        <v>31633700000</v>
      </c>
      <c r="E45" s="411">
        <v>32255600000</v>
      </c>
      <c r="F45" s="411">
        <v>32770300000</v>
      </c>
      <c r="G45" s="411">
        <v>33215900000</v>
      </c>
      <c r="H45" s="411">
        <v>33606800000</v>
      </c>
      <c r="I45" s="411">
        <v>33823000000</v>
      </c>
      <c r="J45" s="411">
        <v>34012800000</v>
      </c>
      <c r="K45" s="411">
        <v>34184500000</v>
      </c>
      <c r="L45" s="411">
        <v>34414000000</v>
      </c>
      <c r="M45" s="411">
        <v>34542500000</v>
      </c>
      <c r="N45" s="411">
        <v>34528200000</v>
      </c>
      <c r="O45" s="411">
        <v>34514200000</v>
      </c>
      <c r="P45" s="411">
        <v>34496400000</v>
      </c>
      <c r="Q45" s="411">
        <v>34482400000</v>
      </c>
      <c r="R45" s="411">
        <v>34464700000</v>
      </c>
      <c r="S45" s="411">
        <v>34596800000</v>
      </c>
      <c r="T45" s="411">
        <v>34729000000</v>
      </c>
      <c r="U45" s="411">
        <v>34861200000</v>
      </c>
      <c r="V45" s="411">
        <v>34993400000</v>
      </c>
      <c r="W45" s="411">
        <v>35126000000</v>
      </c>
      <c r="X45" s="411">
        <v>35154700000</v>
      </c>
      <c r="Y45" s="411">
        <v>35183400000</v>
      </c>
      <c r="Z45" s="411">
        <v>35208500000</v>
      </c>
      <c r="AA45" s="411">
        <v>35237200000</v>
      </c>
      <c r="AB45" s="411">
        <v>35265700000</v>
      </c>
      <c r="AC45" s="411">
        <v>35247900000</v>
      </c>
      <c r="AD45" s="411">
        <v>35230200000</v>
      </c>
      <c r="AE45" s="411">
        <v>35216000000</v>
      </c>
      <c r="AF45" s="411">
        <v>35198200000</v>
      </c>
      <c r="AG45" s="411">
        <v>35180100000</v>
      </c>
    </row>
    <row r="46" spans="1:33">
      <c r="A46" s="258" t="s">
        <v>3473</v>
      </c>
      <c r="B46" s="411">
        <v>4264620</v>
      </c>
      <c r="C46" s="411">
        <v>4106800</v>
      </c>
      <c r="D46" s="411">
        <v>4411940</v>
      </c>
      <c r="E46" s="411">
        <v>4607890</v>
      </c>
      <c r="F46" s="411">
        <v>4695550</v>
      </c>
      <c r="G46" s="411">
        <v>4793220</v>
      </c>
      <c r="H46" s="411">
        <v>4885930</v>
      </c>
      <c r="I46" s="411">
        <v>4968630</v>
      </c>
      <c r="J46" s="411">
        <v>4996960</v>
      </c>
      <c r="K46" s="411">
        <v>5030520</v>
      </c>
      <c r="L46" s="411">
        <v>5060380</v>
      </c>
      <c r="M46" s="411">
        <v>5049690</v>
      </c>
      <c r="N46" s="411">
        <v>5053650</v>
      </c>
      <c r="O46" s="411">
        <v>5078100</v>
      </c>
      <c r="P46" s="411">
        <v>5087170</v>
      </c>
      <c r="Q46" s="411">
        <v>5118760</v>
      </c>
      <c r="R46" s="411">
        <v>5125800</v>
      </c>
      <c r="S46" s="411">
        <v>5125340</v>
      </c>
      <c r="T46" s="411">
        <v>5127070</v>
      </c>
      <c r="U46" s="411">
        <v>5131880</v>
      </c>
      <c r="V46" s="411">
        <v>5137210</v>
      </c>
      <c r="W46" s="411">
        <v>5190440</v>
      </c>
      <c r="X46" s="411">
        <v>5204340</v>
      </c>
      <c r="Y46" s="411">
        <v>5216650</v>
      </c>
      <c r="Z46" s="411">
        <v>5228270</v>
      </c>
      <c r="AA46" s="411">
        <v>5232390</v>
      </c>
      <c r="AB46" s="411">
        <v>5230820</v>
      </c>
      <c r="AC46" s="411">
        <v>5228950</v>
      </c>
      <c r="AD46" s="411">
        <v>5243090</v>
      </c>
      <c r="AE46" s="411">
        <v>5253520</v>
      </c>
      <c r="AF46" s="411">
        <v>5257620</v>
      </c>
      <c r="AG46" s="411">
        <v>5234500</v>
      </c>
    </row>
    <row r="47" spans="1:33">
      <c r="A47" s="258" t="s">
        <v>3472</v>
      </c>
      <c r="B47" s="258">
        <v>0</v>
      </c>
      <c r="C47" s="258">
        <v>0</v>
      </c>
      <c r="D47" s="258">
        <v>0</v>
      </c>
      <c r="E47" s="258">
        <v>0</v>
      </c>
      <c r="F47" s="258">
        <v>0</v>
      </c>
      <c r="G47" s="258">
        <v>0</v>
      </c>
      <c r="H47" s="258">
        <v>0</v>
      </c>
      <c r="I47" s="258">
        <v>0</v>
      </c>
      <c r="J47" s="258">
        <v>0</v>
      </c>
      <c r="K47" s="258">
        <v>0</v>
      </c>
      <c r="L47" s="258">
        <v>0</v>
      </c>
      <c r="M47" s="258">
        <v>0</v>
      </c>
      <c r="N47" s="258">
        <v>0</v>
      </c>
      <c r="O47" s="258">
        <v>0</v>
      </c>
      <c r="P47" s="258">
        <v>0</v>
      </c>
      <c r="Q47" s="258">
        <v>0</v>
      </c>
      <c r="R47" s="258">
        <v>0</v>
      </c>
      <c r="S47" s="258">
        <v>0</v>
      </c>
      <c r="T47" s="258">
        <v>0</v>
      </c>
      <c r="U47" s="258">
        <v>0</v>
      </c>
      <c r="V47" s="258">
        <v>0</v>
      </c>
      <c r="W47" s="258">
        <v>0</v>
      </c>
      <c r="X47" s="258">
        <v>0</v>
      </c>
      <c r="Y47" s="258">
        <v>0</v>
      </c>
      <c r="Z47" s="258">
        <v>0</v>
      </c>
      <c r="AA47" s="258">
        <v>0</v>
      </c>
      <c r="AB47" s="258">
        <v>0</v>
      </c>
      <c r="AC47" s="258">
        <v>0</v>
      </c>
      <c r="AD47" s="258">
        <v>0</v>
      </c>
      <c r="AE47" s="258">
        <v>0</v>
      </c>
      <c r="AF47" s="258">
        <v>0</v>
      </c>
      <c r="AG47" s="258">
        <v>0</v>
      </c>
    </row>
    <row r="48" spans="1:33">
      <c r="A48" s="258" t="s">
        <v>3471</v>
      </c>
      <c r="B48" s="411">
        <v>337825000000</v>
      </c>
      <c r="C48" s="411">
        <v>322595000000</v>
      </c>
      <c r="D48" s="411">
        <v>314747000000</v>
      </c>
      <c r="E48" s="411">
        <v>314825000000</v>
      </c>
      <c r="F48" s="411">
        <v>321519000000</v>
      </c>
      <c r="G48" s="411">
        <v>324020000000</v>
      </c>
      <c r="H48" s="411">
        <v>325407000000</v>
      </c>
      <c r="I48" s="411">
        <v>326505000000</v>
      </c>
      <c r="J48" s="411">
        <v>327262000000</v>
      </c>
      <c r="K48" s="411">
        <v>328091000000</v>
      </c>
      <c r="L48" s="411">
        <v>329432000000</v>
      </c>
      <c r="M48" s="411">
        <v>330209000000</v>
      </c>
      <c r="N48" s="411">
        <v>330562000000</v>
      </c>
      <c r="O48" s="411">
        <v>329968000000</v>
      </c>
      <c r="P48" s="411">
        <v>329231000000</v>
      </c>
      <c r="Q48" s="411">
        <v>328460000000</v>
      </c>
      <c r="R48" s="411">
        <v>328446000000</v>
      </c>
      <c r="S48" s="411">
        <v>329645000000</v>
      </c>
      <c r="T48" s="411">
        <v>331376000000</v>
      </c>
      <c r="U48" s="411">
        <v>333189000000</v>
      </c>
      <c r="V48" s="411">
        <v>334947000000</v>
      </c>
      <c r="W48" s="411">
        <v>336826000000</v>
      </c>
      <c r="X48" s="411">
        <v>338254000000</v>
      </c>
      <c r="Y48" s="411">
        <v>340098000000</v>
      </c>
      <c r="Z48" s="411">
        <v>341450000000</v>
      </c>
      <c r="AA48" s="411">
        <v>342909000000</v>
      </c>
      <c r="AB48" s="411">
        <v>344258000000</v>
      </c>
      <c r="AC48" s="411">
        <v>345502000000</v>
      </c>
      <c r="AD48" s="411">
        <v>346348000000</v>
      </c>
      <c r="AE48" s="411">
        <v>347399000000</v>
      </c>
      <c r="AF48" s="411">
        <v>347839000000</v>
      </c>
      <c r="AG48" s="411">
        <v>348110000000</v>
      </c>
    </row>
    <row r="49" spans="1:33">
      <c r="A49" s="258" t="s">
        <v>3470</v>
      </c>
      <c r="B49" s="411">
        <v>4111320</v>
      </c>
      <c r="C49" s="411">
        <v>4070990</v>
      </c>
      <c r="D49" s="411">
        <v>3888610</v>
      </c>
      <c r="E49" s="411">
        <v>3869810</v>
      </c>
      <c r="F49" s="411">
        <v>3930670</v>
      </c>
      <c r="G49" s="411">
        <v>3970420</v>
      </c>
      <c r="H49" s="411">
        <v>3962110</v>
      </c>
      <c r="I49" s="411">
        <v>3937110</v>
      </c>
      <c r="J49" s="411">
        <v>3921800</v>
      </c>
      <c r="K49" s="411">
        <v>3906980</v>
      </c>
      <c r="L49" s="411">
        <v>3903110</v>
      </c>
      <c r="M49" s="411">
        <v>3893650</v>
      </c>
      <c r="N49" s="411">
        <v>3852730</v>
      </c>
      <c r="O49" s="411">
        <v>3752550</v>
      </c>
      <c r="P49" s="411">
        <v>3628730</v>
      </c>
      <c r="Q49" s="411">
        <v>3521540</v>
      </c>
      <c r="R49" s="411">
        <v>3458860</v>
      </c>
      <c r="S49" s="411">
        <v>3436790</v>
      </c>
      <c r="T49" s="411">
        <v>3439430</v>
      </c>
      <c r="U49" s="411">
        <v>3449020</v>
      </c>
      <c r="V49" s="411">
        <v>3462430</v>
      </c>
      <c r="W49" s="411">
        <v>3482600</v>
      </c>
      <c r="X49" s="411">
        <v>3496400</v>
      </c>
      <c r="Y49" s="411">
        <v>3509680</v>
      </c>
      <c r="Z49" s="411">
        <v>3525140</v>
      </c>
      <c r="AA49" s="411">
        <v>3534930</v>
      </c>
      <c r="AB49" s="411">
        <v>3542110</v>
      </c>
      <c r="AC49" s="411">
        <v>3548790</v>
      </c>
      <c r="AD49" s="411">
        <v>3542790</v>
      </c>
      <c r="AE49" s="411">
        <v>3538300</v>
      </c>
      <c r="AF49" s="411">
        <v>3520630</v>
      </c>
      <c r="AG49" s="411">
        <v>3491850</v>
      </c>
    </row>
    <row r="50" spans="1:33">
      <c r="A50" s="258" t="s">
        <v>3469</v>
      </c>
      <c r="B50" s="411">
        <v>58117500</v>
      </c>
      <c r="C50" s="411">
        <v>55782600</v>
      </c>
      <c r="D50" s="411">
        <v>52509400</v>
      </c>
      <c r="E50" s="411">
        <v>51766800</v>
      </c>
      <c r="F50" s="411">
        <v>52884700</v>
      </c>
      <c r="G50" s="411">
        <v>53070400</v>
      </c>
      <c r="H50" s="411">
        <v>52877900</v>
      </c>
      <c r="I50" s="411">
        <v>52594500</v>
      </c>
      <c r="J50" s="411">
        <v>52289400</v>
      </c>
      <c r="K50" s="411">
        <v>51998000</v>
      </c>
      <c r="L50" s="411">
        <v>51825100</v>
      </c>
      <c r="M50" s="411">
        <v>51606700</v>
      </c>
      <c r="N50" s="411">
        <v>51173400</v>
      </c>
      <c r="O50" s="411">
        <v>50314900</v>
      </c>
      <c r="P50" s="411">
        <v>49316500</v>
      </c>
      <c r="Q50" s="411">
        <v>48392100</v>
      </c>
      <c r="R50" s="411">
        <v>47800800</v>
      </c>
      <c r="S50" s="411">
        <v>47632900</v>
      </c>
      <c r="T50" s="411">
        <v>47654300</v>
      </c>
      <c r="U50" s="411">
        <v>47741700</v>
      </c>
      <c r="V50" s="411">
        <v>47830700</v>
      </c>
      <c r="W50" s="411">
        <v>47972200</v>
      </c>
      <c r="X50" s="411">
        <v>47987400</v>
      </c>
      <c r="Y50" s="411">
        <v>48073700</v>
      </c>
      <c r="Z50" s="411">
        <v>48078000</v>
      </c>
      <c r="AA50" s="411">
        <v>48085800</v>
      </c>
      <c r="AB50" s="411">
        <v>48059400</v>
      </c>
      <c r="AC50" s="411">
        <v>48007200</v>
      </c>
      <c r="AD50" s="411">
        <v>47795600</v>
      </c>
      <c r="AE50" s="411">
        <v>47659100</v>
      </c>
      <c r="AF50" s="411">
        <v>47335300</v>
      </c>
      <c r="AG50" s="411">
        <v>46932700</v>
      </c>
    </row>
    <row r="51" spans="1:33">
      <c r="A51" s="258" t="s">
        <v>3468</v>
      </c>
      <c r="B51" s="411">
        <v>184789000</v>
      </c>
      <c r="C51" s="411">
        <v>173952000</v>
      </c>
      <c r="D51" s="411">
        <v>161366000</v>
      </c>
      <c r="E51" s="411">
        <v>157468000</v>
      </c>
      <c r="F51" s="411">
        <v>161549000</v>
      </c>
      <c r="G51" s="411">
        <v>161017000</v>
      </c>
      <c r="H51" s="411">
        <v>160064000</v>
      </c>
      <c r="I51" s="411">
        <v>159207000</v>
      </c>
      <c r="J51" s="411">
        <v>157951000</v>
      </c>
      <c r="K51" s="411">
        <v>156762000</v>
      </c>
      <c r="L51" s="411">
        <v>155854000</v>
      </c>
      <c r="M51" s="411">
        <v>154892000</v>
      </c>
      <c r="N51" s="411">
        <v>153899000</v>
      </c>
      <c r="O51" s="411">
        <v>152554000</v>
      </c>
      <c r="P51" s="411">
        <v>151252000</v>
      </c>
      <c r="Q51" s="411">
        <v>149779000</v>
      </c>
      <c r="R51" s="411">
        <v>148622000</v>
      </c>
      <c r="S51" s="411">
        <v>148440000</v>
      </c>
      <c r="T51" s="411">
        <v>148452000</v>
      </c>
      <c r="U51" s="411">
        <v>148599000</v>
      </c>
      <c r="V51" s="411">
        <v>148619000</v>
      </c>
      <c r="W51" s="411">
        <v>148696000</v>
      </c>
      <c r="X51" s="411">
        <v>148280000</v>
      </c>
      <c r="Y51" s="411">
        <v>148297000</v>
      </c>
      <c r="Z51" s="411">
        <v>147762000</v>
      </c>
      <c r="AA51" s="411">
        <v>147456000</v>
      </c>
      <c r="AB51" s="411">
        <v>147051000</v>
      </c>
      <c r="AC51" s="411">
        <v>146514000</v>
      </c>
      <c r="AD51" s="411">
        <v>145522000</v>
      </c>
      <c r="AE51" s="411">
        <v>144905000</v>
      </c>
      <c r="AF51" s="411">
        <v>143683000</v>
      </c>
      <c r="AG51" s="411">
        <v>142410000</v>
      </c>
    </row>
    <row r="52" spans="1:33">
      <c r="A52" s="258" t="s">
        <v>3467</v>
      </c>
      <c r="B52" s="411">
        <v>8726770</v>
      </c>
      <c r="C52" s="411">
        <v>8207590</v>
      </c>
      <c r="D52" s="411">
        <v>7837080</v>
      </c>
      <c r="E52" s="411">
        <v>7820720</v>
      </c>
      <c r="F52" s="411">
        <v>8013350</v>
      </c>
      <c r="G52" s="411">
        <v>8094970</v>
      </c>
      <c r="H52" s="411">
        <v>8105400</v>
      </c>
      <c r="I52" s="411">
        <v>8094080</v>
      </c>
      <c r="J52" s="411">
        <v>8065740</v>
      </c>
      <c r="K52" s="411">
        <v>8037950</v>
      </c>
      <c r="L52" s="411">
        <v>8029470</v>
      </c>
      <c r="M52" s="411">
        <v>8011630</v>
      </c>
      <c r="N52" s="411">
        <v>7938110</v>
      </c>
      <c r="O52" s="411">
        <v>7805480</v>
      </c>
      <c r="P52" s="411">
        <v>7648480</v>
      </c>
      <c r="Q52" s="411">
        <v>7505690</v>
      </c>
      <c r="R52" s="411">
        <v>7418120</v>
      </c>
      <c r="S52" s="411">
        <v>7394410</v>
      </c>
      <c r="T52" s="411">
        <v>7403320</v>
      </c>
      <c r="U52" s="411">
        <v>7420970</v>
      </c>
      <c r="V52" s="411">
        <v>7440190</v>
      </c>
      <c r="W52" s="411">
        <v>7468460</v>
      </c>
      <c r="X52" s="411">
        <v>7478140</v>
      </c>
      <c r="Y52" s="411">
        <v>7494400</v>
      </c>
      <c r="Z52" s="411">
        <v>7502770</v>
      </c>
      <c r="AA52" s="411">
        <v>7507450</v>
      </c>
      <c r="AB52" s="411">
        <v>7506090</v>
      </c>
      <c r="AC52" s="411">
        <v>7501930</v>
      </c>
      <c r="AD52" s="411">
        <v>7473180</v>
      </c>
      <c r="AE52" s="411">
        <v>7454340</v>
      </c>
      <c r="AF52" s="411">
        <v>7409720</v>
      </c>
      <c r="AG52" s="411">
        <v>7351140</v>
      </c>
    </row>
    <row r="53" spans="1:33">
      <c r="A53" s="258" t="s">
        <v>3466</v>
      </c>
      <c r="B53" s="411">
        <v>8125110</v>
      </c>
      <c r="C53" s="411">
        <v>7755740</v>
      </c>
      <c r="D53" s="411">
        <v>7370860</v>
      </c>
      <c r="E53" s="411">
        <v>7322550</v>
      </c>
      <c r="F53" s="411">
        <v>7484540</v>
      </c>
      <c r="G53" s="411">
        <v>7544230</v>
      </c>
      <c r="H53" s="411">
        <v>7537560</v>
      </c>
      <c r="I53" s="411">
        <v>7511010</v>
      </c>
      <c r="J53" s="411">
        <v>7478630</v>
      </c>
      <c r="K53" s="411">
        <v>7447290</v>
      </c>
      <c r="L53" s="411">
        <v>7434060</v>
      </c>
      <c r="M53" s="411">
        <v>7412590</v>
      </c>
      <c r="N53" s="411">
        <v>7344780</v>
      </c>
      <c r="O53" s="411">
        <v>7209820</v>
      </c>
      <c r="P53" s="411">
        <v>7049180</v>
      </c>
      <c r="Q53" s="411">
        <v>6904100</v>
      </c>
      <c r="R53" s="411">
        <v>6814940</v>
      </c>
      <c r="S53" s="411">
        <v>6788680</v>
      </c>
      <c r="T53" s="411">
        <v>6794550</v>
      </c>
      <c r="U53" s="411">
        <v>6809910</v>
      </c>
      <c r="V53" s="411">
        <v>6827320</v>
      </c>
      <c r="W53" s="411">
        <v>6853630</v>
      </c>
      <c r="X53" s="411">
        <v>6863300</v>
      </c>
      <c r="Y53" s="411">
        <v>6879210</v>
      </c>
      <c r="Z53" s="411">
        <v>6888320</v>
      </c>
      <c r="AA53" s="411">
        <v>6894060</v>
      </c>
      <c r="AB53" s="411">
        <v>6894550</v>
      </c>
      <c r="AC53" s="411">
        <v>6892360</v>
      </c>
      <c r="AD53" s="411">
        <v>6867130</v>
      </c>
      <c r="AE53" s="411">
        <v>6850490</v>
      </c>
      <c r="AF53" s="411">
        <v>6808750</v>
      </c>
      <c r="AG53" s="411">
        <v>6753160</v>
      </c>
    </row>
    <row r="54" spans="1:33">
      <c r="A54" s="258" t="s">
        <v>3465</v>
      </c>
      <c r="B54" s="411">
        <v>588376000</v>
      </c>
      <c r="C54" s="411">
        <v>544691000</v>
      </c>
      <c r="D54" s="411">
        <v>496343000</v>
      </c>
      <c r="E54" s="411">
        <v>477994000</v>
      </c>
      <c r="F54" s="411">
        <v>492485000</v>
      </c>
      <c r="G54" s="411">
        <v>486599000</v>
      </c>
      <c r="H54" s="411">
        <v>482054000</v>
      </c>
      <c r="I54" s="411">
        <v>479168000</v>
      </c>
      <c r="J54" s="411">
        <v>474045000</v>
      </c>
      <c r="K54" s="411">
        <v>469227000</v>
      </c>
      <c r="L54" s="411">
        <v>464982000</v>
      </c>
      <c r="M54" s="411">
        <v>460869000</v>
      </c>
      <c r="N54" s="411">
        <v>459031000</v>
      </c>
      <c r="O54" s="411">
        <v>459414000</v>
      </c>
      <c r="P54" s="411">
        <v>461586000</v>
      </c>
      <c r="Q54" s="411">
        <v>461833000</v>
      </c>
      <c r="R54" s="411">
        <v>460568000</v>
      </c>
      <c r="S54" s="411">
        <v>461163000</v>
      </c>
      <c r="T54" s="411">
        <v>460989000</v>
      </c>
      <c r="U54" s="411">
        <v>460993000</v>
      </c>
      <c r="V54" s="411">
        <v>460140000</v>
      </c>
      <c r="W54" s="411">
        <v>459093000</v>
      </c>
      <c r="X54" s="411">
        <v>456172000</v>
      </c>
      <c r="Y54" s="411">
        <v>455347000</v>
      </c>
      <c r="Z54" s="411">
        <v>451756000</v>
      </c>
      <c r="AA54" s="411">
        <v>449654000</v>
      </c>
      <c r="AB54" s="411">
        <v>447272000</v>
      </c>
      <c r="AC54" s="411">
        <v>444300000</v>
      </c>
      <c r="AD54" s="411">
        <v>440047000</v>
      </c>
      <c r="AE54" s="411">
        <v>437458000</v>
      </c>
      <c r="AF54" s="411">
        <v>432895000</v>
      </c>
      <c r="AG54" s="411">
        <v>428851000</v>
      </c>
    </row>
    <row r="55" spans="1:33">
      <c r="A55" s="258" t="s">
        <v>3464</v>
      </c>
      <c r="B55" s="411">
        <v>968953</v>
      </c>
      <c r="C55" s="411">
        <v>946821</v>
      </c>
      <c r="D55" s="411">
        <v>907834</v>
      </c>
      <c r="E55" s="411">
        <v>906679</v>
      </c>
      <c r="F55" s="411">
        <v>922719</v>
      </c>
      <c r="G55" s="411">
        <v>933683</v>
      </c>
      <c r="H55" s="411">
        <v>933370</v>
      </c>
      <c r="I55" s="411">
        <v>929065</v>
      </c>
      <c r="J55" s="411">
        <v>926072</v>
      </c>
      <c r="K55" s="411">
        <v>923137</v>
      </c>
      <c r="L55" s="411">
        <v>922772</v>
      </c>
      <c r="M55" s="411">
        <v>921064</v>
      </c>
      <c r="N55" s="411">
        <v>911372</v>
      </c>
      <c r="O55" s="411">
        <v>888714</v>
      </c>
      <c r="P55" s="411">
        <v>860738</v>
      </c>
      <c r="Q55" s="411">
        <v>836487</v>
      </c>
      <c r="R55" s="411">
        <v>822340</v>
      </c>
      <c r="S55" s="411">
        <v>817475</v>
      </c>
      <c r="T55" s="411">
        <v>818285</v>
      </c>
      <c r="U55" s="411">
        <v>820624</v>
      </c>
      <c r="V55" s="411">
        <v>823810</v>
      </c>
      <c r="W55" s="411">
        <v>828552</v>
      </c>
      <c r="X55" s="411">
        <v>831737</v>
      </c>
      <c r="Y55" s="411">
        <v>834787</v>
      </c>
      <c r="Z55" s="411">
        <v>838306</v>
      </c>
      <c r="AA55" s="411">
        <v>840489</v>
      </c>
      <c r="AB55" s="411">
        <v>842026</v>
      </c>
      <c r="AC55" s="411">
        <v>843450</v>
      </c>
      <c r="AD55" s="411">
        <v>841902</v>
      </c>
      <c r="AE55" s="411">
        <v>840759</v>
      </c>
      <c r="AF55" s="411">
        <v>836602</v>
      </c>
      <c r="AG55" s="411">
        <v>829894</v>
      </c>
    </row>
    <row r="56" spans="1:33">
      <c r="A56" s="258" t="s">
        <v>3463</v>
      </c>
      <c r="B56" s="411">
        <v>2398360</v>
      </c>
      <c r="C56" s="411">
        <v>2354930</v>
      </c>
      <c r="D56" s="411">
        <v>2259140</v>
      </c>
      <c r="E56" s="411">
        <v>2256450</v>
      </c>
      <c r="F56" s="411">
        <v>2294220</v>
      </c>
      <c r="G56" s="411">
        <v>2321970</v>
      </c>
      <c r="H56" s="411">
        <v>2320670</v>
      </c>
      <c r="I56" s="411">
        <v>2308920</v>
      </c>
      <c r="J56" s="411">
        <v>2301570</v>
      </c>
      <c r="K56" s="411">
        <v>2294360</v>
      </c>
      <c r="L56" s="411">
        <v>2293660</v>
      </c>
      <c r="M56" s="411">
        <v>2289550</v>
      </c>
      <c r="N56" s="411">
        <v>2265050</v>
      </c>
      <c r="O56" s="411">
        <v>2206000</v>
      </c>
      <c r="P56" s="411">
        <v>2132830</v>
      </c>
      <c r="Q56" s="411">
        <v>2069670</v>
      </c>
      <c r="R56" s="411">
        <v>2032970</v>
      </c>
      <c r="S56" s="411">
        <v>2020070</v>
      </c>
      <c r="T56" s="411">
        <v>2021960</v>
      </c>
      <c r="U56" s="411">
        <v>2027850</v>
      </c>
      <c r="V56" s="411">
        <v>2036080</v>
      </c>
      <c r="W56" s="411">
        <v>2048360</v>
      </c>
      <c r="X56" s="411">
        <v>2056980</v>
      </c>
      <c r="Y56" s="411">
        <v>2064960</v>
      </c>
      <c r="Z56" s="411">
        <v>2074590</v>
      </c>
      <c r="AA56" s="411">
        <v>2080580</v>
      </c>
      <c r="AB56" s="411">
        <v>2085000</v>
      </c>
      <c r="AC56" s="411">
        <v>2089200</v>
      </c>
      <c r="AD56" s="411">
        <v>2085960</v>
      </c>
      <c r="AE56" s="411">
        <v>2083470</v>
      </c>
      <c r="AF56" s="411">
        <v>2073440</v>
      </c>
      <c r="AG56" s="411">
        <v>2056740</v>
      </c>
    </row>
    <row r="57" spans="1:33">
      <c r="A57" s="258" t="s">
        <v>3462</v>
      </c>
      <c r="B57" s="411">
        <v>14135600</v>
      </c>
      <c r="C57" s="411">
        <v>13157300</v>
      </c>
      <c r="D57" s="411">
        <v>12068700</v>
      </c>
      <c r="E57" s="411">
        <v>11679400</v>
      </c>
      <c r="F57" s="411">
        <v>12012600</v>
      </c>
      <c r="G57" s="411">
        <v>11907700</v>
      </c>
      <c r="H57" s="411">
        <v>11811300</v>
      </c>
      <c r="I57" s="411">
        <v>11742300</v>
      </c>
      <c r="J57" s="411">
        <v>11629100</v>
      </c>
      <c r="K57" s="411">
        <v>11522400</v>
      </c>
      <c r="L57" s="411">
        <v>11432500</v>
      </c>
      <c r="M57" s="411">
        <v>11343200</v>
      </c>
      <c r="N57" s="411">
        <v>11287300</v>
      </c>
      <c r="O57" s="411">
        <v>11251400</v>
      </c>
      <c r="P57" s="411">
        <v>11242900</v>
      </c>
      <c r="Q57" s="411">
        <v>11201200</v>
      </c>
      <c r="R57" s="411">
        <v>11146900</v>
      </c>
      <c r="S57" s="411">
        <v>11149300</v>
      </c>
      <c r="T57" s="411">
        <v>11146200</v>
      </c>
      <c r="U57" s="411">
        <v>11150100</v>
      </c>
      <c r="V57" s="411">
        <v>11137500</v>
      </c>
      <c r="W57" s="411">
        <v>11123700</v>
      </c>
      <c r="X57" s="411">
        <v>11067900</v>
      </c>
      <c r="Y57" s="411">
        <v>11056000</v>
      </c>
      <c r="Z57" s="411">
        <v>10986800</v>
      </c>
      <c r="AA57" s="411">
        <v>10946700</v>
      </c>
      <c r="AB57" s="411">
        <v>10899600</v>
      </c>
      <c r="AC57" s="411">
        <v>10839800</v>
      </c>
      <c r="AD57" s="411">
        <v>10747700</v>
      </c>
      <c r="AE57" s="411">
        <v>10691200</v>
      </c>
      <c r="AF57" s="411">
        <v>10587400</v>
      </c>
      <c r="AG57" s="411">
        <v>10489700</v>
      </c>
    </row>
    <row r="58" spans="1:33">
      <c r="A58" s="258" t="s">
        <v>3461</v>
      </c>
      <c r="B58" s="411">
        <v>1997320</v>
      </c>
      <c r="C58" s="411">
        <v>1849190</v>
      </c>
      <c r="D58" s="411">
        <v>1694850</v>
      </c>
      <c r="E58" s="411">
        <v>1639670</v>
      </c>
      <c r="F58" s="411">
        <v>1688090</v>
      </c>
      <c r="G58" s="411">
        <v>1672770</v>
      </c>
      <c r="H58" s="411">
        <v>1659540</v>
      </c>
      <c r="I58" s="411">
        <v>1650560</v>
      </c>
      <c r="J58" s="411">
        <v>1634550</v>
      </c>
      <c r="K58" s="411">
        <v>1619440</v>
      </c>
      <c r="L58" s="411">
        <v>1606600</v>
      </c>
      <c r="M58" s="411">
        <v>1593940</v>
      </c>
      <c r="N58" s="411">
        <v>1586430</v>
      </c>
      <c r="O58" s="411">
        <v>1583260</v>
      </c>
      <c r="P58" s="411">
        <v>1584590</v>
      </c>
      <c r="Q58" s="411">
        <v>1580710</v>
      </c>
      <c r="R58" s="411">
        <v>1574090</v>
      </c>
      <c r="S58" s="411">
        <v>1574950</v>
      </c>
      <c r="T58" s="411">
        <v>1574520</v>
      </c>
      <c r="U58" s="411">
        <v>1574950</v>
      </c>
      <c r="V58" s="411">
        <v>1572880</v>
      </c>
      <c r="W58" s="411">
        <v>1570530</v>
      </c>
      <c r="X58" s="411">
        <v>1562100</v>
      </c>
      <c r="Y58" s="411">
        <v>1560100</v>
      </c>
      <c r="Z58" s="411">
        <v>1549670</v>
      </c>
      <c r="AA58" s="411">
        <v>1543580</v>
      </c>
      <c r="AB58" s="411">
        <v>1536510</v>
      </c>
      <c r="AC58" s="411">
        <v>1527600</v>
      </c>
      <c r="AD58" s="411">
        <v>1514180</v>
      </c>
      <c r="AE58" s="411">
        <v>1505960</v>
      </c>
      <c r="AF58" s="411">
        <v>1491080</v>
      </c>
      <c r="AG58" s="411">
        <v>1477300</v>
      </c>
    </row>
    <row r="59" spans="1:33">
      <c r="A59" s="258" t="s">
        <v>3460</v>
      </c>
      <c r="B59" s="258">
        <v>0</v>
      </c>
      <c r="C59" s="258">
        <v>0</v>
      </c>
      <c r="D59" s="258">
        <v>0</v>
      </c>
      <c r="E59" s="258">
        <v>0</v>
      </c>
      <c r="F59" s="258">
        <v>0</v>
      </c>
      <c r="G59" s="258">
        <v>0</v>
      </c>
      <c r="H59" s="258">
        <v>0</v>
      </c>
      <c r="I59" s="258">
        <v>0</v>
      </c>
      <c r="J59" s="258">
        <v>0</v>
      </c>
      <c r="K59" s="258">
        <v>0</v>
      </c>
      <c r="L59" s="258">
        <v>0</v>
      </c>
      <c r="M59" s="258">
        <v>0</v>
      </c>
      <c r="N59" s="258">
        <v>0</v>
      </c>
      <c r="O59" s="258">
        <v>0</v>
      </c>
      <c r="P59" s="258">
        <v>0</v>
      </c>
      <c r="Q59" s="258">
        <v>0</v>
      </c>
      <c r="R59" s="258">
        <v>0</v>
      </c>
      <c r="S59" s="258">
        <v>0</v>
      </c>
      <c r="T59" s="258">
        <v>0</v>
      </c>
      <c r="U59" s="258">
        <v>0</v>
      </c>
      <c r="V59" s="258">
        <v>0</v>
      </c>
      <c r="W59" s="258">
        <v>0</v>
      </c>
      <c r="X59" s="258">
        <v>0</v>
      </c>
      <c r="Y59" s="258">
        <v>0</v>
      </c>
      <c r="Z59" s="258">
        <v>0</v>
      </c>
      <c r="AA59" s="258">
        <v>0</v>
      </c>
      <c r="AB59" s="258">
        <v>0</v>
      </c>
      <c r="AC59" s="258">
        <v>0</v>
      </c>
      <c r="AD59" s="258">
        <v>0</v>
      </c>
      <c r="AE59" s="258">
        <v>0</v>
      </c>
      <c r="AF59" s="258">
        <v>0</v>
      </c>
      <c r="AG59" s="258">
        <v>0</v>
      </c>
    </row>
    <row r="60" spans="1:33">
      <c r="A60" s="258" t="s">
        <v>3459</v>
      </c>
      <c r="B60" s="411">
        <v>4942720000000</v>
      </c>
      <c r="C60" s="411">
        <v>4818470000000</v>
      </c>
      <c r="D60" s="411">
        <v>5191710000000</v>
      </c>
      <c r="E60" s="411">
        <v>5533810000000</v>
      </c>
      <c r="F60" s="411">
        <v>5843970000000</v>
      </c>
      <c r="G60" s="411">
        <v>6133240000000</v>
      </c>
      <c r="H60" s="411">
        <v>6398770000000</v>
      </c>
      <c r="I60" s="411">
        <v>6598700000000</v>
      </c>
      <c r="J60" s="411">
        <v>6797910000000</v>
      </c>
      <c r="K60" s="411">
        <v>6995220000000</v>
      </c>
      <c r="L60" s="411">
        <v>7209820000000</v>
      </c>
      <c r="M60" s="411">
        <v>7405970000000</v>
      </c>
      <c r="N60" s="411">
        <v>7516360000000</v>
      </c>
      <c r="O60" s="411">
        <v>7625920000000</v>
      </c>
      <c r="P60" s="411">
        <v>7731780000000</v>
      </c>
      <c r="Q60" s="411">
        <v>7839190000000</v>
      </c>
      <c r="R60" s="411">
        <v>7949470000000</v>
      </c>
      <c r="S60" s="411">
        <v>8038860000000</v>
      </c>
      <c r="T60" s="411">
        <v>8127720000000</v>
      </c>
      <c r="U60" s="411">
        <v>8215720000000</v>
      </c>
      <c r="V60" s="411">
        <v>8307130000000</v>
      </c>
      <c r="W60" s="411">
        <v>8399100000000</v>
      </c>
      <c r="X60" s="411">
        <v>8487910000000</v>
      </c>
      <c r="Y60" s="411">
        <v>8582080000000</v>
      </c>
      <c r="Z60" s="411">
        <v>8670700000000</v>
      </c>
      <c r="AA60" s="411">
        <v>8763240000000</v>
      </c>
      <c r="AB60" s="411">
        <v>8856160000000</v>
      </c>
      <c r="AC60" s="411">
        <v>8939020000000</v>
      </c>
      <c r="AD60" s="411">
        <v>9015300000000</v>
      </c>
      <c r="AE60" s="411">
        <v>9094160000000</v>
      </c>
      <c r="AF60" s="411">
        <v>9179270000000</v>
      </c>
      <c r="AG60" s="411">
        <v>9255160000000</v>
      </c>
    </row>
    <row r="61" spans="1:33">
      <c r="A61" s="258" t="s">
        <v>3458</v>
      </c>
      <c r="B61" s="411">
        <v>50232900</v>
      </c>
      <c r="C61" s="411">
        <v>47876600</v>
      </c>
      <c r="D61" s="411">
        <v>51771700</v>
      </c>
      <c r="E61" s="411">
        <v>54988700</v>
      </c>
      <c r="F61" s="411">
        <v>57842600</v>
      </c>
      <c r="G61" s="411">
        <v>60090700</v>
      </c>
      <c r="H61" s="411">
        <v>61531400</v>
      </c>
      <c r="I61" s="411">
        <v>61827000</v>
      </c>
      <c r="J61" s="411">
        <v>62584300</v>
      </c>
      <c r="K61" s="411">
        <v>63208900</v>
      </c>
      <c r="L61" s="411">
        <v>64362200</v>
      </c>
      <c r="M61" s="411">
        <v>65387300</v>
      </c>
      <c r="N61" s="411">
        <v>66485400</v>
      </c>
      <c r="O61" s="411">
        <v>67469400</v>
      </c>
      <c r="P61" s="411">
        <v>68285500</v>
      </c>
      <c r="Q61" s="411">
        <v>69133400</v>
      </c>
      <c r="R61" s="411">
        <v>70181600</v>
      </c>
      <c r="S61" s="411">
        <v>71152600</v>
      </c>
      <c r="T61" s="411">
        <v>72068200</v>
      </c>
      <c r="U61" s="411">
        <v>72997900</v>
      </c>
      <c r="V61" s="411">
        <v>74059600</v>
      </c>
      <c r="W61" s="411">
        <v>75177700</v>
      </c>
      <c r="X61" s="411">
        <v>76221200</v>
      </c>
      <c r="Y61" s="411">
        <v>77402400</v>
      </c>
      <c r="Z61" s="411">
        <v>78430600</v>
      </c>
      <c r="AA61" s="411">
        <v>79557800</v>
      </c>
      <c r="AB61" s="411">
        <v>80676900</v>
      </c>
      <c r="AC61" s="411">
        <v>82024500</v>
      </c>
      <c r="AD61" s="411">
        <v>83117900</v>
      </c>
      <c r="AE61" s="411">
        <v>84332400</v>
      </c>
      <c r="AF61" s="411">
        <v>85784700</v>
      </c>
      <c r="AG61" s="411">
        <v>86977400</v>
      </c>
    </row>
    <row r="62" spans="1:33">
      <c r="A62" s="258" t="s">
        <v>3457</v>
      </c>
      <c r="B62" s="411">
        <v>526601000</v>
      </c>
      <c r="C62" s="411">
        <v>491321000</v>
      </c>
      <c r="D62" s="411">
        <v>530464000</v>
      </c>
      <c r="E62" s="411">
        <v>563176000</v>
      </c>
      <c r="F62" s="411">
        <v>590121000</v>
      </c>
      <c r="G62" s="411">
        <v>611720000</v>
      </c>
      <c r="H62" s="411">
        <v>626612000</v>
      </c>
      <c r="I62" s="411">
        <v>634081000</v>
      </c>
      <c r="J62" s="411">
        <v>643466000</v>
      </c>
      <c r="K62" s="411">
        <v>652648000</v>
      </c>
      <c r="L62" s="411">
        <v>665092000</v>
      </c>
      <c r="M62" s="411">
        <v>676511000</v>
      </c>
      <c r="N62" s="411">
        <v>687313000</v>
      </c>
      <c r="O62" s="411">
        <v>697716000</v>
      </c>
      <c r="P62" s="411">
        <v>706705000</v>
      </c>
      <c r="Q62" s="411">
        <v>716220000</v>
      </c>
      <c r="R62" s="411">
        <v>727006000</v>
      </c>
      <c r="S62" s="411">
        <v>736779000</v>
      </c>
      <c r="T62" s="411">
        <v>746326000</v>
      </c>
      <c r="U62" s="411">
        <v>755948000</v>
      </c>
      <c r="V62" s="411">
        <v>766563000</v>
      </c>
      <c r="W62" s="411">
        <v>777728000</v>
      </c>
      <c r="X62" s="411">
        <v>788170000</v>
      </c>
      <c r="Y62" s="411">
        <v>800374000</v>
      </c>
      <c r="Z62" s="411">
        <v>811023000</v>
      </c>
      <c r="AA62" s="411">
        <v>822726000</v>
      </c>
      <c r="AB62" s="411">
        <v>834541000</v>
      </c>
      <c r="AC62" s="411">
        <v>848374000</v>
      </c>
      <c r="AD62" s="411">
        <v>860139000</v>
      </c>
      <c r="AE62" s="411">
        <v>872669000</v>
      </c>
      <c r="AF62" s="411">
        <v>887469000</v>
      </c>
      <c r="AG62" s="411">
        <v>899504000</v>
      </c>
    </row>
    <row r="63" spans="1:33">
      <c r="A63" s="258" t="s">
        <v>3456</v>
      </c>
      <c r="B63" s="411">
        <v>1118060000</v>
      </c>
      <c r="C63" s="411">
        <v>1035610000</v>
      </c>
      <c r="D63" s="411">
        <v>1109010000</v>
      </c>
      <c r="E63" s="411">
        <v>1172240000</v>
      </c>
      <c r="F63" s="411">
        <v>1221490000</v>
      </c>
      <c r="G63" s="411">
        <v>1261560000</v>
      </c>
      <c r="H63" s="411">
        <v>1291480000</v>
      </c>
      <c r="I63" s="411">
        <v>1314310000</v>
      </c>
      <c r="J63" s="411">
        <v>1335610000</v>
      </c>
      <c r="K63" s="411">
        <v>1358520000</v>
      </c>
      <c r="L63" s="411">
        <v>1384150000</v>
      </c>
      <c r="M63" s="411">
        <v>1408190000</v>
      </c>
      <c r="N63" s="411">
        <v>1428120000</v>
      </c>
      <c r="O63" s="411">
        <v>1448640000</v>
      </c>
      <c r="P63" s="411">
        <v>1466930000</v>
      </c>
      <c r="Q63" s="411">
        <v>1486560000</v>
      </c>
      <c r="R63" s="411">
        <v>1507390000</v>
      </c>
      <c r="S63" s="411">
        <v>1525850000</v>
      </c>
      <c r="T63" s="411">
        <v>1544430000</v>
      </c>
      <c r="U63" s="411">
        <v>1563060000</v>
      </c>
      <c r="V63" s="411">
        <v>1583030000</v>
      </c>
      <c r="W63" s="411">
        <v>1604000000</v>
      </c>
      <c r="X63" s="411">
        <v>1623640000</v>
      </c>
      <c r="Y63" s="411">
        <v>1647370000</v>
      </c>
      <c r="Z63" s="411">
        <v>1667970000</v>
      </c>
      <c r="AA63" s="411">
        <v>1690660000</v>
      </c>
      <c r="AB63" s="411">
        <v>1713930000</v>
      </c>
      <c r="AC63" s="411">
        <v>1740620000</v>
      </c>
      <c r="AD63" s="411">
        <v>1764090000</v>
      </c>
      <c r="AE63" s="411">
        <v>1788240000</v>
      </c>
      <c r="AF63" s="411">
        <v>1816640000</v>
      </c>
      <c r="AG63" s="411">
        <v>1839240000</v>
      </c>
    </row>
    <row r="64" spans="1:33">
      <c r="A64" s="258" t="s">
        <v>3455</v>
      </c>
      <c r="B64" s="411">
        <v>119741000</v>
      </c>
      <c r="C64" s="411">
        <v>111187000</v>
      </c>
      <c r="D64" s="411">
        <v>116707000</v>
      </c>
      <c r="E64" s="411">
        <v>121474000</v>
      </c>
      <c r="F64" s="411">
        <v>125241000</v>
      </c>
      <c r="G64" s="411">
        <v>128239000</v>
      </c>
      <c r="H64" s="411">
        <v>130681000</v>
      </c>
      <c r="I64" s="411">
        <v>133808000</v>
      </c>
      <c r="J64" s="411">
        <v>136218000</v>
      </c>
      <c r="K64" s="411">
        <v>139173000</v>
      </c>
      <c r="L64" s="411">
        <v>141717000</v>
      </c>
      <c r="M64" s="411">
        <v>144211000</v>
      </c>
      <c r="N64" s="411">
        <v>146221000</v>
      </c>
      <c r="O64" s="411">
        <v>148586000</v>
      </c>
      <c r="P64" s="411">
        <v>150752000</v>
      </c>
      <c r="Q64" s="411">
        <v>153147000</v>
      </c>
      <c r="R64" s="411">
        <v>155414000</v>
      </c>
      <c r="S64" s="411">
        <v>157371000</v>
      </c>
      <c r="T64" s="411">
        <v>159488000</v>
      </c>
      <c r="U64" s="411">
        <v>161561000</v>
      </c>
      <c r="V64" s="411">
        <v>163678000</v>
      </c>
      <c r="W64" s="411">
        <v>165875000</v>
      </c>
      <c r="X64" s="411">
        <v>167953000</v>
      </c>
      <c r="Y64" s="411">
        <v>170564000</v>
      </c>
      <c r="Z64" s="411">
        <v>172857000</v>
      </c>
      <c r="AA64" s="411">
        <v>175410000</v>
      </c>
      <c r="AB64" s="411">
        <v>178082000</v>
      </c>
      <c r="AC64" s="411">
        <v>181014000</v>
      </c>
      <c r="AD64" s="411">
        <v>183796000</v>
      </c>
      <c r="AE64" s="411">
        <v>186516000</v>
      </c>
      <c r="AF64" s="411">
        <v>189642000</v>
      </c>
      <c r="AG64" s="411">
        <v>192154000</v>
      </c>
    </row>
    <row r="65" spans="1:33">
      <c r="A65" s="258" t="s">
        <v>3454</v>
      </c>
      <c r="B65" s="411">
        <v>97863300</v>
      </c>
      <c r="C65" s="411">
        <v>91012700</v>
      </c>
      <c r="D65" s="411">
        <v>97160000</v>
      </c>
      <c r="E65" s="411">
        <v>102351000</v>
      </c>
      <c r="F65" s="411">
        <v>106529000</v>
      </c>
      <c r="G65" s="411">
        <v>109872000</v>
      </c>
      <c r="H65" s="411">
        <v>112319000</v>
      </c>
      <c r="I65" s="411">
        <v>114293000</v>
      </c>
      <c r="J65" s="411">
        <v>116178000</v>
      </c>
      <c r="K65" s="411">
        <v>118255000</v>
      </c>
      <c r="L65" s="411">
        <v>120496000</v>
      </c>
      <c r="M65" s="411">
        <v>122616000</v>
      </c>
      <c r="N65" s="411">
        <v>124489000</v>
      </c>
      <c r="O65" s="411">
        <v>126455000</v>
      </c>
      <c r="P65" s="411">
        <v>128206000</v>
      </c>
      <c r="Q65" s="411">
        <v>130100000</v>
      </c>
      <c r="R65" s="411">
        <v>132069000</v>
      </c>
      <c r="S65" s="411">
        <v>133811000</v>
      </c>
      <c r="T65" s="411">
        <v>135593000</v>
      </c>
      <c r="U65" s="411">
        <v>137365000</v>
      </c>
      <c r="V65" s="411">
        <v>139254000</v>
      </c>
      <c r="W65" s="411">
        <v>141229000</v>
      </c>
      <c r="X65" s="411">
        <v>143085000</v>
      </c>
      <c r="Y65" s="411">
        <v>145325000</v>
      </c>
      <c r="Z65" s="411">
        <v>147287000</v>
      </c>
      <c r="AA65" s="411">
        <v>149457000</v>
      </c>
      <c r="AB65" s="411">
        <v>151683000</v>
      </c>
      <c r="AC65" s="411">
        <v>154210000</v>
      </c>
      <c r="AD65" s="411">
        <v>156474000</v>
      </c>
      <c r="AE65" s="411">
        <v>158788000</v>
      </c>
      <c r="AF65" s="411">
        <v>161484000</v>
      </c>
      <c r="AG65" s="411">
        <v>163666000</v>
      </c>
    </row>
    <row r="66" spans="1:33">
      <c r="A66" s="258" t="s">
        <v>3453</v>
      </c>
      <c r="B66" s="411">
        <v>1049370000</v>
      </c>
      <c r="C66" s="411">
        <v>986624000</v>
      </c>
      <c r="D66" s="411">
        <v>960084000</v>
      </c>
      <c r="E66" s="411">
        <v>947787000</v>
      </c>
      <c r="F66" s="411">
        <v>937721000</v>
      </c>
      <c r="G66" s="411">
        <v>930471000</v>
      </c>
      <c r="H66" s="411">
        <v>936383000</v>
      </c>
      <c r="I66" s="411">
        <v>972492000</v>
      </c>
      <c r="J66" s="411">
        <v>986758000</v>
      </c>
      <c r="K66" s="411">
        <v>1010120000</v>
      </c>
      <c r="L66" s="411">
        <v>1018820000</v>
      </c>
      <c r="M66" s="411">
        <v>1028600000</v>
      </c>
      <c r="N66" s="411">
        <v>1025050000</v>
      </c>
      <c r="O66" s="411">
        <v>1029480000</v>
      </c>
      <c r="P66" s="411">
        <v>1034200000</v>
      </c>
      <c r="Q66" s="411">
        <v>1040770000</v>
      </c>
      <c r="R66" s="411">
        <v>1042340000</v>
      </c>
      <c r="S66" s="411">
        <v>1042790000</v>
      </c>
      <c r="T66" s="411">
        <v>1046020000</v>
      </c>
      <c r="U66" s="411">
        <v>1048720000</v>
      </c>
      <c r="V66" s="411">
        <v>1049210000</v>
      </c>
      <c r="W66" s="411">
        <v>1049430000</v>
      </c>
      <c r="X66" s="411">
        <v>1049720000</v>
      </c>
      <c r="Y66" s="411">
        <v>1053830000</v>
      </c>
      <c r="Z66" s="411">
        <v>1056240000</v>
      </c>
      <c r="AA66" s="411">
        <v>1059330000</v>
      </c>
      <c r="AB66" s="411">
        <v>1064470000</v>
      </c>
      <c r="AC66" s="411">
        <v>1068450000</v>
      </c>
      <c r="AD66" s="411">
        <v>1074800000</v>
      </c>
      <c r="AE66" s="411">
        <v>1078410000</v>
      </c>
      <c r="AF66" s="411">
        <v>1083080000</v>
      </c>
      <c r="AG66" s="411">
        <v>1084160000</v>
      </c>
    </row>
    <row r="67" spans="1:33">
      <c r="A67" s="258" t="s">
        <v>3452</v>
      </c>
      <c r="B67" s="411">
        <v>13332100</v>
      </c>
      <c r="C67" s="411">
        <v>12501800</v>
      </c>
      <c r="D67" s="411">
        <v>13481800</v>
      </c>
      <c r="E67" s="411">
        <v>14296600</v>
      </c>
      <c r="F67" s="411">
        <v>14978700</v>
      </c>
      <c r="G67" s="411">
        <v>15521300</v>
      </c>
      <c r="H67" s="411">
        <v>15890400</v>
      </c>
      <c r="I67" s="411">
        <v>16072000</v>
      </c>
      <c r="J67" s="411">
        <v>16308900</v>
      </c>
      <c r="K67" s="411">
        <v>16541500</v>
      </c>
      <c r="L67" s="411">
        <v>16856300</v>
      </c>
      <c r="M67" s="411">
        <v>17145700</v>
      </c>
      <c r="N67" s="411">
        <v>17427700</v>
      </c>
      <c r="O67" s="411">
        <v>17699700</v>
      </c>
      <c r="P67" s="411">
        <v>17934900</v>
      </c>
      <c r="Q67" s="411">
        <v>18184200</v>
      </c>
      <c r="R67" s="411">
        <v>18465600</v>
      </c>
      <c r="S67" s="411">
        <v>18720200</v>
      </c>
      <c r="T67" s="411">
        <v>18969900</v>
      </c>
      <c r="U67" s="411">
        <v>19220900</v>
      </c>
      <c r="V67" s="411">
        <v>19497700</v>
      </c>
      <c r="W67" s="411">
        <v>19788400</v>
      </c>
      <c r="X67" s="411">
        <v>20060600</v>
      </c>
      <c r="Y67" s="411">
        <v>20378300</v>
      </c>
      <c r="Z67" s="411">
        <v>20656400</v>
      </c>
      <c r="AA67" s="411">
        <v>20962300</v>
      </c>
      <c r="AB67" s="411">
        <v>21271000</v>
      </c>
      <c r="AC67" s="411">
        <v>21631400</v>
      </c>
      <c r="AD67" s="411">
        <v>21939400</v>
      </c>
      <c r="AE67" s="411">
        <v>22267000</v>
      </c>
      <c r="AF67" s="411">
        <v>22652700</v>
      </c>
      <c r="AG67" s="411">
        <v>22968000</v>
      </c>
    </row>
    <row r="68" spans="1:33">
      <c r="A68" s="258" t="s">
        <v>3451</v>
      </c>
      <c r="B68" s="411">
        <v>33248600</v>
      </c>
      <c r="C68" s="411">
        <v>31092000</v>
      </c>
      <c r="D68" s="411">
        <v>33803000</v>
      </c>
      <c r="E68" s="411">
        <v>36048000</v>
      </c>
      <c r="F68" s="411">
        <v>37904700</v>
      </c>
      <c r="G68" s="411">
        <v>39388500</v>
      </c>
      <c r="H68" s="411">
        <v>40382200</v>
      </c>
      <c r="I68" s="411">
        <v>40791900</v>
      </c>
      <c r="J68" s="411">
        <v>41389900</v>
      </c>
      <c r="K68" s="411">
        <v>41949900</v>
      </c>
      <c r="L68" s="411">
        <v>42770600</v>
      </c>
      <c r="M68" s="411">
        <v>43518700</v>
      </c>
      <c r="N68" s="411">
        <v>44260400</v>
      </c>
      <c r="O68" s="411">
        <v>44953500</v>
      </c>
      <c r="P68" s="411">
        <v>45550200</v>
      </c>
      <c r="Q68" s="411">
        <v>46177500</v>
      </c>
      <c r="R68" s="411">
        <v>46904700</v>
      </c>
      <c r="S68" s="411">
        <v>47565500</v>
      </c>
      <c r="T68" s="411">
        <v>48203700</v>
      </c>
      <c r="U68" s="411">
        <v>48848200</v>
      </c>
      <c r="V68" s="411">
        <v>49566400</v>
      </c>
      <c r="W68" s="411">
        <v>50322400</v>
      </c>
      <c r="X68" s="411">
        <v>51029100</v>
      </c>
      <c r="Y68" s="411">
        <v>51845600</v>
      </c>
      <c r="Z68" s="411">
        <v>52560500</v>
      </c>
      <c r="AA68" s="411">
        <v>53345100</v>
      </c>
      <c r="AB68" s="411">
        <v>54132000</v>
      </c>
      <c r="AC68" s="411">
        <v>55059000</v>
      </c>
      <c r="AD68" s="411">
        <v>55838900</v>
      </c>
      <c r="AE68" s="411">
        <v>56677900</v>
      </c>
      <c r="AF68" s="411">
        <v>57668600</v>
      </c>
      <c r="AG68" s="411">
        <v>58479800</v>
      </c>
    </row>
    <row r="69" spans="1:33">
      <c r="A69" s="258" t="s">
        <v>3450</v>
      </c>
      <c r="B69" s="411">
        <v>50824500</v>
      </c>
      <c r="C69" s="411">
        <v>45726500</v>
      </c>
      <c r="D69" s="411">
        <v>49492600</v>
      </c>
      <c r="E69" s="411">
        <v>52803200</v>
      </c>
      <c r="F69" s="411">
        <v>55079200</v>
      </c>
      <c r="G69" s="411">
        <v>57008000</v>
      </c>
      <c r="H69" s="411">
        <v>58555200</v>
      </c>
      <c r="I69" s="411">
        <v>59950100</v>
      </c>
      <c r="J69" s="411">
        <v>61049700</v>
      </c>
      <c r="K69" s="411">
        <v>62263400</v>
      </c>
      <c r="L69" s="411">
        <v>63513600</v>
      </c>
      <c r="M69" s="411">
        <v>64696100</v>
      </c>
      <c r="N69" s="411">
        <v>65515200</v>
      </c>
      <c r="O69" s="411">
        <v>66376900</v>
      </c>
      <c r="P69" s="411">
        <v>67175300</v>
      </c>
      <c r="Q69" s="411">
        <v>68032100</v>
      </c>
      <c r="R69" s="411">
        <v>68911100</v>
      </c>
      <c r="S69" s="411">
        <v>69673500</v>
      </c>
      <c r="T69" s="411">
        <v>70442600</v>
      </c>
      <c r="U69" s="411">
        <v>71219600</v>
      </c>
      <c r="V69" s="411">
        <v>72034600</v>
      </c>
      <c r="W69" s="411">
        <v>72897800</v>
      </c>
      <c r="X69" s="411">
        <v>73700800</v>
      </c>
      <c r="Y69" s="411">
        <v>74701400</v>
      </c>
      <c r="Z69" s="411">
        <v>75560400</v>
      </c>
      <c r="AA69" s="411">
        <v>76504000</v>
      </c>
      <c r="AB69" s="411">
        <v>77482700</v>
      </c>
      <c r="AC69" s="411">
        <v>78596500</v>
      </c>
      <c r="AD69" s="411">
        <v>79583000</v>
      </c>
      <c r="AE69" s="411">
        <v>80573700</v>
      </c>
      <c r="AF69" s="411">
        <v>81740000</v>
      </c>
      <c r="AG69" s="411">
        <v>82632900</v>
      </c>
    </row>
    <row r="70" spans="1:33">
      <c r="A70" s="258" t="s">
        <v>3449</v>
      </c>
      <c r="B70" s="411">
        <v>20435400</v>
      </c>
      <c r="C70" s="411">
        <v>19362600</v>
      </c>
      <c r="D70" s="411">
        <v>20646500</v>
      </c>
      <c r="E70" s="411">
        <v>21816400</v>
      </c>
      <c r="F70" s="411">
        <v>22771400</v>
      </c>
      <c r="G70" s="411">
        <v>23656300</v>
      </c>
      <c r="H70" s="411">
        <v>24484500</v>
      </c>
      <c r="I70" s="411">
        <v>25403600</v>
      </c>
      <c r="J70" s="411">
        <v>26238500</v>
      </c>
      <c r="K70" s="411">
        <v>27099500</v>
      </c>
      <c r="L70" s="411">
        <v>27970400</v>
      </c>
      <c r="M70" s="411">
        <v>28781700</v>
      </c>
      <c r="N70" s="411">
        <v>29602000</v>
      </c>
      <c r="O70" s="411">
        <v>30436400</v>
      </c>
      <c r="P70" s="411">
        <v>31265400</v>
      </c>
      <c r="Q70" s="411">
        <v>32105400</v>
      </c>
      <c r="R70" s="411">
        <v>32939700</v>
      </c>
      <c r="S70" s="411">
        <v>33881600</v>
      </c>
      <c r="T70" s="411">
        <v>34828500</v>
      </c>
      <c r="U70" s="411">
        <v>35779400</v>
      </c>
      <c r="V70" s="411">
        <v>36728300</v>
      </c>
      <c r="W70" s="411">
        <v>37683900</v>
      </c>
      <c r="X70" s="411">
        <v>38785800</v>
      </c>
      <c r="Y70" s="411">
        <v>39921000</v>
      </c>
      <c r="Z70" s="411">
        <v>41039300</v>
      </c>
      <c r="AA70" s="411">
        <v>42167100</v>
      </c>
      <c r="AB70" s="411">
        <v>43302000</v>
      </c>
      <c r="AC70" s="411">
        <v>44638000</v>
      </c>
      <c r="AD70" s="411">
        <v>45957800</v>
      </c>
      <c r="AE70" s="411">
        <v>47276200</v>
      </c>
      <c r="AF70" s="411">
        <v>48618400</v>
      </c>
      <c r="AG70" s="411">
        <v>49903900</v>
      </c>
    </row>
    <row r="71" spans="1:33">
      <c r="A71" s="258" t="s">
        <v>3448</v>
      </c>
      <c r="B71" s="411">
        <v>3441000000000</v>
      </c>
      <c r="C71" s="411">
        <v>3431350000000</v>
      </c>
      <c r="D71" s="411">
        <v>3691880000000</v>
      </c>
      <c r="E71" s="411">
        <v>3939130000000</v>
      </c>
      <c r="F71" s="411">
        <v>4178050000000</v>
      </c>
      <c r="G71" s="411">
        <v>4409010000000</v>
      </c>
      <c r="H71" s="411">
        <v>4635740000000</v>
      </c>
      <c r="I71" s="411">
        <v>4813850000000</v>
      </c>
      <c r="J71" s="411">
        <v>4989920000000</v>
      </c>
      <c r="K71" s="411">
        <v>5162770000000</v>
      </c>
      <c r="L71" s="411">
        <v>5346000000000</v>
      </c>
      <c r="M71" s="411">
        <v>5513000000000</v>
      </c>
      <c r="N71" s="411">
        <v>5597000000000</v>
      </c>
      <c r="O71" s="411">
        <v>5682000000000</v>
      </c>
      <c r="P71" s="411">
        <v>5766000000000</v>
      </c>
      <c r="Q71" s="411">
        <v>5850000000000</v>
      </c>
      <c r="R71" s="411">
        <v>5934000000000</v>
      </c>
      <c r="S71" s="411">
        <v>6000000000000</v>
      </c>
      <c r="T71" s="411">
        <v>6066000000000</v>
      </c>
      <c r="U71" s="411">
        <v>6132000000000</v>
      </c>
      <c r="V71" s="411">
        <v>6198000000000</v>
      </c>
      <c r="W71" s="411">
        <v>6264000000000</v>
      </c>
      <c r="X71" s="411">
        <v>6328000000000</v>
      </c>
      <c r="Y71" s="411">
        <v>6392000000000</v>
      </c>
      <c r="Z71" s="411">
        <v>6456000000000</v>
      </c>
      <c r="AA71" s="411">
        <v>6520000000000</v>
      </c>
      <c r="AB71" s="411">
        <v>6584000000000</v>
      </c>
      <c r="AC71" s="411">
        <v>6632000000000</v>
      </c>
      <c r="AD71" s="411">
        <v>6680000000000</v>
      </c>
      <c r="AE71" s="411">
        <v>6728000000000</v>
      </c>
      <c r="AF71" s="411">
        <v>6777000000000</v>
      </c>
      <c r="AG71" s="411">
        <v>6825000000000</v>
      </c>
    </row>
    <row r="72" spans="1:33">
      <c r="A72" s="258" t="s">
        <v>3447</v>
      </c>
      <c r="B72" s="411">
        <v>338825000000</v>
      </c>
      <c r="C72" s="411">
        <v>292296000000</v>
      </c>
      <c r="D72" s="411">
        <v>310812000000</v>
      </c>
      <c r="E72" s="411">
        <v>329896000000</v>
      </c>
      <c r="F72" s="411">
        <v>339591000000</v>
      </c>
      <c r="G72" s="411">
        <v>348560000000</v>
      </c>
      <c r="H72" s="411">
        <v>355735000000</v>
      </c>
      <c r="I72" s="411">
        <v>365623000000</v>
      </c>
      <c r="J72" s="411">
        <v>370228000000</v>
      </c>
      <c r="K72" s="411">
        <v>374269000000</v>
      </c>
      <c r="L72" s="411">
        <v>379208000000</v>
      </c>
      <c r="M72" s="411">
        <v>384051000000</v>
      </c>
      <c r="N72" s="411">
        <v>384630000000</v>
      </c>
      <c r="O72" s="411">
        <v>385540000000</v>
      </c>
      <c r="P72" s="411">
        <v>386993000000</v>
      </c>
      <c r="Q72" s="411">
        <v>388576000000</v>
      </c>
      <c r="R72" s="411">
        <v>390573000000</v>
      </c>
      <c r="S72" s="411">
        <v>392192000000</v>
      </c>
      <c r="T72" s="411">
        <v>393663000000</v>
      </c>
      <c r="U72" s="411">
        <v>395093000000</v>
      </c>
      <c r="V72" s="411">
        <v>396712000000</v>
      </c>
      <c r="W72" s="411">
        <v>398749000000</v>
      </c>
      <c r="X72" s="411">
        <v>400288000000</v>
      </c>
      <c r="Y72" s="411">
        <v>402022000000</v>
      </c>
      <c r="Z72" s="411">
        <v>403756000000</v>
      </c>
      <c r="AA72" s="411">
        <v>405649000000</v>
      </c>
      <c r="AB72" s="411">
        <v>407421000000</v>
      </c>
      <c r="AC72" s="411">
        <v>409503000000</v>
      </c>
      <c r="AD72" s="411">
        <v>411305000000</v>
      </c>
      <c r="AE72" s="411">
        <v>412923000000</v>
      </c>
      <c r="AF72" s="411">
        <v>414721000000</v>
      </c>
      <c r="AG72" s="411">
        <v>416266000000</v>
      </c>
    </row>
    <row r="73" spans="1:33">
      <c r="A73" s="258" t="s">
        <v>3446</v>
      </c>
      <c r="B73" s="411">
        <v>1883200</v>
      </c>
      <c r="C73" s="411">
        <v>1664210</v>
      </c>
      <c r="D73" s="411">
        <v>1768150</v>
      </c>
      <c r="E73" s="411">
        <v>1871920</v>
      </c>
      <c r="F73" s="411">
        <v>1924430</v>
      </c>
      <c r="G73" s="411">
        <v>1974200</v>
      </c>
      <c r="H73" s="411">
        <v>2016200</v>
      </c>
      <c r="I73" s="411">
        <v>2067820</v>
      </c>
      <c r="J73" s="411">
        <v>2092070</v>
      </c>
      <c r="K73" s="411">
        <v>2113670</v>
      </c>
      <c r="L73" s="411">
        <v>2138890</v>
      </c>
      <c r="M73" s="411">
        <v>2161370</v>
      </c>
      <c r="N73" s="411">
        <v>2164840</v>
      </c>
      <c r="O73" s="411">
        <v>2171370</v>
      </c>
      <c r="P73" s="411">
        <v>2179420</v>
      </c>
      <c r="Q73" s="411">
        <v>2189340</v>
      </c>
      <c r="R73" s="411">
        <v>2199280</v>
      </c>
      <c r="S73" s="411">
        <v>2207630</v>
      </c>
      <c r="T73" s="411">
        <v>2213240</v>
      </c>
      <c r="U73" s="411">
        <v>2220700</v>
      </c>
      <c r="V73" s="411">
        <v>2228880</v>
      </c>
      <c r="W73" s="411">
        <v>2243440</v>
      </c>
      <c r="X73" s="411">
        <v>2251320</v>
      </c>
      <c r="Y73" s="411">
        <v>2260320</v>
      </c>
      <c r="Z73" s="411">
        <v>2269500</v>
      </c>
      <c r="AA73" s="411">
        <v>2278550</v>
      </c>
      <c r="AB73" s="411">
        <v>2286190</v>
      </c>
      <c r="AC73" s="411">
        <v>2296300</v>
      </c>
      <c r="AD73" s="411">
        <v>2305120</v>
      </c>
      <c r="AE73" s="411">
        <v>2313280</v>
      </c>
      <c r="AF73" s="411">
        <v>2321890</v>
      </c>
      <c r="AG73" s="411">
        <v>2327560</v>
      </c>
    </row>
    <row r="74" spans="1:33">
      <c r="A74" s="258" t="s">
        <v>3445</v>
      </c>
      <c r="B74" s="411">
        <v>82032700</v>
      </c>
      <c r="C74" s="411">
        <v>70898500</v>
      </c>
      <c r="D74" s="411">
        <v>75398000</v>
      </c>
      <c r="E74" s="411">
        <v>80021900</v>
      </c>
      <c r="F74" s="411">
        <v>82368500</v>
      </c>
      <c r="G74" s="411">
        <v>84545500</v>
      </c>
      <c r="H74" s="411">
        <v>86296500</v>
      </c>
      <c r="I74" s="411">
        <v>88685200</v>
      </c>
      <c r="J74" s="411">
        <v>89798300</v>
      </c>
      <c r="K74" s="411">
        <v>90776500</v>
      </c>
      <c r="L74" s="411">
        <v>91967400</v>
      </c>
      <c r="M74" s="411">
        <v>93126000</v>
      </c>
      <c r="N74" s="411">
        <v>93267100</v>
      </c>
      <c r="O74" s="411">
        <v>93493400</v>
      </c>
      <c r="P74" s="411">
        <v>93845200</v>
      </c>
      <c r="Q74" s="411">
        <v>94233000</v>
      </c>
      <c r="R74" s="411">
        <v>94711500</v>
      </c>
      <c r="S74" s="411">
        <v>95100000</v>
      </c>
      <c r="T74" s="411">
        <v>95445800</v>
      </c>
      <c r="U74" s="411">
        <v>95789400</v>
      </c>
      <c r="V74" s="411">
        <v>96177600</v>
      </c>
      <c r="W74" s="411">
        <v>96683000</v>
      </c>
      <c r="X74" s="411">
        <v>97053300</v>
      </c>
      <c r="Y74" s="411">
        <v>97470700</v>
      </c>
      <c r="Z74" s="411">
        <v>97888600</v>
      </c>
      <c r="AA74" s="411">
        <v>98340400</v>
      </c>
      <c r="AB74" s="411">
        <v>98760100</v>
      </c>
      <c r="AC74" s="411">
        <v>99257100</v>
      </c>
      <c r="AD74" s="411">
        <v>99687800</v>
      </c>
      <c r="AE74" s="411">
        <v>100075000</v>
      </c>
      <c r="AF74" s="411">
        <v>100505000</v>
      </c>
      <c r="AG74" s="411">
        <v>100866000</v>
      </c>
    </row>
    <row r="75" spans="1:33">
      <c r="A75" s="258" t="s">
        <v>3444</v>
      </c>
      <c r="B75" s="411">
        <v>404524000</v>
      </c>
      <c r="C75" s="411">
        <v>348288000</v>
      </c>
      <c r="D75" s="411">
        <v>370442000</v>
      </c>
      <c r="E75" s="411">
        <v>393336000</v>
      </c>
      <c r="F75" s="411">
        <v>404983000</v>
      </c>
      <c r="G75" s="411">
        <v>415738000</v>
      </c>
      <c r="H75" s="411">
        <v>424316000</v>
      </c>
      <c r="I75" s="411">
        <v>436218000</v>
      </c>
      <c r="J75" s="411">
        <v>441768000</v>
      </c>
      <c r="K75" s="411">
        <v>446634000</v>
      </c>
      <c r="L75" s="411">
        <v>452596000</v>
      </c>
      <c r="M75" s="411">
        <v>458478000</v>
      </c>
      <c r="N75" s="411">
        <v>459174000</v>
      </c>
      <c r="O75" s="411">
        <v>460248000</v>
      </c>
      <c r="P75" s="411">
        <v>461992000</v>
      </c>
      <c r="Q75" s="411">
        <v>463876000</v>
      </c>
      <c r="R75" s="411">
        <v>466290000</v>
      </c>
      <c r="S75" s="411">
        <v>468243000</v>
      </c>
      <c r="T75" s="411">
        <v>470047000</v>
      </c>
      <c r="U75" s="411">
        <v>471772000</v>
      </c>
      <c r="V75" s="411">
        <v>473726000</v>
      </c>
      <c r="W75" s="411">
        <v>476117000</v>
      </c>
      <c r="X75" s="411">
        <v>477972000</v>
      </c>
      <c r="Y75" s="411">
        <v>480058000</v>
      </c>
      <c r="Z75" s="411">
        <v>482144000</v>
      </c>
      <c r="AA75" s="411">
        <v>484435000</v>
      </c>
      <c r="AB75" s="411">
        <v>486593000</v>
      </c>
      <c r="AC75" s="411">
        <v>489110000</v>
      </c>
      <c r="AD75" s="411">
        <v>491288000</v>
      </c>
      <c r="AE75" s="411">
        <v>493239000</v>
      </c>
      <c r="AF75" s="411">
        <v>495416000</v>
      </c>
      <c r="AG75" s="411">
        <v>497315000</v>
      </c>
    </row>
    <row r="76" spans="1:33">
      <c r="A76" s="258" t="s">
        <v>3443</v>
      </c>
      <c r="B76" s="411">
        <v>9921320</v>
      </c>
      <c r="C76" s="411">
        <v>8570570</v>
      </c>
      <c r="D76" s="411">
        <v>9138860</v>
      </c>
      <c r="E76" s="411">
        <v>9716530</v>
      </c>
      <c r="F76" s="411">
        <v>10003400</v>
      </c>
      <c r="G76" s="411">
        <v>10275100</v>
      </c>
      <c r="H76" s="411">
        <v>10497200</v>
      </c>
      <c r="I76" s="411">
        <v>10795700</v>
      </c>
      <c r="J76" s="411">
        <v>10932900</v>
      </c>
      <c r="K76" s="411">
        <v>11054400</v>
      </c>
      <c r="L76" s="411">
        <v>11201200</v>
      </c>
      <c r="M76" s="411">
        <v>11340300</v>
      </c>
      <c r="N76" s="411">
        <v>11356500</v>
      </c>
      <c r="O76" s="411">
        <v>11384700</v>
      </c>
      <c r="P76" s="411">
        <v>11426100</v>
      </c>
      <c r="Q76" s="411">
        <v>11473000</v>
      </c>
      <c r="R76" s="411">
        <v>11526800</v>
      </c>
      <c r="S76" s="411">
        <v>11569600</v>
      </c>
      <c r="T76" s="411">
        <v>11606400</v>
      </c>
      <c r="U76" s="411">
        <v>11644200</v>
      </c>
      <c r="V76" s="411">
        <v>11687600</v>
      </c>
      <c r="W76" s="411">
        <v>11750000</v>
      </c>
      <c r="X76" s="411">
        <v>11794000</v>
      </c>
      <c r="Y76" s="411">
        <v>11843100</v>
      </c>
      <c r="Z76" s="411">
        <v>11891500</v>
      </c>
      <c r="AA76" s="411">
        <v>11941400</v>
      </c>
      <c r="AB76" s="411">
        <v>11986600</v>
      </c>
      <c r="AC76" s="411">
        <v>12040500</v>
      </c>
      <c r="AD76" s="411">
        <v>12087800</v>
      </c>
      <c r="AE76" s="411">
        <v>12130300</v>
      </c>
      <c r="AF76" s="411">
        <v>12177700</v>
      </c>
      <c r="AG76" s="411">
        <v>12212900</v>
      </c>
    </row>
    <row r="77" spans="1:33">
      <c r="A77" s="258" t="s">
        <v>3442</v>
      </c>
      <c r="B77" s="411">
        <v>9084550</v>
      </c>
      <c r="C77" s="411">
        <v>7863940</v>
      </c>
      <c r="D77" s="411">
        <v>8371410</v>
      </c>
      <c r="E77" s="411">
        <v>8889020</v>
      </c>
      <c r="F77" s="411">
        <v>9148740</v>
      </c>
      <c r="G77" s="411">
        <v>9392470</v>
      </c>
      <c r="H77" s="411">
        <v>9590500</v>
      </c>
      <c r="I77" s="411">
        <v>9857100</v>
      </c>
      <c r="J77" s="411">
        <v>9980440</v>
      </c>
      <c r="K77" s="411">
        <v>10089300</v>
      </c>
      <c r="L77" s="411">
        <v>10221000</v>
      </c>
      <c r="M77" s="411">
        <v>10346800</v>
      </c>
      <c r="N77" s="411">
        <v>10362000</v>
      </c>
      <c r="O77" s="411">
        <v>10387700</v>
      </c>
      <c r="P77" s="411">
        <v>10426000</v>
      </c>
      <c r="Q77" s="411">
        <v>10469100</v>
      </c>
      <c r="R77" s="411">
        <v>10519800</v>
      </c>
      <c r="S77" s="411">
        <v>10560600</v>
      </c>
      <c r="T77" s="411">
        <v>10595800</v>
      </c>
      <c r="U77" s="411">
        <v>10632000</v>
      </c>
      <c r="V77" s="411">
        <v>10673000</v>
      </c>
      <c r="W77" s="411">
        <v>10730400</v>
      </c>
      <c r="X77" s="411">
        <v>10770800</v>
      </c>
      <c r="Y77" s="411">
        <v>10816100</v>
      </c>
      <c r="Z77" s="411">
        <v>10861200</v>
      </c>
      <c r="AA77" s="411">
        <v>10908600</v>
      </c>
      <c r="AB77" s="411">
        <v>10951900</v>
      </c>
      <c r="AC77" s="411">
        <v>11003600</v>
      </c>
      <c r="AD77" s="411">
        <v>11048800</v>
      </c>
      <c r="AE77" s="411">
        <v>11089500</v>
      </c>
      <c r="AF77" s="411">
        <v>11134500</v>
      </c>
      <c r="AG77" s="411">
        <v>11169900</v>
      </c>
    </row>
    <row r="78" spans="1:33">
      <c r="A78" s="258" t="s">
        <v>3441</v>
      </c>
      <c r="B78" s="411">
        <v>1781400000</v>
      </c>
      <c r="C78" s="411">
        <v>1530560000</v>
      </c>
      <c r="D78" s="411">
        <v>1628270000</v>
      </c>
      <c r="E78" s="411">
        <v>1729550000</v>
      </c>
      <c r="F78" s="411">
        <v>1781190000</v>
      </c>
      <c r="G78" s="411">
        <v>1828740000</v>
      </c>
      <c r="H78" s="411">
        <v>1866560000</v>
      </c>
      <c r="I78" s="411">
        <v>1919400000</v>
      </c>
      <c r="J78" s="411">
        <v>1944070000</v>
      </c>
      <c r="K78" s="411">
        <v>1965700000</v>
      </c>
      <c r="L78" s="411">
        <v>1992260000</v>
      </c>
      <c r="M78" s="411">
        <v>2018640000</v>
      </c>
      <c r="N78" s="411">
        <v>2021750000</v>
      </c>
      <c r="O78" s="411">
        <v>2026410000</v>
      </c>
      <c r="P78" s="411">
        <v>2034150000</v>
      </c>
      <c r="Q78" s="411">
        <v>2042420000</v>
      </c>
      <c r="R78" s="411">
        <v>2053210000</v>
      </c>
      <c r="S78" s="411">
        <v>2061930000</v>
      </c>
      <c r="T78" s="411">
        <v>2070130000</v>
      </c>
      <c r="U78" s="411">
        <v>2077820000</v>
      </c>
      <c r="V78" s="411">
        <v>2086550000</v>
      </c>
      <c r="W78" s="411">
        <v>2096880000</v>
      </c>
      <c r="X78" s="411">
        <v>2105140000</v>
      </c>
      <c r="Y78" s="411">
        <v>2114420000</v>
      </c>
      <c r="Z78" s="411">
        <v>2123680000</v>
      </c>
      <c r="AA78" s="411">
        <v>2133940000</v>
      </c>
      <c r="AB78" s="411">
        <v>2143670000</v>
      </c>
      <c r="AC78" s="411">
        <v>2154930000</v>
      </c>
      <c r="AD78" s="411">
        <v>2164670000</v>
      </c>
      <c r="AE78" s="411">
        <v>2173380000</v>
      </c>
      <c r="AF78" s="411">
        <v>2183120000</v>
      </c>
      <c r="AG78" s="411">
        <v>2191770000</v>
      </c>
    </row>
    <row r="79" spans="1:33">
      <c r="A79" s="258" t="s">
        <v>3440</v>
      </c>
      <c r="B79" s="411">
        <v>459270</v>
      </c>
      <c r="C79" s="411">
        <v>404872</v>
      </c>
      <c r="D79" s="411">
        <v>430701</v>
      </c>
      <c r="E79" s="411">
        <v>456348</v>
      </c>
      <c r="F79" s="411">
        <v>469058</v>
      </c>
      <c r="G79" s="411">
        <v>481270</v>
      </c>
      <c r="H79" s="411">
        <v>491581</v>
      </c>
      <c r="I79" s="411">
        <v>504380</v>
      </c>
      <c r="J79" s="411">
        <v>510280</v>
      </c>
      <c r="K79" s="411">
        <v>515543</v>
      </c>
      <c r="L79" s="411">
        <v>521711</v>
      </c>
      <c r="M79" s="411">
        <v>527144</v>
      </c>
      <c r="N79" s="411">
        <v>527908</v>
      </c>
      <c r="O79" s="411">
        <v>529437</v>
      </c>
      <c r="P79" s="411">
        <v>531319</v>
      </c>
      <c r="Q79" s="411">
        <v>533655</v>
      </c>
      <c r="R79" s="411">
        <v>535919</v>
      </c>
      <c r="S79" s="411">
        <v>537782</v>
      </c>
      <c r="T79" s="411">
        <v>539015</v>
      </c>
      <c r="U79" s="411">
        <v>540679</v>
      </c>
      <c r="V79" s="411">
        <v>542533</v>
      </c>
      <c r="W79" s="411">
        <v>545992</v>
      </c>
      <c r="X79" s="411">
        <v>547872</v>
      </c>
      <c r="Y79" s="411">
        <v>550006</v>
      </c>
      <c r="Z79" s="411">
        <v>552152</v>
      </c>
      <c r="AA79" s="411">
        <v>554203</v>
      </c>
      <c r="AB79" s="411">
        <v>555906</v>
      </c>
      <c r="AC79" s="411">
        <v>558161</v>
      </c>
      <c r="AD79" s="411">
        <v>560148</v>
      </c>
      <c r="AE79" s="411">
        <v>561981</v>
      </c>
      <c r="AF79" s="411">
        <v>563936</v>
      </c>
      <c r="AG79" s="411">
        <v>565074</v>
      </c>
    </row>
    <row r="80" spans="1:33">
      <c r="A80" s="258" t="s">
        <v>3439</v>
      </c>
      <c r="B80" s="411">
        <v>912404</v>
      </c>
      <c r="C80" s="411">
        <v>812029</v>
      </c>
      <c r="D80" s="411">
        <v>862150</v>
      </c>
      <c r="E80" s="411">
        <v>911394</v>
      </c>
      <c r="F80" s="411">
        <v>935794</v>
      </c>
      <c r="G80" s="411">
        <v>959326</v>
      </c>
      <c r="H80" s="411">
        <v>979396</v>
      </c>
      <c r="I80" s="411">
        <v>1003500</v>
      </c>
      <c r="J80" s="411">
        <v>1014600</v>
      </c>
      <c r="K80" s="411">
        <v>1024510</v>
      </c>
      <c r="L80" s="411">
        <v>1035980</v>
      </c>
      <c r="M80" s="411">
        <v>1045720</v>
      </c>
      <c r="N80" s="411">
        <v>1047200</v>
      </c>
      <c r="O80" s="411">
        <v>1050370</v>
      </c>
      <c r="P80" s="411">
        <v>1054030</v>
      </c>
      <c r="Q80" s="411">
        <v>1058760</v>
      </c>
      <c r="R80" s="411">
        <v>1063050</v>
      </c>
      <c r="S80" s="411">
        <v>1066650</v>
      </c>
      <c r="T80" s="411">
        <v>1068720</v>
      </c>
      <c r="U80" s="411">
        <v>1071950</v>
      </c>
      <c r="V80" s="411">
        <v>1075500</v>
      </c>
      <c r="W80" s="411">
        <v>1082800</v>
      </c>
      <c r="X80" s="411">
        <v>1086370</v>
      </c>
      <c r="Y80" s="411">
        <v>1090470</v>
      </c>
      <c r="Z80" s="411">
        <v>1094630</v>
      </c>
      <c r="AA80" s="411">
        <v>1098510</v>
      </c>
      <c r="AB80" s="411">
        <v>1101580</v>
      </c>
      <c r="AC80" s="411">
        <v>1105900</v>
      </c>
      <c r="AD80" s="411">
        <v>1109700</v>
      </c>
      <c r="AE80" s="411">
        <v>1113250</v>
      </c>
      <c r="AF80" s="411">
        <v>1116940</v>
      </c>
      <c r="AG80" s="411">
        <v>1118860</v>
      </c>
    </row>
    <row r="81" spans="1:33">
      <c r="A81" s="258" t="s">
        <v>3438</v>
      </c>
      <c r="B81" s="411">
        <v>213503000000</v>
      </c>
      <c r="C81" s="411">
        <v>201468000000</v>
      </c>
      <c r="D81" s="411">
        <v>200190000000</v>
      </c>
      <c r="E81" s="411">
        <v>197815000000</v>
      </c>
      <c r="F81" s="411">
        <v>194690000000</v>
      </c>
      <c r="G81" s="411">
        <v>191050000000</v>
      </c>
      <c r="H81" s="411">
        <v>187059000000</v>
      </c>
      <c r="I81" s="411">
        <v>181975000000</v>
      </c>
      <c r="J81" s="411">
        <v>176759000000</v>
      </c>
      <c r="K81" s="411">
        <v>171394000000</v>
      </c>
      <c r="L81" s="411">
        <v>166329000000</v>
      </c>
      <c r="M81" s="411">
        <v>160722000000</v>
      </c>
      <c r="N81" s="411">
        <v>159329000000</v>
      </c>
      <c r="O81" s="411">
        <v>157936000000</v>
      </c>
      <c r="P81" s="411">
        <v>156544000000</v>
      </c>
      <c r="Q81" s="411">
        <v>155151000000</v>
      </c>
      <c r="R81" s="411">
        <v>153758000000</v>
      </c>
      <c r="S81" s="411">
        <v>152366000000</v>
      </c>
      <c r="T81" s="411">
        <v>150973000000</v>
      </c>
      <c r="U81" s="411">
        <v>149545000000</v>
      </c>
      <c r="V81" s="411">
        <v>148152000000</v>
      </c>
      <c r="W81" s="411">
        <v>146759000000</v>
      </c>
      <c r="X81" s="411">
        <v>145938000000</v>
      </c>
      <c r="Y81" s="411">
        <v>145081000000</v>
      </c>
      <c r="Z81" s="411">
        <v>144260000000</v>
      </c>
      <c r="AA81" s="411">
        <v>143403000000</v>
      </c>
      <c r="AB81" s="411">
        <v>142582000000</v>
      </c>
      <c r="AC81" s="411">
        <v>141475000000</v>
      </c>
      <c r="AD81" s="411">
        <v>140332000000</v>
      </c>
      <c r="AE81" s="411">
        <v>139225000000</v>
      </c>
      <c r="AF81" s="411">
        <v>138118000000</v>
      </c>
      <c r="AG81" s="411">
        <v>136976000000</v>
      </c>
    </row>
    <row r="82" spans="1:33">
      <c r="A82" s="258" t="s">
        <v>3437</v>
      </c>
      <c r="B82" s="411">
        <v>5580200</v>
      </c>
      <c r="C82" s="411">
        <v>4798350</v>
      </c>
      <c r="D82" s="411">
        <v>5102770</v>
      </c>
      <c r="E82" s="411">
        <v>5418090</v>
      </c>
      <c r="F82" s="411">
        <v>5578700</v>
      </c>
      <c r="G82" s="411">
        <v>5726630</v>
      </c>
      <c r="H82" s="411">
        <v>5844110</v>
      </c>
      <c r="I82" s="411">
        <v>6008370</v>
      </c>
      <c r="J82" s="411">
        <v>6084940</v>
      </c>
      <c r="K82" s="411">
        <v>6152000</v>
      </c>
      <c r="L82" s="411">
        <v>6234400</v>
      </c>
      <c r="M82" s="411">
        <v>6316190</v>
      </c>
      <c r="N82" s="411">
        <v>6325740</v>
      </c>
      <c r="O82" s="411">
        <v>6340250</v>
      </c>
      <c r="P82" s="411">
        <v>6364320</v>
      </c>
      <c r="Q82" s="411">
        <v>6390080</v>
      </c>
      <c r="R82" s="411">
        <v>6423650</v>
      </c>
      <c r="S82" s="411">
        <v>6450800</v>
      </c>
      <c r="T82" s="411">
        <v>6476240</v>
      </c>
      <c r="U82" s="411">
        <v>6500190</v>
      </c>
      <c r="V82" s="411">
        <v>6527370</v>
      </c>
      <c r="W82" s="411">
        <v>6559740</v>
      </c>
      <c r="X82" s="411">
        <v>6585440</v>
      </c>
      <c r="Y82" s="411">
        <v>6614350</v>
      </c>
      <c r="Z82" s="411">
        <v>6643230</v>
      </c>
      <c r="AA82" s="411">
        <v>6675190</v>
      </c>
      <c r="AB82" s="411">
        <v>6705480</v>
      </c>
      <c r="AC82" s="411">
        <v>6740600</v>
      </c>
      <c r="AD82" s="411">
        <v>6770960</v>
      </c>
      <c r="AE82" s="411">
        <v>6798130</v>
      </c>
      <c r="AF82" s="411">
        <v>6828500</v>
      </c>
      <c r="AG82" s="411">
        <v>6855410</v>
      </c>
    </row>
    <row r="83" spans="1:33">
      <c r="A83" s="258" t="s">
        <v>3436</v>
      </c>
      <c r="B83" s="258">
        <v>0</v>
      </c>
      <c r="C83" s="258">
        <v>0</v>
      </c>
      <c r="D83" s="258">
        <v>0</v>
      </c>
      <c r="E83" s="258">
        <v>0</v>
      </c>
      <c r="F83" s="258">
        <v>0</v>
      </c>
      <c r="G83" s="258">
        <v>0</v>
      </c>
      <c r="H83" s="258">
        <v>0</v>
      </c>
      <c r="I83" s="258">
        <v>0</v>
      </c>
      <c r="J83" s="258">
        <v>0</v>
      </c>
      <c r="K83" s="258">
        <v>0</v>
      </c>
      <c r="L83" s="258">
        <v>0</v>
      </c>
      <c r="M83" s="258">
        <v>0</v>
      </c>
      <c r="N83" s="258">
        <v>0</v>
      </c>
      <c r="O83" s="258">
        <v>0</v>
      </c>
      <c r="P83" s="258">
        <v>0</v>
      </c>
      <c r="Q83" s="258">
        <v>0</v>
      </c>
      <c r="R83" s="258">
        <v>0</v>
      </c>
      <c r="S83" s="258">
        <v>0</v>
      </c>
      <c r="T83" s="258">
        <v>0</v>
      </c>
      <c r="U83" s="258">
        <v>0</v>
      </c>
      <c r="V83" s="258">
        <v>0</v>
      </c>
      <c r="W83" s="258">
        <v>0</v>
      </c>
      <c r="X83" s="258">
        <v>0</v>
      </c>
      <c r="Y83" s="258">
        <v>0</v>
      </c>
      <c r="Z83" s="258">
        <v>0</v>
      </c>
      <c r="AA83" s="258">
        <v>0</v>
      </c>
      <c r="AB83" s="258">
        <v>0</v>
      </c>
      <c r="AC83" s="258">
        <v>0</v>
      </c>
      <c r="AD83" s="258">
        <v>0</v>
      </c>
      <c r="AE83" s="258">
        <v>0</v>
      </c>
      <c r="AF83" s="258">
        <v>0</v>
      </c>
      <c r="AG83" s="258">
        <v>0</v>
      </c>
    </row>
    <row r="84" spans="1:33">
      <c r="A84" s="258" t="s">
        <v>3435</v>
      </c>
      <c r="B84" s="258">
        <v>0</v>
      </c>
      <c r="C84" s="258">
        <v>0</v>
      </c>
      <c r="D84" s="258">
        <v>0</v>
      </c>
      <c r="E84" s="258">
        <v>0</v>
      </c>
      <c r="F84" s="258">
        <v>0</v>
      </c>
      <c r="G84" s="258">
        <v>0</v>
      </c>
      <c r="H84" s="258">
        <v>0</v>
      </c>
      <c r="I84" s="258">
        <v>0</v>
      </c>
      <c r="J84" s="258">
        <v>0</v>
      </c>
      <c r="K84" s="258">
        <v>0</v>
      </c>
      <c r="L84" s="258">
        <v>0</v>
      </c>
      <c r="M84" s="258">
        <v>0</v>
      </c>
      <c r="N84" s="258">
        <v>0</v>
      </c>
      <c r="O84" s="258">
        <v>0</v>
      </c>
      <c r="P84" s="258">
        <v>0</v>
      </c>
      <c r="Q84" s="258">
        <v>0</v>
      </c>
      <c r="R84" s="258">
        <v>0</v>
      </c>
      <c r="S84" s="258">
        <v>0</v>
      </c>
      <c r="T84" s="258">
        <v>0</v>
      </c>
      <c r="U84" s="258">
        <v>0</v>
      </c>
      <c r="V84" s="258">
        <v>0</v>
      </c>
      <c r="W84" s="258">
        <v>0</v>
      </c>
      <c r="X84" s="258">
        <v>0</v>
      </c>
      <c r="Y84" s="258">
        <v>0</v>
      </c>
      <c r="Z84" s="258">
        <v>0</v>
      </c>
      <c r="AA84" s="258">
        <v>0</v>
      </c>
      <c r="AB84" s="258">
        <v>0</v>
      </c>
      <c r="AC84" s="258">
        <v>0</v>
      </c>
      <c r="AD84" s="258">
        <v>0</v>
      </c>
      <c r="AE84" s="258">
        <v>0</v>
      </c>
      <c r="AF84" s="258">
        <v>0</v>
      </c>
      <c r="AG84" s="258">
        <v>0</v>
      </c>
    </row>
    <row r="85" spans="1:33">
      <c r="A85" s="258" t="s">
        <v>3434</v>
      </c>
      <c r="B85" s="258">
        <v>0</v>
      </c>
      <c r="C85" s="258">
        <v>0</v>
      </c>
      <c r="D85" s="258">
        <v>0</v>
      </c>
      <c r="E85" s="258">
        <v>0</v>
      </c>
      <c r="F85" s="258">
        <v>0</v>
      </c>
      <c r="G85" s="258">
        <v>0</v>
      </c>
      <c r="H85" s="258">
        <v>0</v>
      </c>
      <c r="I85" s="258">
        <v>0</v>
      </c>
      <c r="J85" s="258">
        <v>0</v>
      </c>
      <c r="K85" s="258">
        <v>0</v>
      </c>
      <c r="L85" s="258">
        <v>0</v>
      </c>
      <c r="M85" s="258">
        <v>0</v>
      </c>
      <c r="N85" s="258">
        <v>0</v>
      </c>
      <c r="O85" s="258">
        <v>0</v>
      </c>
      <c r="P85" s="258">
        <v>0</v>
      </c>
      <c r="Q85" s="258">
        <v>0</v>
      </c>
      <c r="R85" s="258">
        <v>0</v>
      </c>
      <c r="S85" s="258">
        <v>0</v>
      </c>
      <c r="T85" s="258">
        <v>0</v>
      </c>
      <c r="U85" s="258">
        <v>0</v>
      </c>
      <c r="V85" s="258">
        <v>0</v>
      </c>
      <c r="W85" s="258">
        <v>0</v>
      </c>
      <c r="X85" s="258">
        <v>0</v>
      </c>
      <c r="Y85" s="258">
        <v>0</v>
      </c>
      <c r="Z85" s="258">
        <v>0</v>
      </c>
      <c r="AA85" s="258">
        <v>0</v>
      </c>
      <c r="AB85" s="258">
        <v>0</v>
      </c>
      <c r="AC85" s="258">
        <v>0</v>
      </c>
      <c r="AD85" s="258">
        <v>0</v>
      </c>
      <c r="AE85" s="258">
        <v>0</v>
      </c>
      <c r="AF85" s="258">
        <v>0</v>
      </c>
      <c r="AG85" s="258">
        <v>0</v>
      </c>
    </row>
    <row r="86" spans="1:33">
      <c r="A86" s="258" t="s">
        <v>3433</v>
      </c>
      <c r="B86" s="258">
        <v>0</v>
      </c>
      <c r="C86" s="258">
        <v>0</v>
      </c>
      <c r="D86" s="258">
        <v>0</v>
      </c>
      <c r="E86" s="258">
        <v>0</v>
      </c>
      <c r="F86" s="258">
        <v>0</v>
      </c>
      <c r="G86" s="258">
        <v>0</v>
      </c>
      <c r="H86" s="258">
        <v>0</v>
      </c>
      <c r="I86" s="258">
        <v>0</v>
      </c>
      <c r="J86" s="258">
        <v>0</v>
      </c>
      <c r="K86" s="258">
        <v>0</v>
      </c>
      <c r="L86" s="258">
        <v>0</v>
      </c>
      <c r="M86" s="258">
        <v>0</v>
      </c>
      <c r="N86" s="258">
        <v>0</v>
      </c>
      <c r="O86" s="258">
        <v>0</v>
      </c>
      <c r="P86" s="258">
        <v>0</v>
      </c>
      <c r="Q86" s="258">
        <v>0</v>
      </c>
      <c r="R86" s="258">
        <v>0</v>
      </c>
      <c r="S86" s="258">
        <v>0</v>
      </c>
      <c r="T86" s="258">
        <v>0</v>
      </c>
      <c r="U86" s="258">
        <v>0</v>
      </c>
      <c r="V86" s="258">
        <v>0</v>
      </c>
      <c r="W86" s="258">
        <v>0</v>
      </c>
      <c r="X86" s="258">
        <v>0</v>
      </c>
      <c r="Y86" s="258">
        <v>0</v>
      </c>
      <c r="Z86" s="258">
        <v>0</v>
      </c>
      <c r="AA86" s="258">
        <v>0</v>
      </c>
      <c r="AB86" s="258">
        <v>0</v>
      </c>
      <c r="AC86" s="258">
        <v>0</v>
      </c>
      <c r="AD86" s="258">
        <v>0</v>
      </c>
      <c r="AE86" s="258">
        <v>0</v>
      </c>
      <c r="AF86" s="258">
        <v>0</v>
      </c>
      <c r="AG86" s="258">
        <v>0</v>
      </c>
    </row>
    <row r="87" spans="1:33">
      <c r="A87" s="258" t="s">
        <v>3432</v>
      </c>
      <c r="B87" s="258">
        <v>0</v>
      </c>
      <c r="C87" s="258">
        <v>0</v>
      </c>
      <c r="D87" s="258">
        <v>0</v>
      </c>
      <c r="E87" s="258">
        <v>0</v>
      </c>
      <c r="F87" s="258">
        <v>0</v>
      </c>
      <c r="G87" s="258">
        <v>0</v>
      </c>
      <c r="H87" s="258">
        <v>0</v>
      </c>
      <c r="I87" s="258">
        <v>0</v>
      </c>
      <c r="J87" s="258">
        <v>0</v>
      </c>
      <c r="K87" s="258">
        <v>0</v>
      </c>
      <c r="L87" s="258">
        <v>0</v>
      </c>
      <c r="M87" s="258">
        <v>0</v>
      </c>
      <c r="N87" s="258">
        <v>0</v>
      </c>
      <c r="O87" s="258">
        <v>0</v>
      </c>
      <c r="P87" s="258">
        <v>0</v>
      </c>
      <c r="Q87" s="258">
        <v>0</v>
      </c>
      <c r="R87" s="258">
        <v>0</v>
      </c>
      <c r="S87" s="258">
        <v>0</v>
      </c>
      <c r="T87" s="258">
        <v>0</v>
      </c>
      <c r="U87" s="258">
        <v>0</v>
      </c>
      <c r="V87" s="258">
        <v>0</v>
      </c>
      <c r="W87" s="258">
        <v>0</v>
      </c>
      <c r="X87" s="258">
        <v>0</v>
      </c>
      <c r="Y87" s="258">
        <v>0</v>
      </c>
      <c r="Z87" s="258">
        <v>0</v>
      </c>
      <c r="AA87" s="258">
        <v>0</v>
      </c>
      <c r="AB87" s="258">
        <v>0</v>
      </c>
      <c r="AC87" s="258">
        <v>0</v>
      </c>
      <c r="AD87" s="258">
        <v>0</v>
      </c>
      <c r="AE87" s="258">
        <v>0</v>
      </c>
      <c r="AF87" s="258">
        <v>0</v>
      </c>
      <c r="AG87" s="258">
        <v>0</v>
      </c>
    </row>
    <row r="88" spans="1:33">
      <c r="A88" s="258" t="s">
        <v>3431</v>
      </c>
      <c r="B88" s="258">
        <v>0</v>
      </c>
      <c r="C88" s="258">
        <v>0</v>
      </c>
      <c r="D88" s="258">
        <v>0</v>
      </c>
      <c r="E88" s="258">
        <v>0</v>
      </c>
      <c r="F88" s="258">
        <v>0</v>
      </c>
      <c r="G88" s="258">
        <v>0</v>
      </c>
      <c r="H88" s="258">
        <v>0</v>
      </c>
      <c r="I88" s="258">
        <v>0</v>
      </c>
      <c r="J88" s="258">
        <v>0</v>
      </c>
      <c r="K88" s="258">
        <v>0</v>
      </c>
      <c r="L88" s="258">
        <v>0</v>
      </c>
      <c r="M88" s="258">
        <v>0</v>
      </c>
      <c r="N88" s="258">
        <v>0</v>
      </c>
      <c r="O88" s="258">
        <v>0</v>
      </c>
      <c r="P88" s="258">
        <v>0</v>
      </c>
      <c r="Q88" s="258">
        <v>0</v>
      </c>
      <c r="R88" s="258">
        <v>0</v>
      </c>
      <c r="S88" s="258">
        <v>0</v>
      </c>
      <c r="T88" s="258">
        <v>0</v>
      </c>
      <c r="U88" s="258">
        <v>0</v>
      </c>
      <c r="V88" s="258">
        <v>0</v>
      </c>
      <c r="W88" s="258">
        <v>0</v>
      </c>
      <c r="X88" s="258">
        <v>0</v>
      </c>
      <c r="Y88" s="258">
        <v>0</v>
      </c>
      <c r="Z88" s="258">
        <v>0</v>
      </c>
      <c r="AA88" s="258">
        <v>0</v>
      </c>
      <c r="AB88" s="258">
        <v>0</v>
      </c>
      <c r="AC88" s="258">
        <v>0</v>
      </c>
      <c r="AD88" s="258">
        <v>0</v>
      </c>
      <c r="AE88" s="258">
        <v>0</v>
      </c>
      <c r="AF88" s="258">
        <v>0</v>
      </c>
      <c r="AG88" s="258">
        <v>0</v>
      </c>
    </row>
    <row r="89" spans="1:33">
      <c r="A89" s="258" t="s">
        <v>3430</v>
      </c>
      <c r="B89" s="258">
        <v>0</v>
      </c>
      <c r="C89" s="258">
        <v>0</v>
      </c>
      <c r="D89" s="258">
        <v>0</v>
      </c>
      <c r="E89" s="258">
        <v>0</v>
      </c>
      <c r="F89" s="258">
        <v>0</v>
      </c>
      <c r="G89" s="258">
        <v>0</v>
      </c>
      <c r="H89" s="258">
        <v>0</v>
      </c>
      <c r="I89" s="258">
        <v>0</v>
      </c>
      <c r="J89" s="258">
        <v>0</v>
      </c>
      <c r="K89" s="258">
        <v>0</v>
      </c>
      <c r="L89" s="258">
        <v>0</v>
      </c>
      <c r="M89" s="258">
        <v>0</v>
      </c>
      <c r="N89" s="258">
        <v>0</v>
      </c>
      <c r="O89" s="258">
        <v>0</v>
      </c>
      <c r="P89" s="258">
        <v>0</v>
      </c>
      <c r="Q89" s="258">
        <v>0</v>
      </c>
      <c r="R89" s="258">
        <v>0</v>
      </c>
      <c r="S89" s="258">
        <v>0</v>
      </c>
      <c r="T89" s="258">
        <v>0</v>
      </c>
      <c r="U89" s="258">
        <v>0</v>
      </c>
      <c r="V89" s="258">
        <v>0</v>
      </c>
      <c r="W89" s="258">
        <v>0</v>
      </c>
      <c r="X89" s="258">
        <v>0</v>
      </c>
      <c r="Y89" s="258">
        <v>0</v>
      </c>
      <c r="Z89" s="258">
        <v>0</v>
      </c>
      <c r="AA89" s="258">
        <v>0</v>
      </c>
      <c r="AB89" s="258">
        <v>0</v>
      </c>
      <c r="AC89" s="258">
        <v>0</v>
      </c>
      <c r="AD89" s="258">
        <v>0</v>
      </c>
      <c r="AE89" s="258">
        <v>0</v>
      </c>
      <c r="AF89" s="258">
        <v>0</v>
      </c>
      <c r="AG89" s="258">
        <v>0</v>
      </c>
    </row>
    <row r="90" spans="1:33">
      <c r="A90" s="258" t="s">
        <v>3429</v>
      </c>
      <c r="B90" s="258">
        <v>0</v>
      </c>
      <c r="C90" s="258">
        <v>0</v>
      </c>
      <c r="D90" s="258">
        <v>0</v>
      </c>
      <c r="E90" s="258">
        <v>0</v>
      </c>
      <c r="F90" s="258">
        <v>0</v>
      </c>
      <c r="G90" s="258">
        <v>0</v>
      </c>
      <c r="H90" s="258">
        <v>0</v>
      </c>
      <c r="I90" s="258">
        <v>0</v>
      </c>
      <c r="J90" s="258">
        <v>0</v>
      </c>
      <c r="K90" s="258">
        <v>0</v>
      </c>
      <c r="L90" s="258">
        <v>0</v>
      </c>
      <c r="M90" s="258">
        <v>0</v>
      </c>
      <c r="N90" s="258">
        <v>0</v>
      </c>
      <c r="O90" s="258">
        <v>0</v>
      </c>
      <c r="P90" s="258">
        <v>0</v>
      </c>
      <c r="Q90" s="258">
        <v>0</v>
      </c>
      <c r="R90" s="258">
        <v>0</v>
      </c>
      <c r="S90" s="258">
        <v>0</v>
      </c>
      <c r="T90" s="258">
        <v>0</v>
      </c>
      <c r="U90" s="258">
        <v>0</v>
      </c>
      <c r="V90" s="258">
        <v>0</v>
      </c>
      <c r="W90" s="258">
        <v>0</v>
      </c>
      <c r="X90" s="258">
        <v>0</v>
      </c>
      <c r="Y90" s="258">
        <v>0</v>
      </c>
      <c r="Z90" s="258">
        <v>0</v>
      </c>
      <c r="AA90" s="258">
        <v>0</v>
      </c>
      <c r="AB90" s="258">
        <v>0</v>
      </c>
      <c r="AC90" s="258">
        <v>0</v>
      </c>
      <c r="AD90" s="258">
        <v>0</v>
      </c>
      <c r="AE90" s="258">
        <v>0</v>
      </c>
      <c r="AF90" s="258">
        <v>0</v>
      </c>
      <c r="AG90" s="258">
        <v>0</v>
      </c>
    </row>
    <row r="91" spans="1:33">
      <c r="A91" s="258" t="s">
        <v>3428</v>
      </c>
      <c r="B91" s="258">
        <v>0</v>
      </c>
      <c r="C91" s="258">
        <v>0</v>
      </c>
      <c r="D91" s="258">
        <v>0</v>
      </c>
      <c r="E91" s="258">
        <v>0</v>
      </c>
      <c r="F91" s="258">
        <v>0</v>
      </c>
      <c r="G91" s="258">
        <v>0</v>
      </c>
      <c r="H91" s="258">
        <v>0</v>
      </c>
      <c r="I91" s="258">
        <v>0</v>
      </c>
      <c r="J91" s="258">
        <v>0</v>
      </c>
      <c r="K91" s="258">
        <v>0</v>
      </c>
      <c r="L91" s="258">
        <v>0</v>
      </c>
      <c r="M91" s="258">
        <v>0</v>
      </c>
      <c r="N91" s="258">
        <v>0</v>
      </c>
      <c r="O91" s="258">
        <v>0</v>
      </c>
      <c r="P91" s="258">
        <v>0</v>
      </c>
      <c r="Q91" s="258">
        <v>0</v>
      </c>
      <c r="R91" s="258">
        <v>0</v>
      </c>
      <c r="S91" s="258">
        <v>0</v>
      </c>
      <c r="T91" s="258">
        <v>0</v>
      </c>
      <c r="U91" s="258">
        <v>0</v>
      </c>
      <c r="V91" s="258">
        <v>0</v>
      </c>
      <c r="W91" s="258">
        <v>0</v>
      </c>
      <c r="X91" s="258">
        <v>0</v>
      </c>
      <c r="Y91" s="258">
        <v>0</v>
      </c>
      <c r="Z91" s="258">
        <v>0</v>
      </c>
      <c r="AA91" s="258">
        <v>0</v>
      </c>
      <c r="AB91" s="258">
        <v>0</v>
      </c>
      <c r="AC91" s="258">
        <v>0</v>
      </c>
      <c r="AD91" s="258">
        <v>0</v>
      </c>
      <c r="AE91" s="258">
        <v>0</v>
      </c>
      <c r="AF91" s="258">
        <v>0</v>
      </c>
      <c r="AG91" s="258">
        <v>0</v>
      </c>
    </row>
    <row r="92" spans="1:33">
      <c r="A92" s="258" t="s">
        <v>3427</v>
      </c>
      <c r="B92" s="258">
        <v>0</v>
      </c>
      <c r="C92" s="258">
        <v>0</v>
      </c>
      <c r="D92" s="258">
        <v>0</v>
      </c>
      <c r="E92" s="258">
        <v>0</v>
      </c>
      <c r="F92" s="258">
        <v>0</v>
      </c>
      <c r="G92" s="258">
        <v>0</v>
      </c>
      <c r="H92" s="258">
        <v>0</v>
      </c>
      <c r="I92" s="258">
        <v>0</v>
      </c>
      <c r="J92" s="258">
        <v>0</v>
      </c>
      <c r="K92" s="258">
        <v>0</v>
      </c>
      <c r="L92" s="258">
        <v>0</v>
      </c>
      <c r="M92" s="258">
        <v>0</v>
      </c>
      <c r="N92" s="258">
        <v>0</v>
      </c>
      <c r="O92" s="258">
        <v>0</v>
      </c>
      <c r="P92" s="258">
        <v>0</v>
      </c>
      <c r="Q92" s="258">
        <v>0</v>
      </c>
      <c r="R92" s="258">
        <v>0</v>
      </c>
      <c r="S92" s="258">
        <v>0</v>
      </c>
      <c r="T92" s="258">
        <v>0</v>
      </c>
      <c r="U92" s="258">
        <v>0</v>
      </c>
      <c r="V92" s="258">
        <v>0</v>
      </c>
      <c r="W92" s="258">
        <v>0</v>
      </c>
      <c r="X92" s="258">
        <v>0</v>
      </c>
      <c r="Y92" s="258">
        <v>0</v>
      </c>
      <c r="Z92" s="258">
        <v>0</v>
      </c>
      <c r="AA92" s="258">
        <v>0</v>
      </c>
      <c r="AB92" s="258">
        <v>0</v>
      </c>
      <c r="AC92" s="258">
        <v>0</v>
      </c>
      <c r="AD92" s="258">
        <v>0</v>
      </c>
      <c r="AE92" s="258">
        <v>0</v>
      </c>
      <c r="AF92" s="258">
        <v>0</v>
      </c>
      <c r="AG92" s="258">
        <v>0</v>
      </c>
    </row>
    <row r="93" spans="1:33">
      <c r="A93" s="258" t="s">
        <v>3426</v>
      </c>
      <c r="B93" s="411">
        <v>69642900000</v>
      </c>
      <c r="C93" s="411">
        <v>66591900000</v>
      </c>
      <c r="D93" s="411">
        <v>68370700000</v>
      </c>
      <c r="E93" s="411">
        <v>69802000000</v>
      </c>
      <c r="F93" s="411">
        <v>71047000000</v>
      </c>
      <c r="G93" s="411">
        <v>72100800000</v>
      </c>
      <c r="H93" s="411">
        <v>73079600000</v>
      </c>
      <c r="I93" s="411">
        <v>74051600000</v>
      </c>
      <c r="J93" s="411">
        <v>74933400000</v>
      </c>
      <c r="K93" s="411">
        <v>75812100000</v>
      </c>
      <c r="L93" s="411">
        <v>76821400000</v>
      </c>
      <c r="M93" s="411">
        <v>77571400000</v>
      </c>
      <c r="N93" s="411">
        <v>78428600000</v>
      </c>
      <c r="O93" s="411">
        <v>79285700000</v>
      </c>
      <c r="P93" s="411">
        <v>80107100000</v>
      </c>
      <c r="Q93" s="411">
        <v>80964300000</v>
      </c>
      <c r="R93" s="411">
        <v>81785700000</v>
      </c>
      <c r="S93" s="411">
        <v>82678600000</v>
      </c>
      <c r="T93" s="411">
        <v>83571400000</v>
      </c>
      <c r="U93" s="411">
        <v>84464300000</v>
      </c>
      <c r="V93" s="411">
        <v>85321400000</v>
      </c>
      <c r="W93" s="411">
        <v>86214300000</v>
      </c>
      <c r="X93" s="411">
        <v>87107100000</v>
      </c>
      <c r="Y93" s="411">
        <v>88035700000</v>
      </c>
      <c r="Z93" s="411">
        <v>88928600000</v>
      </c>
      <c r="AA93" s="411">
        <v>89821400000</v>
      </c>
      <c r="AB93" s="411">
        <v>90714300000</v>
      </c>
      <c r="AC93" s="411">
        <v>91642900000</v>
      </c>
      <c r="AD93" s="411">
        <v>92535700000</v>
      </c>
      <c r="AE93" s="411">
        <v>93464300000</v>
      </c>
      <c r="AF93" s="411">
        <v>94357100000</v>
      </c>
      <c r="AG93" s="411">
        <v>95285700000</v>
      </c>
    </row>
    <row r="94" spans="1:33">
      <c r="A94" s="258" t="s">
        <v>3425</v>
      </c>
      <c r="B94" s="411">
        <v>1366790000</v>
      </c>
      <c r="C94" s="411">
        <v>1303440000</v>
      </c>
      <c r="D94" s="411">
        <v>1331690000</v>
      </c>
      <c r="E94" s="411">
        <v>1353300000</v>
      </c>
      <c r="F94" s="411">
        <v>1370880000</v>
      </c>
      <c r="G94" s="411">
        <v>1385360000</v>
      </c>
      <c r="H94" s="411">
        <v>1397670000</v>
      </c>
      <c r="I94" s="411">
        <v>1408080000</v>
      </c>
      <c r="J94" s="411">
        <v>1417030000</v>
      </c>
      <c r="K94" s="411">
        <v>1425610000</v>
      </c>
      <c r="L94" s="411">
        <v>1436230000</v>
      </c>
      <c r="M94" s="411">
        <v>1443020000</v>
      </c>
      <c r="N94" s="411">
        <v>1448680000</v>
      </c>
      <c r="O94" s="411">
        <v>1454720000</v>
      </c>
      <c r="P94" s="411">
        <v>1460750000</v>
      </c>
      <c r="Q94" s="411">
        <v>1466420000</v>
      </c>
      <c r="R94" s="411">
        <v>1472450000</v>
      </c>
      <c r="S94" s="411">
        <v>1477740000</v>
      </c>
      <c r="T94" s="411">
        <v>1483020000</v>
      </c>
      <c r="U94" s="411">
        <v>1487920000</v>
      </c>
      <c r="V94" s="411">
        <v>1493210000</v>
      </c>
      <c r="W94" s="411">
        <v>1498490000</v>
      </c>
      <c r="X94" s="411">
        <v>1503400000</v>
      </c>
      <c r="Y94" s="411">
        <v>1508300000</v>
      </c>
      <c r="Z94" s="411">
        <v>1512830000</v>
      </c>
      <c r="AA94" s="411">
        <v>1517740000</v>
      </c>
      <c r="AB94" s="411">
        <v>1522640000</v>
      </c>
      <c r="AC94" s="411">
        <v>1527170000</v>
      </c>
      <c r="AD94" s="411">
        <v>1531700000</v>
      </c>
      <c r="AE94" s="411">
        <v>1536230000</v>
      </c>
      <c r="AF94" s="411">
        <v>1540750000</v>
      </c>
      <c r="AG94" s="411">
        <v>1545280000</v>
      </c>
    </row>
    <row r="95" spans="1:33">
      <c r="A95" s="258" t="s">
        <v>3424</v>
      </c>
      <c r="B95" s="258">
        <v>0</v>
      </c>
      <c r="C95" s="258">
        <v>0</v>
      </c>
      <c r="D95" s="258">
        <v>0</v>
      </c>
      <c r="E95" s="258">
        <v>0</v>
      </c>
      <c r="F95" s="258">
        <v>0</v>
      </c>
      <c r="G95" s="258">
        <v>0</v>
      </c>
      <c r="H95" s="258">
        <v>0</v>
      </c>
      <c r="I95" s="258">
        <v>0</v>
      </c>
      <c r="J95" s="258">
        <v>0</v>
      </c>
      <c r="K95" s="258">
        <v>0</v>
      </c>
      <c r="L95" s="258">
        <v>0</v>
      </c>
      <c r="M95" s="258">
        <v>0</v>
      </c>
      <c r="N95" s="258">
        <v>0</v>
      </c>
      <c r="O95" s="258">
        <v>0</v>
      </c>
      <c r="P95" s="258">
        <v>0</v>
      </c>
      <c r="Q95" s="258">
        <v>0</v>
      </c>
      <c r="R95" s="258">
        <v>0</v>
      </c>
      <c r="S95" s="258">
        <v>0</v>
      </c>
      <c r="T95" s="258">
        <v>0</v>
      </c>
      <c r="U95" s="258">
        <v>0</v>
      </c>
      <c r="V95" s="258">
        <v>0</v>
      </c>
      <c r="W95" s="258">
        <v>0</v>
      </c>
      <c r="X95" s="258">
        <v>0</v>
      </c>
      <c r="Y95" s="258">
        <v>0</v>
      </c>
      <c r="Z95" s="258">
        <v>0</v>
      </c>
      <c r="AA95" s="258">
        <v>0</v>
      </c>
      <c r="AB95" s="258">
        <v>0</v>
      </c>
      <c r="AC95" s="258">
        <v>0</v>
      </c>
      <c r="AD95" s="258">
        <v>0</v>
      </c>
      <c r="AE95" s="258">
        <v>0</v>
      </c>
      <c r="AF95" s="258">
        <v>0</v>
      </c>
      <c r="AG95" s="258">
        <v>0</v>
      </c>
    </row>
    <row r="96" spans="1:33">
      <c r="A96" s="258" t="s">
        <v>3423</v>
      </c>
      <c r="B96" s="411">
        <v>702982000000</v>
      </c>
      <c r="C96" s="411">
        <v>659969000000</v>
      </c>
      <c r="D96" s="411">
        <v>680295000000</v>
      </c>
      <c r="E96" s="411">
        <v>697653000000</v>
      </c>
      <c r="F96" s="411">
        <v>709470000000</v>
      </c>
      <c r="G96" s="411">
        <v>720497000000</v>
      </c>
      <c r="H96" s="411">
        <v>730573000000</v>
      </c>
      <c r="I96" s="411">
        <v>739542000000</v>
      </c>
      <c r="J96" s="411">
        <v>747142000000</v>
      </c>
      <c r="K96" s="411">
        <v>754253000000</v>
      </c>
      <c r="L96" s="411">
        <v>763087000000</v>
      </c>
      <c r="M96" s="411">
        <v>769944000000</v>
      </c>
      <c r="N96" s="411">
        <v>776791000000</v>
      </c>
      <c r="O96" s="411">
        <v>784404000000</v>
      </c>
      <c r="P96" s="411">
        <v>790491000000</v>
      </c>
      <c r="Q96" s="411">
        <v>797162000000</v>
      </c>
      <c r="R96" s="411">
        <v>803609000000</v>
      </c>
      <c r="S96" s="411">
        <v>809602000000</v>
      </c>
      <c r="T96" s="411">
        <v>815753000000</v>
      </c>
      <c r="U96" s="411">
        <v>821776000000</v>
      </c>
      <c r="V96" s="411">
        <v>827699000000</v>
      </c>
      <c r="W96" s="411">
        <v>833751000000</v>
      </c>
      <c r="X96" s="411">
        <v>839599000000</v>
      </c>
      <c r="Y96" s="411">
        <v>845447000000</v>
      </c>
      <c r="Z96" s="411">
        <v>851526000000</v>
      </c>
      <c r="AA96" s="411">
        <v>857680000000</v>
      </c>
      <c r="AB96" s="411">
        <v>864038000000</v>
      </c>
      <c r="AC96" s="411">
        <v>870524000000</v>
      </c>
      <c r="AD96" s="411">
        <v>876909000000</v>
      </c>
      <c r="AE96" s="411">
        <v>883470000000</v>
      </c>
      <c r="AF96" s="411">
        <v>890058000000</v>
      </c>
      <c r="AG96" s="411">
        <v>896722000000</v>
      </c>
    </row>
    <row r="97" spans="1:33">
      <c r="A97" s="258" t="s">
        <v>3422</v>
      </c>
      <c r="B97" s="411">
        <v>8540570</v>
      </c>
      <c r="C97" s="411">
        <v>8333270</v>
      </c>
      <c r="D97" s="411">
        <v>8517150</v>
      </c>
      <c r="E97" s="411">
        <v>8660980</v>
      </c>
      <c r="F97" s="411">
        <v>8764720</v>
      </c>
      <c r="G97" s="411">
        <v>8860520</v>
      </c>
      <c r="H97" s="411">
        <v>8943920</v>
      </c>
      <c r="I97" s="411">
        <v>9010750</v>
      </c>
      <c r="J97" s="411">
        <v>9080110</v>
      </c>
      <c r="K97" s="411">
        <v>9144640</v>
      </c>
      <c r="L97" s="411">
        <v>9231600</v>
      </c>
      <c r="M97" s="411">
        <v>9292270</v>
      </c>
      <c r="N97" s="411">
        <v>9377540</v>
      </c>
      <c r="O97" s="411">
        <v>9480270</v>
      </c>
      <c r="P97" s="411">
        <v>9552670</v>
      </c>
      <c r="Q97" s="411">
        <v>9637190</v>
      </c>
      <c r="R97" s="411">
        <v>9719470</v>
      </c>
      <c r="S97" s="411">
        <v>9791940</v>
      </c>
      <c r="T97" s="411">
        <v>9870520</v>
      </c>
      <c r="U97" s="411">
        <v>9946050</v>
      </c>
      <c r="V97" s="411">
        <v>10021600</v>
      </c>
      <c r="W97" s="411">
        <v>10100200</v>
      </c>
      <c r="X97" s="411">
        <v>10175000</v>
      </c>
      <c r="Y97" s="411">
        <v>10249700</v>
      </c>
      <c r="Z97" s="411">
        <v>10331400</v>
      </c>
      <c r="AA97" s="411">
        <v>10413700</v>
      </c>
      <c r="AB97" s="411">
        <v>10499900</v>
      </c>
      <c r="AC97" s="411">
        <v>10589100</v>
      </c>
      <c r="AD97" s="411">
        <v>10678300</v>
      </c>
      <c r="AE97" s="411">
        <v>10768200</v>
      </c>
      <c r="AF97" s="411">
        <v>10861200</v>
      </c>
      <c r="AG97" s="411">
        <v>10954900</v>
      </c>
    </row>
    <row r="98" spans="1:33">
      <c r="A98" s="258" t="s">
        <v>3421</v>
      </c>
      <c r="B98" s="411">
        <v>137304000</v>
      </c>
      <c r="C98" s="411">
        <v>129250000</v>
      </c>
      <c r="D98" s="411">
        <v>133372000</v>
      </c>
      <c r="E98" s="411">
        <v>136939000</v>
      </c>
      <c r="F98" s="411">
        <v>139304000</v>
      </c>
      <c r="G98" s="411">
        <v>141557000</v>
      </c>
      <c r="H98" s="411">
        <v>143633000</v>
      </c>
      <c r="I98" s="411">
        <v>145457000</v>
      </c>
      <c r="J98" s="411">
        <v>147023000</v>
      </c>
      <c r="K98" s="411">
        <v>148512000</v>
      </c>
      <c r="L98" s="411">
        <v>150355000</v>
      </c>
      <c r="M98" s="411">
        <v>151818000</v>
      </c>
      <c r="N98" s="411">
        <v>153365000</v>
      </c>
      <c r="O98" s="411">
        <v>155168000</v>
      </c>
      <c r="P98" s="411">
        <v>156499000</v>
      </c>
      <c r="Q98" s="411">
        <v>158026000</v>
      </c>
      <c r="R98" s="411">
        <v>159496000</v>
      </c>
      <c r="S98" s="411">
        <v>160829000</v>
      </c>
      <c r="T98" s="411">
        <v>162242000</v>
      </c>
      <c r="U98" s="411">
        <v>163616000</v>
      </c>
      <c r="V98" s="411">
        <v>164990000</v>
      </c>
      <c r="W98" s="411">
        <v>166403000</v>
      </c>
      <c r="X98" s="411">
        <v>167758000</v>
      </c>
      <c r="Y98" s="411">
        <v>169112000</v>
      </c>
      <c r="Z98" s="411">
        <v>170565000</v>
      </c>
      <c r="AA98" s="411">
        <v>172037000</v>
      </c>
      <c r="AB98" s="411">
        <v>173569000</v>
      </c>
      <c r="AC98" s="411">
        <v>175140000</v>
      </c>
      <c r="AD98" s="411">
        <v>176711000</v>
      </c>
      <c r="AE98" s="411">
        <v>178302000</v>
      </c>
      <c r="AF98" s="411">
        <v>179932000</v>
      </c>
      <c r="AG98" s="411">
        <v>181581000</v>
      </c>
    </row>
    <row r="99" spans="1:33">
      <c r="A99" s="258" t="s">
        <v>3420</v>
      </c>
      <c r="B99" s="411">
        <v>313855000</v>
      </c>
      <c r="C99" s="411">
        <v>291796000</v>
      </c>
      <c r="D99" s="411">
        <v>302118000</v>
      </c>
      <c r="E99" s="411">
        <v>311242000</v>
      </c>
      <c r="F99" s="411">
        <v>317185000</v>
      </c>
      <c r="G99" s="411">
        <v>322882000</v>
      </c>
      <c r="H99" s="411">
        <v>328194000</v>
      </c>
      <c r="I99" s="411">
        <v>332941000</v>
      </c>
      <c r="J99" s="411">
        <v>336865000</v>
      </c>
      <c r="K99" s="411">
        <v>340614000</v>
      </c>
      <c r="L99" s="411">
        <v>345166000</v>
      </c>
      <c r="M99" s="411">
        <v>348881000</v>
      </c>
      <c r="N99" s="411">
        <v>352549000</v>
      </c>
      <c r="O99" s="411">
        <v>356784000</v>
      </c>
      <c r="P99" s="411">
        <v>359951000</v>
      </c>
      <c r="Q99" s="411">
        <v>363567000</v>
      </c>
      <c r="R99" s="411">
        <v>367034000</v>
      </c>
      <c r="S99" s="411">
        <v>370210000</v>
      </c>
      <c r="T99" s="411">
        <v>373556000</v>
      </c>
      <c r="U99" s="411">
        <v>376818000</v>
      </c>
      <c r="V99" s="411">
        <v>380081000</v>
      </c>
      <c r="W99" s="411">
        <v>383427000</v>
      </c>
      <c r="X99" s="411">
        <v>386639000</v>
      </c>
      <c r="Y99" s="411">
        <v>389851000</v>
      </c>
      <c r="Z99" s="411">
        <v>393280000</v>
      </c>
      <c r="AA99" s="411">
        <v>396759000</v>
      </c>
      <c r="AB99" s="411">
        <v>400372000</v>
      </c>
      <c r="AC99" s="411">
        <v>404069000</v>
      </c>
      <c r="AD99" s="411">
        <v>407765000</v>
      </c>
      <c r="AE99" s="411">
        <v>411511000</v>
      </c>
      <c r="AF99" s="411">
        <v>415341000</v>
      </c>
      <c r="AG99" s="411">
        <v>419221000</v>
      </c>
    </row>
    <row r="100" spans="1:33">
      <c r="A100" s="258" t="s">
        <v>3419</v>
      </c>
      <c r="B100" s="411">
        <v>43507400</v>
      </c>
      <c r="C100" s="411">
        <v>40056400</v>
      </c>
      <c r="D100" s="411">
        <v>41584300</v>
      </c>
      <c r="E100" s="411">
        <v>42953300</v>
      </c>
      <c r="F100" s="411">
        <v>43834700</v>
      </c>
      <c r="G100" s="411">
        <v>44683000</v>
      </c>
      <c r="H100" s="411">
        <v>45479600</v>
      </c>
      <c r="I100" s="411">
        <v>46198900</v>
      </c>
      <c r="J100" s="411">
        <v>46778900</v>
      </c>
      <c r="K100" s="411">
        <v>47334600</v>
      </c>
      <c r="L100" s="411">
        <v>48001000</v>
      </c>
      <c r="M100" s="411">
        <v>48554900</v>
      </c>
      <c r="N100" s="411">
        <v>49076300</v>
      </c>
      <c r="O100" s="411">
        <v>49674200</v>
      </c>
      <c r="P100" s="411">
        <v>50125300</v>
      </c>
      <c r="Q100" s="411">
        <v>50638700</v>
      </c>
      <c r="R100" s="411">
        <v>51129700</v>
      </c>
      <c r="S100" s="411">
        <v>51583100</v>
      </c>
      <c r="T100" s="411">
        <v>52059100</v>
      </c>
      <c r="U100" s="411">
        <v>52524200</v>
      </c>
      <c r="V100" s="411">
        <v>52989400</v>
      </c>
      <c r="W100" s="411">
        <v>53465300</v>
      </c>
      <c r="X100" s="411">
        <v>53922900</v>
      </c>
      <c r="Y100" s="411">
        <v>54380400</v>
      </c>
      <c r="Z100" s="411">
        <v>54867100</v>
      </c>
      <c r="AA100" s="411">
        <v>55361400</v>
      </c>
      <c r="AB100" s="411">
        <v>55874000</v>
      </c>
      <c r="AC100" s="411">
        <v>56397400</v>
      </c>
      <c r="AD100" s="411">
        <v>56920800</v>
      </c>
      <c r="AE100" s="411">
        <v>57451800</v>
      </c>
      <c r="AF100" s="411">
        <v>57993500</v>
      </c>
      <c r="AG100" s="411">
        <v>58542900</v>
      </c>
    </row>
    <row r="101" spans="1:33">
      <c r="A101" s="258" t="s">
        <v>3418</v>
      </c>
      <c r="B101" s="411">
        <v>31523600</v>
      </c>
      <c r="C101" s="411">
        <v>29269800</v>
      </c>
      <c r="D101" s="411">
        <v>30316000</v>
      </c>
      <c r="E101" s="411">
        <v>31242500</v>
      </c>
      <c r="F101" s="411">
        <v>31845000</v>
      </c>
      <c r="G101" s="411">
        <v>32422900</v>
      </c>
      <c r="H101" s="411">
        <v>32962200</v>
      </c>
      <c r="I101" s="411">
        <v>33444900</v>
      </c>
      <c r="J101" s="411">
        <v>33842400</v>
      </c>
      <c r="K101" s="411">
        <v>34222300</v>
      </c>
      <c r="L101" s="411">
        <v>34682900</v>
      </c>
      <c r="M101" s="411">
        <v>35059700</v>
      </c>
      <c r="N101" s="411">
        <v>35429300</v>
      </c>
      <c r="O101" s="411">
        <v>35855600</v>
      </c>
      <c r="P101" s="411">
        <v>36174700</v>
      </c>
      <c r="Q101" s="411">
        <v>36539000</v>
      </c>
      <c r="R101" s="411">
        <v>36888200</v>
      </c>
      <c r="S101" s="411">
        <v>37208300</v>
      </c>
      <c r="T101" s="411">
        <v>37545600</v>
      </c>
      <c r="U101" s="411">
        <v>37874500</v>
      </c>
      <c r="V101" s="411">
        <v>38203400</v>
      </c>
      <c r="W101" s="411">
        <v>38540600</v>
      </c>
      <c r="X101" s="411">
        <v>38864400</v>
      </c>
      <c r="Y101" s="411">
        <v>39188200</v>
      </c>
      <c r="Z101" s="411">
        <v>39533700</v>
      </c>
      <c r="AA101" s="411">
        <v>39884300</v>
      </c>
      <c r="AB101" s="411">
        <v>40248300</v>
      </c>
      <c r="AC101" s="411">
        <v>40620600</v>
      </c>
      <c r="AD101" s="411">
        <v>40992900</v>
      </c>
      <c r="AE101" s="411">
        <v>41370300</v>
      </c>
      <c r="AF101" s="411">
        <v>41756000</v>
      </c>
      <c r="AG101" s="411">
        <v>42146800</v>
      </c>
    </row>
    <row r="102" spans="1:33">
      <c r="A102" s="258" t="s">
        <v>3417</v>
      </c>
      <c r="B102" s="411">
        <v>4116610</v>
      </c>
      <c r="C102" s="411">
        <v>3623800</v>
      </c>
      <c r="D102" s="411">
        <v>3808280</v>
      </c>
      <c r="E102" s="411">
        <v>3972730</v>
      </c>
      <c r="F102" s="411">
        <v>4052420</v>
      </c>
      <c r="G102" s="411">
        <v>4121240</v>
      </c>
      <c r="H102" s="411">
        <v>4184830</v>
      </c>
      <c r="I102" s="411">
        <v>4216620</v>
      </c>
      <c r="J102" s="411">
        <v>4219430</v>
      </c>
      <c r="K102" s="411">
        <v>4213540</v>
      </c>
      <c r="L102" s="411">
        <v>4216690</v>
      </c>
      <c r="M102" s="411">
        <v>4209200</v>
      </c>
      <c r="N102" s="411">
        <v>4180860</v>
      </c>
      <c r="O102" s="411">
        <v>4157780</v>
      </c>
      <c r="P102" s="411">
        <v>4124660</v>
      </c>
      <c r="Q102" s="411">
        <v>4089420</v>
      </c>
      <c r="R102" s="411">
        <v>4060330</v>
      </c>
      <c r="S102" s="411">
        <v>4071920</v>
      </c>
      <c r="T102" s="411">
        <v>4104190</v>
      </c>
      <c r="U102" s="411">
        <v>4135700</v>
      </c>
      <c r="V102" s="411">
        <v>4167220</v>
      </c>
      <c r="W102" s="411">
        <v>4199480</v>
      </c>
      <c r="X102" s="411">
        <v>4230490</v>
      </c>
      <c r="Y102" s="411">
        <v>4261500</v>
      </c>
      <c r="Z102" s="411">
        <v>4294510</v>
      </c>
      <c r="AA102" s="411">
        <v>4328030</v>
      </c>
      <c r="AB102" s="411">
        <v>4362810</v>
      </c>
      <c r="AC102" s="411">
        <v>4398330</v>
      </c>
      <c r="AD102" s="411">
        <v>4433860</v>
      </c>
      <c r="AE102" s="411">
        <v>4469890</v>
      </c>
      <c r="AF102" s="411">
        <v>4506670</v>
      </c>
      <c r="AG102" s="411">
        <v>4543960</v>
      </c>
    </row>
    <row r="103" spans="1:33">
      <c r="A103" s="258" t="s">
        <v>3416</v>
      </c>
      <c r="B103" s="411">
        <v>3594430</v>
      </c>
      <c r="C103" s="411">
        <v>3382780</v>
      </c>
      <c r="D103" s="411">
        <v>3490870</v>
      </c>
      <c r="E103" s="411">
        <v>3584470</v>
      </c>
      <c r="F103" s="411">
        <v>3646500</v>
      </c>
      <c r="G103" s="411">
        <v>3705590</v>
      </c>
      <c r="H103" s="411">
        <v>3760050</v>
      </c>
      <c r="I103" s="411">
        <v>3807940</v>
      </c>
      <c r="J103" s="411">
        <v>3849000</v>
      </c>
      <c r="K103" s="411">
        <v>3888060</v>
      </c>
      <c r="L103" s="411">
        <v>3936360</v>
      </c>
      <c r="M103" s="411">
        <v>3974720</v>
      </c>
      <c r="N103" s="411">
        <v>4015250</v>
      </c>
      <c r="O103" s="411">
        <v>4062470</v>
      </c>
      <c r="P103" s="411">
        <v>4097330</v>
      </c>
      <c r="Q103" s="411">
        <v>4137340</v>
      </c>
      <c r="R103" s="411">
        <v>4175810</v>
      </c>
      <c r="S103" s="411">
        <v>4210740</v>
      </c>
      <c r="T103" s="411">
        <v>4247760</v>
      </c>
      <c r="U103" s="411">
        <v>4283750</v>
      </c>
      <c r="V103" s="411">
        <v>4319740</v>
      </c>
      <c r="W103" s="411">
        <v>4356770</v>
      </c>
      <c r="X103" s="411">
        <v>4392240</v>
      </c>
      <c r="Y103" s="411">
        <v>4427720</v>
      </c>
      <c r="Z103" s="411">
        <v>4465780</v>
      </c>
      <c r="AA103" s="411">
        <v>4504350</v>
      </c>
      <c r="AB103" s="411">
        <v>4544470</v>
      </c>
      <c r="AC103" s="411">
        <v>4585620</v>
      </c>
      <c r="AD103" s="411">
        <v>4626770</v>
      </c>
      <c r="AE103" s="411">
        <v>4668430</v>
      </c>
      <c r="AF103" s="411">
        <v>4711120</v>
      </c>
      <c r="AG103" s="411">
        <v>4754330</v>
      </c>
    </row>
    <row r="104" spans="1:33">
      <c r="A104" s="258" t="s">
        <v>3415</v>
      </c>
      <c r="B104" s="411">
        <v>9085620</v>
      </c>
      <c r="C104" s="411">
        <v>8561020</v>
      </c>
      <c r="D104" s="411">
        <v>8831700</v>
      </c>
      <c r="E104" s="411">
        <v>9065550</v>
      </c>
      <c r="F104" s="411">
        <v>9220890</v>
      </c>
      <c r="G104" s="411">
        <v>9368760</v>
      </c>
      <c r="H104" s="411">
        <v>9504920</v>
      </c>
      <c r="I104" s="411">
        <v>9624490</v>
      </c>
      <c r="J104" s="411">
        <v>9727480</v>
      </c>
      <c r="K104" s="411">
        <v>9825390</v>
      </c>
      <c r="L104" s="411">
        <v>9946720</v>
      </c>
      <c r="M104" s="411">
        <v>10042800</v>
      </c>
      <c r="N104" s="411">
        <v>10145100</v>
      </c>
      <c r="O104" s="411">
        <v>10264400</v>
      </c>
      <c r="P104" s="411">
        <v>10352300</v>
      </c>
      <c r="Q104" s="411">
        <v>10453300</v>
      </c>
      <c r="R104" s="411">
        <v>10550500</v>
      </c>
      <c r="S104" s="411">
        <v>10638500</v>
      </c>
      <c r="T104" s="411">
        <v>10731800</v>
      </c>
      <c r="U104" s="411">
        <v>10822500</v>
      </c>
      <c r="V104" s="411">
        <v>10913100</v>
      </c>
      <c r="W104" s="411">
        <v>11006400</v>
      </c>
      <c r="X104" s="411">
        <v>11095800</v>
      </c>
      <c r="Y104" s="411">
        <v>11185200</v>
      </c>
      <c r="Z104" s="411">
        <v>11281200</v>
      </c>
      <c r="AA104" s="411">
        <v>11378400</v>
      </c>
      <c r="AB104" s="411">
        <v>11479500</v>
      </c>
      <c r="AC104" s="411">
        <v>11583300</v>
      </c>
      <c r="AD104" s="411">
        <v>11687000</v>
      </c>
      <c r="AE104" s="411">
        <v>11792100</v>
      </c>
      <c r="AF104" s="411">
        <v>11899800</v>
      </c>
      <c r="AG104" s="411">
        <v>12008700</v>
      </c>
    </row>
    <row r="105" spans="1:33">
      <c r="A105" s="258" t="s">
        <v>3414</v>
      </c>
      <c r="B105" s="411">
        <v>120767000000</v>
      </c>
      <c r="C105" s="411">
        <v>115010000000</v>
      </c>
      <c r="D105" s="411">
        <v>117169000000</v>
      </c>
      <c r="E105" s="411">
        <v>118767000000</v>
      </c>
      <c r="F105" s="411">
        <v>119972000000</v>
      </c>
      <c r="G105" s="411">
        <v>120902000000</v>
      </c>
      <c r="H105" s="411">
        <v>121640000000</v>
      </c>
      <c r="I105" s="411">
        <v>122064000000</v>
      </c>
      <c r="J105" s="411">
        <v>122394000000</v>
      </c>
      <c r="K105" s="411">
        <v>122656000000</v>
      </c>
      <c r="L105" s="411">
        <v>123090000000</v>
      </c>
      <c r="M105" s="411">
        <v>123197000000</v>
      </c>
      <c r="N105" s="411">
        <v>123162000000</v>
      </c>
      <c r="O105" s="411">
        <v>123126000000</v>
      </c>
      <c r="P105" s="411">
        <v>123091000000</v>
      </c>
      <c r="Q105" s="411">
        <v>123055000000</v>
      </c>
      <c r="R105" s="411">
        <v>123020000000</v>
      </c>
      <c r="S105" s="411">
        <v>122877000000</v>
      </c>
      <c r="T105" s="411">
        <v>122734000000</v>
      </c>
      <c r="U105" s="411">
        <v>122556000000</v>
      </c>
      <c r="V105" s="411">
        <v>122413000000</v>
      </c>
      <c r="W105" s="411">
        <v>122270000000</v>
      </c>
      <c r="X105" s="411">
        <v>121949000000</v>
      </c>
      <c r="Y105" s="411">
        <v>121628000000</v>
      </c>
      <c r="Z105" s="411">
        <v>121307000000</v>
      </c>
      <c r="AA105" s="411">
        <v>120986000000</v>
      </c>
      <c r="AB105" s="411">
        <v>120664000000</v>
      </c>
      <c r="AC105" s="411">
        <v>120236000000</v>
      </c>
      <c r="AD105" s="411">
        <v>119843000000</v>
      </c>
      <c r="AE105" s="411">
        <v>119415000000</v>
      </c>
      <c r="AF105" s="411">
        <v>119022000000</v>
      </c>
      <c r="AG105" s="411">
        <v>118594000000</v>
      </c>
    </row>
    <row r="106" spans="1:33">
      <c r="A106" s="258" t="s">
        <v>3413</v>
      </c>
      <c r="B106" s="411">
        <v>12414400000</v>
      </c>
      <c r="C106" s="411">
        <v>11938500000</v>
      </c>
      <c r="D106" s="411">
        <v>12290400000</v>
      </c>
      <c r="E106" s="411">
        <v>12590700000</v>
      </c>
      <c r="F106" s="411">
        <v>12851900000</v>
      </c>
      <c r="G106" s="411">
        <v>13081600000</v>
      </c>
      <c r="H106" s="411">
        <v>13295300000</v>
      </c>
      <c r="I106" s="411">
        <v>13483900000</v>
      </c>
      <c r="J106" s="411">
        <v>13662600000</v>
      </c>
      <c r="K106" s="411">
        <v>13834300000</v>
      </c>
      <c r="L106" s="411">
        <v>14029900000</v>
      </c>
      <c r="M106" s="411">
        <v>14184600000</v>
      </c>
      <c r="N106" s="411">
        <v>14229900000</v>
      </c>
      <c r="O106" s="411">
        <v>14275300000</v>
      </c>
      <c r="P106" s="411">
        <v>14320600000</v>
      </c>
      <c r="Q106" s="411">
        <v>14369700000</v>
      </c>
      <c r="R106" s="411">
        <v>14415000000</v>
      </c>
      <c r="S106" s="411">
        <v>14460300000</v>
      </c>
      <c r="T106" s="411">
        <v>14501900000</v>
      </c>
      <c r="U106" s="411">
        <v>14547200000</v>
      </c>
      <c r="V106" s="411">
        <v>14592500000</v>
      </c>
      <c r="W106" s="411">
        <v>14637800000</v>
      </c>
      <c r="X106" s="411">
        <v>14671800000</v>
      </c>
      <c r="Y106" s="411">
        <v>14705800000</v>
      </c>
      <c r="Z106" s="411">
        <v>14743600000</v>
      </c>
      <c r="AA106" s="411">
        <v>14777600000</v>
      </c>
      <c r="AB106" s="411">
        <v>14811600000</v>
      </c>
      <c r="AC106" s="411">
        <v>14845600000</v>
      </c>
      <c r="AD106" s="411">
        <v>14879600000</v>
      </c>
      <c r="AE106" s="411">
        <v>14913600000</v>
      </c>
      <c r="AF106" s="411">
        <v>14947600000</v>
      </c>
      <c r="AG106" s="411">
        <v>14977800000</v>
      </c>
    </row>
    <row r="107" spans="1:33">
      <c r="A107" s="258" t="s">
        <v>3412</v>
      </c>
      <c r="B107" s="258">
        <v>0</v>
      </c>
      <c r="C107" s="258">
        <v>0</v>
      </c>
      <c r="D107" s="258">
        <v>0</v>
      </c>
      <c r="E107" s="258">
        <v>0</v>
      </c>
      <c r="F107" s="258">
        <v>0</v>
      </c>
      <c r="G107" s="258">
        <v>0</v>
      </c>
      <c r="H107" s="258">
        <v>0</v>
      </c>
      <c r="I107" s="258">
        <v>0</v>
      </c>
      <c r="J107" s="258">
        <v>0</v>
      </c>
      <c r="K107" s="258">
        <v>0</v>
      </c>
      <c r="L107" s="258">
        <v>0</v>
      </c>
      <c r="M107" s="258">
        <v>0</v>
      </c>
      <c r="N107" s="258">
        <v>0</v>
      </c>
      <c r="O107" s="258">
        <v>0</v>
      </c>
      <c r="P107" s="258">
        <v>0</v>
      </c>
      <c r="Q107" s="258">
        <v>0</v>
      </c>
      <c r="R107" s="258">
        <v>0</v>
      </c>
      <c r="S107" s="258">
        <v>0</v>
      </c>
      <c r="T107" s="258">
        <v>0</v>
      </c>
      <c r="U107" s="258">
        <v>0</v>
      </c>
      <c r="V107" s="258">
        <v>0</v>
      </c>
      <c r="W107" s="258">
        <v>0</v>
      </c>
      <c r="X107" s="258">
        <v>0</v>
      </c>
      <c r="Y107" s="258">
        <v>0</v>
      </c>
      <c r="Z107" s="258">
        <v>0</v>
      </c>
      <c r="AA107" s="258">
        <v>0</v>
      </c>
      <c r="AB107" s="258">
        <v>0</v>
      </c>
      <c r="AC107" s="258">
        <v>0</v>
      </c>
      <c r="AD107" s="258">
        <v>0</v>
      </c>
      <c r="AE107" s="258">
        <v>0</v>
      </c>
      <c r="AF107" s="258">
        <v>0</v>
      </c>
      <c r="AG107" s="258">
        <v>0</v>
      </c>
    </row>
    <row r="108" spans="1:33">
      <c r="A108" s="258" t="s">
        <v>3411</v>
      </c>
      <c r="B108" s="411">
        <v>8539600000000</v>
      </c>
      <c r="C108" s="411">
        <v>8083750000000</v>
      </c>
      <c r="D108" s="411">
        <v>8146140000000</v>
      </c>
      <c r="E108" s="411">
        <v>8294150000000</v>
      </c>
      <c r="F108" s="411">
        <v>8474450000000</v>
      </c>
      <c r="G108" s="411">
        <v>8574370000000</v>
      </c>
      <c r="H108" s="411">
        <v>8649330000000</v>
      </c>
      <c r="I108" s="411">
        <v>8707530000000</v>
      </c>
      <c r="J108" s="411">
        <v>8744210000000</v>
      </c>
      <c r="K108" s="411">
        <v>8798400000000</v>
      </c>
      <c r="L108" s="411">
        <v>8874320000000</v>
      </c>
      <c r="M108" s="411">
        <v>8917240000000</v>
      </c>
      <c r="N108" s="411">
        <v>8981630000000</v>
      </c>
      <c r="O108" s="411">
        <v>9051540000000</v>
      </c>
      <c r="P108" s="411">
        <v>9112410000000</v>
      </c>
      <c r="Q108" s="411">
        <v>9196430000000</v>
      </c>
      <c r="R108" s="411">
        <v>9267220000000</v>
      </c>
      <c r="S108" s="411">
        <v>9330150000000</v>
      </c>
      <c r="T108" s="411">
        <v>9433240000000</v>
      </c>
      <c r="U108" s="411">
        <v>9505210000000</v>
      </c>
      <c r="V108" s="411">
        <v>9574160000000</v>
      </c>
      <c r="W108" s="411">
        <v>9660410000000</v>
      </c>
      <c r="X108" s="411">
        <v>9741080000000</v>
      </c>
      <c r="Y108" s="411">
        <v>9828560000000</v>
      </c>
      <c r="Z108" s="411">
        <v>9906290000000</v>
      </c>
      <c r="AA108" s="411">
        <v>9996050000000</v>
      </c>
      <c r="AB108" s="411">
        <v>10096400000000</v>
      </c>
      <c r="AC108" s="411">
        <v>10175400000000</v>
      </c>
      <c r="AD108" s="411">
        <v>10283200000000</v>
      </c>
      <c r="AE108" s="411">
        <v>10378500000000</v>
      </c>
      <c r="AF108" s="411">
        <v>10466000000000</v>
      </c>
      <c r="AG108" s="411">
        <v>10543500000000</v>
      </c>
    </row>
    <row r="109" spans="1:33">
      <c r="A109" s="258" t="s">
        <v>3410</v>
      </c>
      <c r="B109" s="411">
        <v>180650000</v>
      </c>
      <c r="C109" s="411">
        <v>173456000</v>
      </c>
      <c r="D109" s="411">
        <v>175393000</v>
      </c>
      <c r="E109" s="411">
        <v>178932000</v>
      </c>
      <c r="F109" s="411">
        <v>181776000</v>
      </c>
      <c r="G109" s="411">
        <v>183777000</v>
      </c>
      <c r="H109" s="411">
        <v>183981000</v>
      </c>
      <c r="I109" s="411">
        <v>184195000</v>
      </c>
      <c r="J109" s="411">
        <v>184211000</v>
      </c>
      <c r="K109" s="411">
        <v>184921000</v>
      </c>
      <c r="L109" s="411">
        <v>186163000</v>
      </c>
      <c r="M109" s="411">
        <v>185678000</v>
      </c>
      <c r="N109" s="411">
        <v>186884000</v>
      </c>
      <c r="O109" s="411">
        <v>188385000</v>
      </c>
      <c r="P109" s="411">
        <v>189035000</v>
      </c>
      <c r="Q109" s="411">
        <v>190984000</v>
      </c>
      <c r="R109" s="411">
        <v>192543000</v>
      </c>
      <c r="S109" s="411">
        <v>193501000</v>
      </c>
      <c r="T109" s="411">
        <v>196522000</v>
      </c>
      <c r="U109" s="411">
        <v>197989000</v>
      </c>
      <c r="V109" s="411">
        <v>199558000</v>
      </c>
      <c r="W109" s="411">
        <v>201680000</v>
      </c>
      <c r="X109" s="411">
        <v>203982000</v>
      </c>
      <c r="Y109" s="411">
        <v>206058000</v>
      </c>
      <c r="Z109" s="411">
        <v>208127000</v>
      </c>
      <c r="AA109" s="411">
        <v>210380000</v>
      </c>
      <c r="AB109" s="411">
        <v>212942000</v>
      </c>
      <c r="AC109" s="411">
        <v>214676000</v>
      </c>
      <c r="AD109" s="411">
        <v>218091000</v>
      </c>
      <c r="AE109" s="411">
        <v>220813000</v>
      </c>
      <c r="AF109" s="411">
        <v>223410000</v>
      </c>
      <c r="AG109" s="411">
        <v>225263000</v>
      </c>
    </row>
    <row r="110" spans="1:33">
      <c r="A110" s="258" t="s">
        <v>3409</v>
      </c>
      <c r="B110" s="411">
        <v>2909400000</v>
      </c>
      <c r="C110" s="411">
        <v>2747810000</v>
      </c>
      <c r="D110" s="411">
        <v>2755280000</v>
      </c>
      <c r="E110" s="411">
        <v>2794410000</v>
      </c>
      <c r="F110" s="411">
        <v>2834150000</v>
      </c>
      <c r="G110" s="411">
        <v>2851570000</v>
      </c>
      <c r="H110" s="411">
        <v>2859930000</v>
      </c>
      <c r="I110" s="411">
        <v>2867780000</v>
      </c>
      <c r="J110" s="411">
        <v>2872690000</v>
      </c>
      <c r="K110" s="411">
        <v>2884910000</v>
      </c>
      <c r="L110" s="411">
        <v>2902420000</v>
      </c>
      <c r="M110" s="411">
        <v>2911290000</v>
      </c>
      <c r="N110" s="411">
        <v>2931440000</v>
      </c>
      <c r="O110" s="411">
        <v>2954240000</v>
      </c>
      <c r="P110" s="411">
        <v>2972910000</v>
      </c>
      <c r="Q110" s="411">
        <v>3000970000</v>
      </c>
      <c r="R110" s="411">
        <v>3024400000</v>
      </c>
      <c r="S110" s="411">
        <v>3045430000</v>
      </c>
      <c r="T110" s="411">
        <v>3083010000</v>
      </c>
      <c r="U110" s="411">
        <v>3107220000</v>
      </c>
      <c r="V110" s="411">
        <v>3131930000</v>
      </c>
      <c r="W110" s="411">
        <v>3164680000</v>
      </c>
      <c r="X110" s="411">
        <v>3196730000</v>
      </c>
      <c r="Y110" s="411">
        <v>3230250000</v>
      </c>
      <c r="Z110" s="411">
        <v>3260360000</v>
      </c>
      <c r="AA110" s="411">
        <v>3293250000</v>
      </c>
      <c r="AB110" s="411">
        <v>3330040000</v>
      </c>
      <c r="AC110" s="411">
        <v>3358550000</v>
      </c>
      <c r="AD110" s="411">
        <v>3402630000</v>
      </c>
      <c r="AE110" s="411">
        <v>3441740000</v>
      </c>
      <c r="AF110" s="411">
        <v>3477860000</v>
      </c>
      <c r="AG110" s="411">
        <v>3512500000</v>
      </c>
    </row>
    <row r="111" spans="1:33">
      <c r="A111" s="258" t="s">
        <v>3408</v>
      </c>
      <c r="B111" s="411">
        <v>10661400000</v>
      </c>
      <c r="C111" s="411">
        <v>9983050000</v>
      </c>
      <c r="D111" s="411">
        <v>9946440000</v>
      </c>
      <c r="E111" s="411">
        <v>10037000000</v>
      </c>
      <c r="F111" s="411">
        <v>10154400000</v>
      </c>
      <c r="G111" s="411">
        <v>10181100000</v>
      </c>
      <c r="H111" s="411">
        <v>10206700000</v>
      </c>
      <c r="I111" s="411">
        <v>10238800000</v>
      </c>
      <c r="J111" s="411">
        <v>10268000000</v>
      </c>
      <c r="K111" s="411">
        <v>10311700000</v>
      </c>
      <c r="L111" s="411">
        <v>10361500000</v>
      </c>
      <c r="M111" s="411">
        <v>10416800000</v>
      </c>
      <c r="N111" s="411">
        <v>10474100000</v>
      </c>
      <c r="O111" s="411">
        <v>10541600000</v>
      </c>
      <c r="P111" s="411">
        <v>10614000000</v>
      </c>
      <c r="Q111" s="411">
        <v>10692300000</v>
      </c>
      <c r="R111" s="411">
        <v>10760000000</v>
      </c>
      <c r="S111" s="411">
        <v>10833700000</v>
      </c>
      <c r="T111" s="411">
        <v>10932300000</v>
      </c>
      <c r="U111" s="411">
        <v>11006600000</v>
      </c>
      <c r="V111" s="411">
        <v>11083900000</v>
      </c>
      <c r="W111" s="411">
        <v>11187600000</v>
      </c>
      <c r="X111" s="411">
        <v>11284500000</v>
      </c>
      <c r="Y111" s="411">
        <v>11391800000</v>
      </c>
      <c r="Z111" s="411">
        <v>11482000000</v>
      </c>
      <c r="AA111" s="411">
        <v>11574100000</v>
      </c>
      <c r="AB111" s="411">
        <v>11675400000</v>
      </c>
      <c r="AC111" s="411">
        <v>11757200000</v>
      </c>
      <c r="AD111" s="411">
        <v>11879300000</v>
      </c>
      <c r="AE111" s="411">
        <v>11997200000</v>
      </c>
      <c r="AF111" s="411">
        <v>12104100000</v>
      </c>
      <c r="AG111" s="411">
        <v>12225400000</v>
      </c>
    </row>
    <row r="112" spans="1:33">
      <c r="A112" s="258" t="s">
        <v>3407</v>
      </c>
      <c r="B112" s="411">
        <v>1137520000</v>
      </c>
      <c r="C112" s="411">
        <v>1076180000</v>
      </c>
      <c r="D112" s="411">
        <v>1080210000</v>
      </c>
      <c r="E112" s="411">
        <v>1094080000</v>
      </c>
      <c r="F112" s="411">
        <v>1102760000</v>
      </c>
      <c r="G112" s="411">
        <v>1103940000</v>
      </c>
      <c r="H112" s="411">
        <v>1109330000</v>
      </c>
      <c r="I112" s="411">
        <v>1112710000</v>
      </c>
      <c r="J112" s="411">
        <v>1117970000</v>
      </c>
      <c r="K112" s="411">
        <v>1124140000</v>
      </c>
      <c r="L112" s="411">
        <v>1132790000</v>
      </c>
      <c r="M112" s="411">
        <v>1147070000</v>
      </c>
      <c r="N112" s="411">
        <v>1161040000</v>
      </c>
      <c r="O112" s="411">
        <v>1173930000</v>
      </c>
      <c r="P112" s="411">
        <v>1188910000</v>
      </c>
      <c r="Q112" s="411">
        <v>1203540000</v>
      </c>
      <c r="R112" s="411">
        <v>1217380000</v>
      </c>
      <c r="S112" s="411">
        <v>1233430000</v>
      </c>
      <c r="T112" s="411">
        <v>1250270000</v>
      </c>
      <c r="U112" s="411">
        <v>1265490000</v>
      </c>
      <c r="V112" s="411">
        <v>1280530000</v>
      </c>
      <c r="W112" s="411">
        <v>1300200000</v>
      </c>
      <c r="X112" s="411">
        <v>1317270000</v>
      </c>
      <c r="Y112" s="411">
        <v>1337460000</v>
      </c>
      <c r="Z112" s="411">
        <v>1354850000</v>
      </c>
      <c r="AA112" s="411">
        <v>1373840000</v>
      </c>
      <c r="AB112" s="411">
        <v>1394520000</v>
      </c>
      <c r="AC112" s="411">
        <v>1413850000</v>
      </c>
      <c r="AD112" s="411">
        <v>1435090000</v>
      </c>
      <c r="AE112" s="411">
        <v>1456160000</v>
      </c>
      <c r="AF112" s="411">
        <v>1475920000</v>
      </c>
      <c r="AG112" s="411">
        <v>1499990000</v>
      </c>
    </row>
    <row r="113" spans="1:33">
      <c r="A113" s="258" t="s">
        <v>3406</v>
      </c>
      <c r="B113" s="411">
        <v>674133000</v>
      </c>
      <c r="C113" s="411">
        <v>638094000</v>
      </c>
      <c r="D113" s="411">
        <v>641064000</v>
      </c>
      <c r="E113" s="411">
        <v>650166000</v>
      </c>
      <c r="F113" s="411">
        <v>656898000</v>
      </c>
      <c r="G113" s="411">
        <v>659177000</v>
      </c>
      <c r="H113" s="411">
        <v>662005000</v>
      </c>
      <c r="I113" s="411">
        <v>664052000</v>
      </c>
      <c r="J113" s="411">
        <v>666527000</v>
      </c>
      <c r="K113" s="411">
        <v>670023000</v>
      </c>
      <c r="L113" s="411">
        <v>674964000</v>
      </c>
      <c r="M113" s="411">
        <v>681013000</v>
      </c>
      <c r="N113" s="411">
        <v>688143000</v>
      </c>
      <c r="O113" s="411">
        <v>695068000</v>
      </c>
      <c r="P113" s="411">
        <v>702281000</v>
      </c>
      <c r="Q113" s="411">
        <v>710353000</v>
      </c>
      <c r="R113" s="411">
        <v>717713000</v>
      </c>
      <c r="S113" s="411">
        <v>725567000</v>
      </c>
      <c r="T113" s="411">
        <v>735374000</v>
      </c>
      <c r="U113" s="411">
        <v>743259000</v>
      </c>
      <c r="V113" s="411">
        <v>751117000</v>
      </c>
      <c r="W113" s="411">
        <v>761450000</v>
      </c>
      <c r="X113" s="411">
        <v>770787000</v>
      </c>
      <c r="Y113" s="411">
        <v>781357000</v>
      </c>
      <c r="Z113" s="411">
        <v>790651000</v>
      </c>
      <c r="AA113" s="411">
        <v>800815000</v>
      </c>
      <c r="AB113" s="411">
        <v>811974000</v>
      </c>
      <c r="AC113" s="411">
        <v>821860000</v>
      </c>
      <c r="AD113" s="411">
        <v>833930000</v>
      </c>
      <c r="AE113" s="411">
        <v>845404000</v>
      </c>
      <c r="AF113" s="411">
        <v>856154000</v>
      </c>
      <c r="AG113" s="411">
        <v>868223000</v>
      </c>
    </row>
    <row r="114" spans="1:33">
      <c r="A114" s="258" t="s">
        <v>3405</v>
      </c>
      <c r="B114" s="411">
        <v>29124400000</v>
      </c>
      <c r="C114" s="411">
        <v>27095700000</v>
      </c>
      <c r="D114" s="411">
        <v>26755900000</v>
      </c>
      <c r="E114" s="411">
        <v>26863000000</v>
      </c>
      <c r="F114" s="411">
        <v>27255600000</v>
      </c>
      <c r="G114" s="411">
        <v>27238800000</v>
      </c>
      <c r="H114" s="411">
        <v>27364100000</v>
      </c>
      <c r="I114" s="411">
        <v>27429700000</v>
      </c>
      <c r="J114" s="411">
        <v>27487500000</v>
      </c>
      <c r="K114" s="411">
        <v>27545000000</v>
      </c>
      <c r="L114" s="411">
        <v>27652000000</v>
      </c>
      <c r="M114" s="411">
        <v>27912500000</v>
      </c>
      <c r="N114" s="411">
        <v>28109200000</v>
      </c>
      <c r="O114" s="411">
        <v>28317600000</v>
      </c>
      <c r="P114" s="411">
        <v>28615500000</v>
      </c>
      <c r="Q114" s="411">
        <v>28842900000</v>
      </c>
      <c r="R114" s="411">
        <v>29048200000</v>
      </c>
      <c r="S114" s="411">
        <v>29338000000</v>
      </c>
      <c r="T114" s="411">
        <v>29579500000</v>
      </c>
      <c r="U114" s="411">
        <v>29833800000</v>
      </c>
      <c r="V114" s="411">
        <v>30077100000</v>
      </c>
      <c r="W114" s="411">
        <v>30394200000</v>
      </c>
      <c r="X114" s="411">
        <v>30636200000</v>
      </c>
      <c r="Y114" s="411">
        <v>30972300000</v>
      </c>
      <c r="Z114" s="411">
        <v>31217200000</v>
      </c>
      <c r="AA114" s="411">
        <v>31499800000</v>
      </c>
      <c r="AB114" s="411">
        <v>31805900000</v>
      </c>
      <c r="AC114" s="411">
        <v>32095800000</v>
      </c>
      <c r="AD114" s="411">
        <v>32379800000</v>
      </c>
      <c r="AE114" s="411">
        <v>32696000000</v>
      </c>
      <c r="AF114" s="411">
        <v>32965300000</v>
      </c>
      <c r="AG114" s="411">
        <v>33352000000</v>
      </c>
    </row>
    <row r="115" spans="1:33">
      <c r="A115" s="258" t="s">
        <v>3404</v>
      </c>
      <c r="B115" s="411">
        <v>63495300</v>
      </c>
      <c r="C115" s="411">
        <v>60481400</v>
      </c>
      <c r="D115" s="411">
        <v>61033200</v>
      </c>
      <c r="E115" s="411">
        <v>62110600</v>
      </c>
      <c r="F115" s="411">
        <v>62854900</v>
      </c>
      <c r="G115" s="411">
        <v>63286600</v>
      </c>
      <c r="H115" s="411">
        <v>63480500</v>
      </c>
      <c r="I115" s="411">
        <v>63649000</v>
      </c>
      <c r="J115" s="411">
        <v>63812700</v>
      </c>
      <c r="K115" s="411">
        <v>64146500</v>
      </c>
      <c r="L115" s="411">
        <v>64628400</v>
      </c>
      <c r="M115" s="411">
        <v>64911000</v>
      </c>
      <c r="N115" s="411">
        <v>65505300</v>
      </c>
      <c r="O115" s="411">
        <v>66123200</v>
      </c>
      <c r="P115" s="411">
        <v>66621000</v>
      </c>
      <c r="Q115" s="411">
        <v>67374500</v>
      </c>
      <c r="R115" s="411">
        <v>68030300</v>
      </c>
      <c r="S115" s="411">
        <v>68613500</v>
      </c>
      <c r="T115" s="411">
        <v>69621800</v>
      </c>
      <c r="U115" s="411">
        <v>70286100</v>
      </c>
      <c r="V115" s="411">
        <v>70965400</v>
      </c>
      <c r="W115" s="411">
        <v>71866600</v>
      </c>
      <c r="X115" s="411">
        <v>72749000</v>
      </c>
      <c r="Y115" s="411">
        <v>73657700</v>
      </c>
      <c r="Z115" s="411">
        <v>74504000</v>
      </c>
      <c r="AA115" s="411">
        <v>75421900</v>
      </c>
      <c r="AB115" s="411">
        <v>76443200</v>
      </c>
      <c r="AC115" s="411">
        <v>77268500</v>
      </c>
      <c r="AD115" s="411">
        <v>78476000</v>
      </c>
      <c r="AE115" s="411">
        <v>79541100</v>
      </c>
      <c r="AF115" s="411">
        <v>80551700</v>
      </c>
      <c r="AG115" s="411">
        <v>81521200</v>
      </c>
    </row>
    <row r="116" spans="1:33">
      <c r="A116" s="258" t="s">
        <v>3403</v>
      </c>
      <c r="B116" s="411">
        <v>116596000</v>
      </c>
      <c r="C116" s="411">
        <v>111368000</v>
      </c>
      <c r="D116" s="411">
        <v>112799000</v>
      </c>
      <c r="E116" s="411">
        <v>115170000</v>
      </c>
      <c r="F116" s="411">
        <v>116897000</v>
      </c>
      <c r="G116" s="411">
        <v>118159000</v>
      </c>
      <c r="H116" s="411">
        <v>118440000</v>
      </c>
      <c r="I116" s="411">
        <v>118790000</v>
      </c>
      <c r="J116" s="411">
        <v>118964000</v>
      </c>
      <c r="K116" s="411">
        <v>119596000</v>
      </c>
      <c r="L116" s="411">
        <v>120503000</v>
      </c>
      <c r="M116" s="411">
        <v>120431000</v>
      </c>
      <c r="N116" s="411">
        <v>121309000</v>
      </c>
      <c r="O116" s="411">
        <v>122321000</v>
      </c>
      <c r="P116" s="411">
        <v>122837000</v>
      </c>
      <c r="Q116" s="411">
        <v>124146000</v>
      </c>
      <c r="R116" s="411">
        <v>125210000</v>
      </c>
      <c r="S116" s="411">
        <v>125902000</v>
      </c>
      <c r="T116" s="411">
        <v>127815000</v>
      </c>
      <c r="U116" s="411">
        <v>128805000</v>
      </c>
      <c r="V116" s="411">
        <v>129846000</v>
      </c>
      <c r="W116" s="411">
        <v>131245000</v>
      </c>
      <c r="X116" s="411">
        <v>132761000</v>
      </c>
      <c r="Y116" s="411">
        <v>134152000</v>
      </c>
      <c r="Z116" s="411">
        <v>135544000</v>
      </c>
      <c r="AA116" s="411">
        <v>137053000</v>
      </c>
      <c r="AB116" s="411">
        <v>138763000</v>
      </c>
      <c r="AC116" s="411">
        <v>139975000</v>
      </c>
      <c r="AD116" s="411">
        <v>142199000</v>
      </c>
      <c r="AE116" s="411">
        <v>144004000</v>
      </c>
      <c r="AF116" s="411">
        <v>145733000</v>
      </c>
      <c r="AG116" s="411">
        <v>147041000</v>
      </c>
    </row>
    <row r="117" spans="1:33">
      <c r="A117" s="258" t="s">
        <v>3402</v>
      </c>
      <c r="B117" s="411">
        <v>616377000</v>
      </c>
      <c r="C117" s="411">
        <v>573702000</v>
      </c>
      <c r="D117" s="411">
        <v>571643000</v>
      </c>
      <c r="E117" s="411">
        <v>575999000</v>
      </c>
      <c r="F117" s="411">
        <v>586897000</v>
      </c>
      <c r="G117" s="411">
        <v>590095000</v>
      </c>
      <c r="H117" s="411">
        <v>593197000</v>
      </c>
      <c r="I117" s="411">
        <v>595466000</v>
      </c>
      <c r="J117" s="411">
        <v>595860000</v>
      </c>
      <c r="K117" s="411">
        <v>596545000</v>
      </c>
      <c r="L117" s="411">
        <v>598352000</v>
      </c>
      <c r="M117" s="411">
        <v>599164000</v>
      </c>
      <c r="N117" s="411">
        <v>600258000</v>
      </c>
      <c r="O117" s="411">
        <v>601992000</v>
      </c>
      <c r="P117" s="411">
        <v>604166000</v>
      </c>
      <c r="Q117" s="411">
        <v>606228000</v>
      </c>
      <c r="R117" s="411">
        <v>607655000</v>
      </c>
      <c r="S117" s="411">
        <v>609430000</v>
      </c>
      <c r="T117" s="411">
        <v>611689000</v>
      </c>
      <c r="U117" s="411">
        <v>613447000</v>
      </c>
      <c r="V117" s="411">
        <v>614945000</v>
      </c>
      <c r="W117" s="411">
        <v>616923000</v>
      </c>
      <c r="X117" s="411">
        <v>618297000</v>
      </c>
      <c r="Y117" s="411">
        <v>620536000</v>
      </c>
      <c r="Z117" s="411">
        <v>621826000</v>
      </c>
      <c r="AA117" s="411">
        <v>623831000</v>
      </c>
      <c r="AB117" s="411">
        <v>626101000</v>
      </c>
      <c r="AC117" s="411">
        <v>627816000</v>
      </c>
      <c r="AD117" s="411">
        <v>629888000</v>
      </c>
      <c r="AE117" s="411">
        <v>632010000</v>
      </c>
      <c r="AF117" s="411">
        <v>633460000</v>
      </c>
      <c r="AG117" s="411">
        <v>635042000</v>
      </c>
    </row>
    <row r="118" spans="1:33">
      <c r="A118" s="258" t="s">
        <v>3401</v>
      </c>
      <c r="B118" s="411">
        <v>468430000</v>
      </c>
      <c r="C118" s="411">
        <v>442549000</v>
      </c>
      <c r="D118" s="411">
        <v>448108000</v>
      </c>
      <c r="E118" s="411">
        <v>452852000</v>
      </c>
      <c r="F118" s="411">
        <v>457281000</v>
      </c>
      <c r="G118" s="411">
        <v>459719000</v>
      </c>
      <c r="H118" s="411">
        <v>461618000</v>
      </c>
      <c r="I118" s="411">
        <v>462977000</v>
      </c>
      <c r="J118" s="411">
        <v>463777000</v>
      </c>
      <c r="K118" s="411">
        <v>464400000</v>
      </c>
      <c r="L118" s="411">
        <v>465812000</v>
      </c>
      <c r="M118" s="411">
        <v>466053000</v>
      </c>
      <c r="N118" s="411">
        <v>466280000</v>
      </c>
      <c r="O118" s="411">
        <v>466580000</v>
      </c>
      <c r="P118" s="411">
        <v>466981000</v>
      </c>
      <c r="Q118" s="411">
        <v>467328000</v>
      </c>
      <c r="R118" s="411">
        <v>467589000</v>
      </c>
      <c r="S118" s="411">
        <v>467925000</v>
      </c>
      <c r="T118" s="411">
        <v>468280000</v>
      </c>
      <c r="U118" s="411">
        <v>468594000</v>
      </c>
      <c r="V118" s="411">
        <v>468865000</v>
      </c>
      <c r="W118" s="411">
        <v>469223000</v>
      </c>
      <c r="X118" s="411">
        <v>469473000</v>
      </c>
      <c r="Y118" s="411">
        <v>469873000</v>
      </c>
      <c r="Z118" s="411">
        <v>470121000</v>
      </c>
      <c r="AA118" s="411">
        <v>470479000</v>
      </c>
      <c r="AB118" s="411">
        <v>470877000</v>
      </c>
      <c r="AC118" s="411">
        <v>471210000</v>
      </c>
      <c r="AD118" s="411">
        <v>471562000</v>
      </c>
      <c r="AE118" s="411">
        <v>471937000</v>
      </c>
      <c r="AF118" s="411">
        <v>472211000</v>
      </c>
      <c r="AG118" s="411">
        <v>472545000</v>
      </c>
    </row>
    <row r="119" spans="1:33">
      <c r="A119" s="258" t="s">
        <v>3400</v>
      </c>
      <c r="B119" s="258">
        <v>0</v>
      </c>
      <c r="C119" s="258">
        <v>0</v>
      </c>
      <c r="D119" s="258">
        <v>0</v>
      </c>
      <c r="E119" s="258">
        <v>0</v>
      </c>
      <c r="F119" s="258">
        <v>0</v>
      </c>
      <c r="G119" s="258">
        <v>0</v>
      </c>
      <c r="H119" s="258">
        <v>0</v>
      </c>
      <c r="I119" s="258">
        <v>0</v>
      </c>
      <c r="J119" s="258">
        <v>0</v>
      </c>
      <c r="K119" s="258">
        <v>0</v>
      </c>
      <c r="L119" s="258">
        <v>0</v>
      </c>
      <c r="M119" s="258">
        <v>0</v>
      </c>
      <c r="N119" s="258">
        <v>0</v>
      </c>
      <c r="O119" s="258">
        <v>0</v>
      </c>
      <c r="P119" s="258">
        <v>0</v>
      </c>
      <c r="Q119" s="258">
        <v>0</v>
      </c>
      <c r="R119" s="258">
        <v>0</v>
      </c>
      <c r="S119" s="258">
        <v>0</v>
      </c>
      <c r="T119" s="258">
        <v>0</v>
      </c>
      <c r="U119" s="258">
        <v>0</v>
      </c>
      <c r="V119" s="258">
        <v>0</v>
      </c>
      <c r="W119" s="258">
        <v>0</v>
      </c>
      <c r="X119" s="258">
        <v>0</v>
      </c>
      <c r="Y119" s="258">
        <v>0</v>
      </c>
      <c r="Z119" s="258">
        <v>0</v>
      </c>
      <c r="AA119" s="258">
        <v>0</v>
      </c>
      <c r="AB119" s="258">
        <v>0</v>
      </c>
      <c r="AC119" s="258">
        <v>0</v>
      </c>
      <c r="AD119" s="258">
        <v>0</v>
      </c>
      <c r="AE119" s="258">
        <v>0</v>
      </c>
      <c r="AF119" s="258">
        <v>0</v>
      </c>
      <c r="AG119" s="258">
        <v>0</v>
      </c>
    </row>
    <row r="121" spans="1:33">
      <c r="A121" s="258" t="s">
        <v>3399</v>
      </c>
      <c r="B121" s="258">
        <v>2019</v>
      </c>
      <c r="C121" s="258">
        <v>2020</v>
      </c>
      <c r="D121" s="258">
        <v>2021</v>
      </c>
      <c r="E121" s="258">
        <v>2022</v>
      </c>
      <c r="F121" s="258">
        <v>2023</v>
      </c>
      <c r="G121" s="258">
        <v>2024</v>
      </c>
      <c r="H121" s="258">
        <v>2025</v>
      </c>
      <c r="I121" s="258">
        <v>2026</v>
      </c>
      <c r="J121" s="258">
        <v>2027</v>
      </c>
      <c r="K121" s="258">
        <v>2028</v>
      </c>
      <c r="L121" s="258">
        <v>2029</v>
      </c>
      <c r="M121" s="258">
        <v>2030</v>
      </c>
      <c r="N121" s="258">
        <v>2031</v>
      </c>
      <c r="O121" s="258">
        <v>2032</v>
      </c>
      <c r="P121" s="258">
        <v>2033</v>
      </c>
      <c r="Q121" s="258">
        <v>2034</v>
      </c>
      <c r="R121" s="258">
        <v>2035</v>
      </c>
      <c r="S121" s="258">
        <v>2036</v>
      </c>
      <c r="T121" s="258">
        <v>2037</v>
      </c>
      <c r="U121" s="258">
        <v>2038</v>
      </c>
      <c r="V121" s="258">
        <v>2039</v>
      </c>
      <c r="W121" s="258">
        <v>2040</v>
      </c>
      <c r="X121" s="258">
        <v>2041</v>
      </c>
      <c r="Y121" s="258">
        <v>2042</v>
      </c>
      <c r="Z121" s="258">
        <v>2043</v>
      </c>
      <c r="AA121" s="258">
        <v>2044</v>
      </c>
      <c r="AB121" s="258">
        <v>2045</v>
      </c>
      <c r="AC121" s="258">
        <v>2046</v>
      </c>
      <c r="AD121" s="258">
        <v>2047</v>
      </c>
      <c r="AE121" s="258">
        <v>2048</v>
      </c>
      <c r="AF121" s="258">
        <v>2049</v>
      </c>
      <c r="AG121" s="258">
        <v>2050</v>
      </c>
    </row>
    <row r="122" spans="1:33">
      <c r="A122" s="258" t="s">
        <v>3398</v>
      </c>
      <c r="B122" s="258">
        <v>-29.360499999999998</v>
      </c>
      <c r="C122" s="258">
        <v>-30.241399999999999</v>
      </c>
      <c r="D122" s="258">
        <v>-29.9496</v>
      </c>
      <c r="E122" s="258">
        <v>-29.555099999999999</v>
      </c>
      <c r="F122" s="258">
        <v>-29.263300000000001</v>
      </c>
      <c r="G122" s="258">
        <v>-28.871500000000001</v>
      </c>
      <c r="H122" s="258">
        <v>-28.579699999999999</v>
      </c>
      <c r="I122" s="258">
        <v>-27.695499999999999</v>
      </c>
      <c r="J122" s="258">
        <v>-26.914400000000001</v>
      </c>
      <c r="K122" s="258">
        <v>-26.130800000000001</v>
      </c>
      <c r="L122" s="258">
        <v>-25.249600000000001</v>
      </c>
      <c r="M122" s="258">
        <v>-24.468499999999999</v>
      </c>
      <c r="N122" s="258">
        <v>-24.468499999999999</v>
      </c>
      <c r="O122" s="258">
        <v>-24.468800000000002</v>
      </c>
      <c r="P122" s="258">
        <v>-24.468800000000002</v>
      </c>
      <c r="Q122" s="258">
        <v>-24.468800000000002</v>
      </c>
      <c r="R122" s="258">
        <v>-24.3691</v>
      </c>
      <c r="S122" s="258">
        <v>-24.3691</v>
      </c>
      <c r="T122" s="258">
        <v>-24.369299999999999</v>
      </c>
      <c r="U122" s="258">
        <v>-24.369299999999999</v>
      </c>
      <c r="V122" s="258">
        <v>-24.369299999999999</v>
      </c>
      <c r="W122" s="258">
        <v>-24.369599999999998</v>
      </c>
      <c r="X122" s="258">
        <v>-24.369599999999998</v>
      </c>
      <c r="Y122" s="258">
        <v>-24.369599999999998</v>
      </c>
      <c r="Z122" s="258">
        <v>-24.369900000000001</v>
      </c>
      <c r="AA122" s="258">
        <v>-24.369900000000001</v>
      </c>
      <c r="AB122" s="258">
        <v>-24.2698</v>
      </c>
      <c r="AC122" s="258">
        <v>-24.270099999999999</v>
      </c>
      <c r="AD122" s="258">
        <v>-24.270099999999999</v>
      </c>
      <c r="AE122" s="258">
        <v>-24.270099999999999</v>
      </c>
      <c r="AF122" s="258">
        <v>-24.270399999999999</v>
      </c>
      <c r="AG122" s="258">
        <v>-24.270399999999999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28"/>
  <sheetViews>
    <sheetView topLeftCell="A112" workbookViewId="0">
      <selection activeCell="O26" sqref="O26"/>
    </sheetView>
  </sheetViews>
  <sheetFormatPr defaultColWidth="9" defaultRowHeight="15"/>
  <cols>
    <col min="1" max="1" width="64.85546875" style="258" customWidth="1"/>
    <col min="2" max="2" width="11.5703125" style="258" bestFit="1" customWidth="1"/>
    <col min="3" max="16384" width="9" style="258"/>
  </cols>
  <sheetData>
    <row r="1" spans="1:33">
      <c r="B1" s="258" t="s">
        <v>3500</v>
      </c>
    </row>
    <row r="2" spans="1:33">
      <c r="A2" s="258" t="s">
        <v>2087</v>
      </c>
      <c r="B2" s="258">
        <f>28</f>
        <v>28</v>
      </c>
    </row>
    <row r="3" spans="1:33">
      <c r="A3" s="258" t="s">
        <v>2089</v>
      </c>
      <c r="B3" s="258">
        <f>265</f>
        <v>265</v>
      </c>
    </row>
    <row r="10" spans="1:33">
      <c r="A10" s="276" t="s">
        <v>3499</v>
      </c>
      <c r="B10" s="258">
        <f t="shared" ref="B10:AG10" si="0">B29</f>
        <v>2019</v>
      </c>
      <c r="C10" s="258">
        <f t="shared" si="0"/>
        <v>2020</v>
      </c>
      <c r="D10" s="258">
        <f t="shared" si="0"/>
        <v>2021</v>
      </c>
      <c r="E10" s="258">
        <f t="shared" si="0"/>
        <v>2022</v>
      </c>
      <c r="F10" s="258">
        <f t="shared" si="0"/>
        <v>2023</v>
      </c>
      <c r="G10" s="258">
        <f t="shared" si="0"/>
        <v>2024</v>
      </c>
      <c r="H10" s="258">
        <f t="shared" si="0"/>
        <v>2025</v>
      </c>
      <c r="I10" s="258">
        <f t="shared" si="0"/>
        <v>2026</v>
      </c>
      <c r="J10" s="258">
        <f t="shared" si="0"/>
        <v>2027</v>
      </c>
      <c r="K10" s="258">
        <f t="shared" si="0"/>
        <v>2028</v>
      </c>
      <c r="L10" s="258">
        <f t="shared" si="0"/>
        <v>2029</v>
      </c>
      <c r="M10" s="258">
        <f t="shared" si="0"/>
        <v>2030</v>
      </c>
      <c r="N10" s="258">
        <f t="shared" si="0"/>
        <v>2031</v>
      </c>
      <c r="O10" s="258">
        <f t="shared" si="0"/>
        <v>2032</v>
      </c>
      <c r="P10" s="258">
        <f t="shared" si="0"/>
        <v>2033</v>
      </c>
      <c r="Q10" s="258">
        <f t="shared" si="0"/>
        <v>2034</v>
      </c>
      <c r="R10" s="258">
        <f t="shared" si="0"/>
        <v>2035</v>
      </c>
      <c r="S10" s="258">
        <f t="shared" si="0"/>
        <v>2036</v>
      </c>
      <c r="T10" s="258">
        <f t="shared" si="0"/>
        <v>2037</v>
      </c>
      <c r="U10" s="258">
        <f t="shared" si="0"/>
        <v>2038</v>
      </c>
      <c r="V10" s="258">
        <f t="shared" si="0"/>
        <v>2039</v>
      </c>
      <c r="W10" s="258">
        <f t="shared" si="0"/>
        <v>2040</v>
      </c>
      <c r="X10" s="258">
        <f t="shared" si="0"/>
        <v>2041</v>
      </c>
      <c r="Y10" s="258">
        <f t="shared" si="0"/>
        <v>2042</v>
      </c>
      <c r="Z10" s="258">
        <f t="shared" si="0"/>
        <v>2043</v>
      </c>
      <c r="AA10" s="258">
        <f t="shared" si="0"/>
        <v>2044</v>
      </c>
      <c r="AB10" s="258">
        <f t="shared" si="0"/>
        <v>2045</v>
      </c>
      <c r="AC10" s="258">
        <f t="shared" si="0"/>
        <v>2046</v>
      </c>
      <c r="AD10" s="258">
        <f t="shared" si="0"/>
        <v>2047</v>
      </c>
      <c r="AE10" s="258">
        <f t="shared" si="0"/>
        <v>2048</v>
      </c>
      <c r="AF10" s="258">
        <f t="shared" si="0"/>
        <v>2049</v>
      </c>
      <c r="AG10" s="258">
        <f t="shared" si="0"/>
        <v>2050</v>
      </c>
    </row>
    <row r="11" spans="1:33">
      <c r="A11" s="411" t="str">
        <f t="shared" ref="A11:AG11" si="1">A102</f>
        <v>Industrial Sector Pollutant Emissions[agriculture,CO2] : MostRecentRun</v>
      </c>
      <c r="B11" s="411">
        <f t="shared" si="1"/>
        <v>67013200000000</v>
      </c>
      <c r="C11" s="411">
        <f t="shared" si="1"/>
        <v>59752000000000</v>
      </c>
      <c r="D11" s="411">
        <f t="shared" si="1"/>
        <v>62754800000000</v>
      </c>
      <c r="E11" s="411">
        <f t="shared" si="1"/>
        <v>64765300000000</v>
      </c>
      <c r="F11" s="411">
        <f t="shared" si="1"/>
        <v>65863500000000</v>
      </c>
      <c r="G11" s="411">
        <f t="shared" si="1"/>
        <v>67148000000000</v>
      </c>
      <c r="H11" s="411">
        <f t="shared" si="1"/>
        <v>68556900000000</v>
      </c>
      <c r="I11" s="411">
        <f t="shared" si="1"/>
        <v>69881400000000</v>
      </c>
      <c r="J11" s="411">
        <f t="shared" si="1"/>
        <v>70942000000000</v>
      </c>
      <c r="K11" s="411">
        <f t="shared" si="1"/>
        <v>71948500000000</v>
      </c>
      <c r="L11" s="411">
        <f t="shared" si="1"/>
        <v>72746800000000</v>
      </c>
      <c r="M11" s="411">
        <f t="shared" si="1"/>
        <v>73539200000000</v>
      </c>
      <c r="N11" s="411">
        <f t="shared" si="1"/>
        <v>74630700000000</v>
      </c>
      <c r="O11" s="411">
        <f t="shared" si="1"/>
        <v>75721600000000</v>
      </c>
      <c r="P11" s="411">
        <f t="shared" si="1"/>
        <v>76518800000000</v>
      </c>
      <c r="Q11" s="411">
        <f t="shared" si="1"/>
        <v>77224100000000</v>
      </c>
      <c r="R11" s="411">
        <f t="shared" si="1"/>
        <v>77906900000000</v>
      </c>
      <c r="S11" s="411">
        <f t="shared" si="1"/>
        <v>78554900000000</v>
      </c>
      <c r="T11" s="411">
        <f t="shared" si="1"/>
        <v>79217200000000</v>
      </c>
      <c r="U11" s="411">
        <f t="shared" si="1"/>
        <v>79876800000000</v>
      </c>
      <c r="V11" s="411">
        <f t="shared" si="1"/>
        <v>80541100000000</v>
      </c>
      <c r="W11" s="411">
        <f t="shared" si="1"/>
        <v>81187000000000</v>
      </c>
      <c r="X11" s="411">
        <f t="shared" si="1"/>
        <v>81840500000000</v>
      </c>
      <c r="Y11" s="411">
        <f t="shared" si="1"/>
        <v>82472800000000</v>
      </c>
      <c r="Z11" s="411">
        <f t="shared" si="1"/>
        <v>83137400000000</v>
      </c>
      <c r="AA11" s="411">
        <f t="shared" si="1"/>
        <v>83824000000000</v>
      </c>
      <c r="AB11" s="411">
        <f t="shared" si="1"/>
        <v>84539300000000</v>
      </c>
      <c r="AC11" s="411">
        <f t="shared" si="1"/>
        <v>85242300000000</v>
      </c>
      <c r="AD11" s="411">
        <f t="shared" si="1"/>
        <v>85948900000000</v>
      </c>
      <c r="AE11" s="411">
        <f t="shared" si="1"/>
        <v>86689800000000</v>
      </c>
      <c r="AF11" s="411">
        <f t="shared" si="1"/>
        <v>87436500000000</v>
      </c>
      <c r="AG11" s="411">
        <f t="shared" si="1"/>
        <v>88182400000000</v>
      </c>
    </row>
    <row r="12" spans="1:33">
      <c r="A12" s="411" t="str">
        <f t="shared" ref="A12:AG12" si="2">A111</f>
        <v>Industrial Sector Pollutant Emissions[agriculture,CH4] : MostRecentRun</v>
      </c>
      <c r="B12" s="411">
        <f t="shared" si="2"/>
        <v>10623600000000</v>
      </c>
      <c r="C12" s="411">
        <f t="shared" si="2"/>
        <v>9730180000000</v>
      </c>
      <c r="D12" s="411">
        <f t="shared" si="2"/>
        <v>9992470000000</v>
      </c>
      <c r="E12" s="411">
        <f t="shared" si="2"/>
        <v>10159200000000</v>
      </c>
      <c r="F12" s="411">
        <f t="shared" si="2"/>
        <v>10245800000000</v>
      </c>
      <c r="G12" s="411">
        <f t="shared" si="2"/>
        <v>10351200000000</v>
      </c>
      <c r="H12" s="411">
        <f t="shared" si="2"/>
        <v>10471400000000</v>
      </c>
      <c r="I12" s="411">
        <f t="shared" si="2"/>
        <v>10560900000000</v>
      </c>
      <c r="J12" s="411">
        <f t="shared" si="2"/>
        <v>10633200000000</v>
      </c>
      <c r="K12" s="411">
        <f t="shared" si="2"/>
        <v>10690600000000</v>
      </c>
      <c r="L12" s="411">
        <f t="shared" si="2"/>
        <v>10714500000000</v>
      </c>
      <c r="M12" s="411">
        <f t="shared" si="2"/>
        <v>10729800000000</v>
      </c>
      <c r="N12" s="411">
        <f t="shared" si="2"/>
        <v>10778900000000</v>
      </c>
      <c r="O12" s="411">
        <f t="shared" si="2"/>
        <v>10808500000000</v>
      </c>
      <c r="P12" s="411">
        <f t="shared" si="2"/>
        <v>10827500000000</v>
      </c>
      <c r="Q12" s="411">
        <f t="shared" si="2"/>
        <v>10824000000000</v>
      </c>
      <c r="R12" s="411">
        <f t="shared" si="2"/>
        <v>10820400000000</v>
      </c>
      <c r="S12" s="411">
        <f t="shared" si="2"/>
        <v>10809700000000</v>
      </c>
      <c r="T12" s="411">
        <f t="shared" si="2"/>
        <v>10795500000000</v>
      </c>
      <c r="U12" s="411">
        <f t="shared" si="2"/>
        <v>10781200000000</v>
      </c>
      <c r="V12" s="411">
        <f t="shared" si="2"/>
        <v>10770500000000</v>
      </c>
      <c r="W12" s="411">
        <f t="shared" si="2"/>
        <v>10756200000000</v>
      </c>
      <c r="X12" s="411">
        <f t="shared" si="2"/>
        <v>10727700000000</v>
      </c>
      <c r="Y12" s="411">
        <f t="shared" si="2"/>
        <v>10699100000000</v>
      </c>
      <c r="Z12" s="411">
        <f t="shared" si="2"/>
        <v>10670600000000</v>
      </c>
      <c r="AA12" s="411">
        <f t="shared" si="2"/>
        <v>10642000000000</v>
      </c>
      <c r="AB12" s="411">
        <f t="shared" si="2"/>
        <v>10613500000000</v>
      </c>
      <c r="AC12" s="411">
        <f t="shared" si="2"/>
        <v>10577800000000</v>
      </c>
      <c r="AD12" s="411">
        <f t="shared" si="2"/>
        <v>10542100000000</v>
      </c>
      <c r="AE12" s="411">
        <f t="shared" si="2"/>
        <v>10506400000000</v>
      </c>
      <c r="AF12" s="411">
        <f t="shared" si="2"/>
        <v>10470800000000</v>
      </c>
      <c r="AG12" s="411">
        <f t="shared" si="2"/>
        <v>10435100000000</v>
      </c>
    </row>
    <row r="13" spans="1:33">
      <c r="A13" s="411" t="str">
        <f t="shared" ref="A13:AG13" si="3">A112</f>
        <v>Industrial Sector Pollutant Emissions[agriculture,N2O] : MostRecentRun</v>
      </c>
      <c r="B13" s="411">
        <f t="shared" si="3"/>
        <v>1057770000000</v>
      </c>
      <c r="C13" s="411">
        <f t="shared" si="3"/>
        <v>978341000000</v>
      </c>
      <c r="D13" s="411">
        <f t="shared" si="3"/>
        <v>1015420000000</v>
      </c>
      <c r="E13" s="411">
        <f t="shared" si="3"/>
        <v>1043200000000</v>
      </c>
      <c r="F13" s="411">
        <f t="shared" si="3"/>
        <v>1062960000000</v>
      </c>
      <c r="G13" s="411">
        <f t="shared" si="3"/>
        <v>1085200000000</v>
      </c>
      <c r="H13" s="411">
        <f t="shared" si="3"/>
        <v>1108430000000</v>
      </c>
      <c r="I13" s="411">
        <f t="shared" si="3"/>
        <v>1130080000000</v>
      </c>
      <c r="J13" s="411">
        <f t="shared" si="3"/>
        <v>1149680000000</v>
      </c>
      <c r="K13" s="411">
        <f t="shared" si="3"/>
        <v>1167810000000</v>
      </c>
      <c r="L13" s="411">
        <f t="shared" si="3"/>
        <v>1182320000000</v>
      </c>
      <c r="M13" s="411">
        <f t="shared" si="3"/>
        <v>1196320000000</v>
      </c>
      <c r="N13" s="411">
        <f t="shared" si="3"/>
        <v>1206310000000</v>
      </c>
      <c r="O13" s="411">
        <f t="shared" si="3"/>
        <v>1213800000000</v>
      </c>
      <c r="P13" s="411">
        <f t="shared" si="3"/>
        <v>1220100000000</v>
      </c>
      <c r="Q13" s="411">
        <f t="shared" si="3"/>
        <v>1224260000000</v>
      </c>
      <c r="R13" s="411">
        <f t="shared" si="3"/>
        <v>1228040000000</v>
      </c>
      <c r="S13" s="411">
        <f t="shared" si="3"/>
        <v>1231820000000</v>
      </c>
      <c r="T13" s="411">
        <f t="shared" si="3"/>
        <v>1235590000000</v>
      </c>
      <c r="U13" s="411">
        <f t="shared" si="3"/>
        <v>1239370000000</v>
      </c>
      <c r="V13" s="411">
        <f t="shared" si="3"/>
        <v>1243150000000</v>
      </c>
      <c r="W13" s="411">
        <f t="shared" si="3"/>
        <v>1246930000000</v>
      </c>
      <c r="X13" s="411">
        <f t="shared" si="3"/>
        <v>1249950000000</v>
      </c>
      <c r="Y13" s="411">
        <f t="shared" si="3"/>
        <v>1252970000000</v>
      </c>
      <c r="Z13" s="411">
        <f t="shared" si="3"/>
        <v>1256000000000</v>
      </c>
      <c r="AA13" s="411">
        <f t="shared" si="3"/>
        <v>1259020000000</v>
      </c>
      <c r="AB13" s="411">
        <f t="shared" si="3"/>
        <v>1262050000000</v>
      </c>
      <c r="AC13" s="411">
        <f t="shared" si="3"/>
        <v>1265070000000</v>
      </c>
      <c r="AD13" s="411">
        <f t="shared" si="3"/>
        <v>1267720000000</v>
      </c>
      <c r="AE13" s="411">
        <f t="shared" si="3"/>
        <v>1270740000000</v>
      </c>
      <c r="AF13" s="411">
        <f t="shared" si="3"/>
        <v>1273390000000</v>
      </c>
      <c r="AG13" s="411">
        <f t="shared" si="3"/>
        <v>1276410000000</v>
      </c>
    </row>
    <row r="14" spans="1:33">
      <c r="A14" s="411"/>
    </row>
    <row r="15" spans="1:33">
      <c r="A15" s="412" t="s">
        <v>3498</v>
      </c>
    </row>
    <row r="16" spans="1:33">
      <c r="A16" s="258" t="str">
        <f t="shared" ref="A16:AG16" si="4">A99</f>
        <v>Industrial Sector Pollutant Emissions[waste management,CH4] : MostRecentRun</v>
      </c>
      <c r="B16" s="258">
        <f t="shared" si="4"/>
        <v>5317860000000</v>
      </c>
      <c r="C16" s="258">
        <f t="shared" si="4"/>
        <v>4890200000000</v>
      </c>
      <c r="D16" s="258">
        <f t="shared" si="4"/>
        <v>5060320000000</v>
      </c>
      <c r="E16" s="258">
        <f t="shared" si="4"/>
        <v>5183530000000</v>
      </c>
      <c r="F16" s="258">
        <f t="shared" si="4"/>
        <v>5266610000000</v>
      </c>
      <c r="G16" s="258">
        <f t="shared" si="4"/>
        <v>5359960000000</v>
      </c>
      <c r="H16" s="258">
        <f t="shared" si="4"/>
        <v>5456290000000</v>
      </c>
      <c r="I16" s="258">
        <f t="shared" si="4"/>
        <v>5558630000000</v>
      </c>
      <c r="J16" s="258">
        <f t="shared" si="4"/>
        <v>5650850000000</v>
      </c>
      <c r="K16" s="258">
        <f t="shared" si="4"/>
        <v>5734070000000</v>
      </c>
      <c r="L16" s="258">
        <f t="shared" si="4"/>
        <v>5801210000000</v>
      </c>
      <c r="M16" s="258">
        <f t="shared" si="4"/>
        <v>5862260000000</v>
      </c>
      <c r="N16" s="258">
        <f t="shared" si="4"/>
        <v>5954930000000</v>
      </c>
      <c r="O16" s="258">
        <f t="shared" si="4"/>
        <v>6037410000000</v>
      </c>
      <c r="P16" s="258">
        <f t="shared" si="4"/>
        <v>6114290000000</v>
      </c>
      <c r="Q16" s="258">
        <f t="shared" si="4"/>
        <v>6178570000000</v>
      </c>
      <c r="R16" s="258">
        <f t="shared" si="4"/>
        <v>6242860000000</v>
      </c>
      <c r="S16" s="258">
        <f t="shared" si="4"/>
        <v>6310710000000</v>
      </c>
      <c r="T16" s="258">
        <f t="shared" si="4"/>
        <v>6378570000000</v>
      </c>
      <c r="U16" s="258">
        <f t="shared" si="4"/>
        <v>6446430000000</v>
      </c>
      <c r="V16" s="258">
        <f t="shared" si="4"/>
        <v>6514290000000</v>
      </c>
      <c r="W16" s="258">
        <f t="shared" si="4"/>
        <v>6582140000000</v>
      </c>
      <c r="X16" s="258">
        <f t="shared" si="4"/>
        <v>6650000000000</v>
      </c>
      <c r="Y16" s="258">
        <f t="shared" si="4"/>
        <v>6717860000000</v>
      </c>
      <c r="Z16" s="258">
        <f t="shared" si="4"/>
        <v>6789290000000</v>
      </c>
      <c r="AA16" s="258">
        <f t="shared" si="4"/>
        <v>6857140000000</v>
      </c>
      <c r="AB16" s="258">
        <f t="shared" si="4"/>
        <v>6925000000000</v>
      </c>
      <c r="AC16" s="258">
        <f t="shared" si="4"/>
        <v>6996430000000</v>
      </c>
      <c r="AD16" s="258">
        <f t="shared" si="4"/>
        <v>7064290000000</v>
      </c>
      <c r="AE16" s="258">
        <f t="shared" si="4"/>
        <v>7132140000000</v>
      </c>
      <c r="AF16" s="258">
        <f t="shared" si="4"/>
        <v>7203570000000</v>
      </c>
      <c r="AG16" s="258">
        <f t="shared" si="4"/>
        <v>7271430000000</v>
      </c>
    </row>
    <row r="17" spans="1:33">
      <c r="A17" s="258" t="str">
        <f t="shared" ref="A17:AG17" si="5">A100</f>
        <v>Industrial Sector Pollutant Emissions[waste management,N2O] : MostRecentRun</v>
      </c>
      <c r="B17" s="258">
        <f t="shared" si="5"/>
        <v>22667900000</v>
      </c>
      <c r="C17" s="258">
        <f t="shared" si="5"/>
        <v>20788500000</v>
      </c>
      <c r="D17" s="258">
        <f t="shared" si="5"/>
        <v>21408200000</v>
      </c>
      <c r="E17" s="258">
        <f t="shared" si="5"/>
        <v>21825500000</v>
      </c>
      <c r="F17" s="258">
        <f t="shared" si="5"/>
        <v>22075300000</v>
      </c>
      <c r="G17" s="258">
        <f t="shared" si="5"/>
        <v>22363200000</v>
      </c>
      <c r="H17" s="258">
        <f t="shared" si="5"/>
        <v>22679900000</v>
      </c>
      <c r="I17" s="258">
        <f t="shared" si="5"/>
        <v>22965500000</v>
      </c>
      <c r="J17" s="258">
        <f t="shared" si="5"/>
        <v>23207500000</v>
      </c>
      <c r="K17" s="258">
        <f t="shared" si="5"/>
        <v>23425500000</v>
      </c>
      <c r="L17" s="258">
        <f t="shared" si="5"/>
        <v>23562700000</v>
      </c>
      <c r="M17" s="258">
        <f t="shared" si="5"/>
        <v>23689200000</v>
      </c>
      <c r="N17" s="258">
        <f t="shared" si="5"/>
        <v>23902800000</v>
      </c>
      <c r="O17" s="258">
        <f t="shared" si="5"/>
        <v>24070600000</v>
      </c>
      <c r="P17" s="258">
        <f t="shared" si="5"/>
        <v>24218900000</v>
      </c>
      <c r="Q17" s="258">
        <f t="shared" si="5"/>
        <v>24317000000</v>
      </c>
      <c r="R17" s="258">
        <f t="shared" si="5"/>
        <v>24415100000</v>
      </c>
      <c r="S17" s="258">
        <f t="shared" si="5"/>
        <v>24501900000</v>
      </c>
      <c r="T17" s="258">
        <f t="shared" si="5"/>
        <v>24588700000</v>
      </c>
      <c r="U17" s="258">
        <f t="shared" si="5"/>
        <v>24675500000</v>
      </c>
      <c r="V17" s="258">
        <f t="shared" si="5"/>
        <v>24762300000</v>
      </c>
      <c r="W17" s="258">
        <f t="shared" si="5"/>
        <v>24849100000</v>
      </c>
      <c r="X17" s="258">
        <f t="shared" si="5"/>
        <v>24928300000</v>
      </c>
      <c r="Y17" s="258">
        <f t="shared" si="5"/>
        <v>25007500000</v>
      </c>
      <c r="Z17" s="258">
        <f t="shared" si="5"/>
        <v>25086800000</v>
      </c>
      <c r="AA17" s="258">
        <f t="shared" si="5"/>
        <v>25166000000</v>
      </c>
      <c r="AB17" s="258">
        <f t="shared" si="5"/>
        <v>25245300000</v>
      </c>
      <c r="AC17" s="258">
        <f t="shared" si="5"/>
        <v>25320800000</v>
      </c>
      <c r="AD17" s="258">
        <f t="shared" si="5"/>
        <v>25396200000</v>
      </c>
      <c r="AE17" s="258">
        <f t="shared" si="5"/>
        <v>25471700000</v>
      </c>
      <c r="AF17" s="258">
        <f t="shared" si="5"/>
        <v>25550900000</v>
      </c>
      <c r="AG17" s="258">
        <f t="shared" si="5"/>
        <v>25626400000</v>
      </c>
    </row>
    <row r="19" spans="1:33">
      <c r="A19" s="276" t="s">
        <v>3497</v>
      </c>
      <c r="B19" s="258">
        <v>2019</v>
      </c>
      <c r="C19" s="258">
        <v>2020</v>
      </c>
      <c r="D19" s="258">
        <v>2021</v>
      </c>
      <c r="E19" s="258">
        <v>2022</v>
      </c>
      <c r="F19" s="258">
        <v>2023</v>
      </c>
      <c r="G19" s="258">
        <v>2024</v>
      </c>
      <c r="H19" s="258">
        <v>2025</v>
      </c>
      <c r="I19" s="258">
        <v>2026</v>
      </c>
      <c r="J19" s="258">
        <v>2027</v>
      </c>
      <c r="K19" s="258">
        <v>2028</v>
      </c>
      <c r="L19" s="258">
        <v>2029</v>
      </c>
      <c r="M19" s="258">
        <v>2030</v>
      </c>
      <c r="N19" s="258">
        <v>2031</v>
      </c>
      <c r="O19" s="258">
        <v>2032</v>
      </c>
      <c r="P19" s="258">
        <v>2033</v>
      </c>
      <c r="Q19" s="258">
        <v>2034</v>
      </c>
      <c r="R19" s="258">
        <v>2035</v>
      </c>
      <c r="S19" s="258">
        <v>2036</v>
      </c>
      <c r="T19" s="258">
        <v>2037</v>
      </c>
      <c r="U19" s="258">
        <v>2038</v>
      </c>
      <c r="V19" s="258">
        <v>2039</v>
      </c>
      <c r="W19" s="258">
        <v>2040</v>
      </c>
      <c r="X19" s="258">
        <v>2041</v>
      </c>
      <c r="Y19" s="258">
        <v>2042</v>
      </c>
      <c r="Z19" s="258">
        <v>2043</v>
      </c>
      <c r="AA19" s="258">
        <v>2044</v>
      </c>
      <c r="AB19" s="258">
        <v>2045</v>
      </c>
      <c r="AC19" s="258">
        <v>2046</v>
      </c>
      <c r="AD19" s="258">
        <v>2047</v>
      </c>
      <c r="AE19" s="258">
        <v>2048</v>
      </c>
      <c r="AF19" s="258">
        <v>2049</v>
      </c>
      <c r="AG19" s="258">
        <v>2050</v>
      </c>
    </row>
    <row r="20" spans="1:33">
      <c r="A20" s="411" t="s">
        <v>3423</v>
      </c>
      <c r="B20" s="411">
        <f t="shared" ref="B20:AG20" si="6">B11</f>
        <v>67013200000000</v>
      </c>
      <c r="C20" s="411">
        <f t="shared" si="6"/>
        <v>59752000000000</v>
      </c>
      <c r="D20" s="411">
        <f t="shared" si="6"/>
        <v>62754800000000</v>
      </c>
      <c r="E20" s="411">
        <f t="shared" si="6"/>
        <v>64765300000000</v>
      </c>
      <c r="F20" s="411">
        <f t="shared" si="6"/>
        <v>65863500000000</v>
      </c>
      <c r="G20" s="411">
        <f t="shared" si="6"/>
        <v>67148000000000</v>
      </c>
      <c r="H20" s="411">
        <f t="shared" si="6"/>
        <v>68556900000000</v>
      </c>
      <c r="I20" s="411">
        <f t="shared" si="6"/>
        <v>69881400000000</v>
      </c>
      <c r="J20" s="411">
        <f t="shared" si="6"/>
        <v>70942000000000</v>
      </c>
      <c r="K20" s="411">
        <f t="shared" si="6"/>
        <v>71948500000000</v>
      </c>
      <c r="L20" s="411">
        <f t="shared" si="6"/>
        <v>72746800000000</v>
      </c>
      <c r="M20" s="411">
        <f t="shared" si="6"/>
        <v>73539200000000</v>
      </c>
      <c r="N20" s="411">
        <f t="shared" si="6"/>
        <v>74630700000000</v>
      </c>
      <c r="O20" s="411">
        <f t="shared" si="6"/>
        <v>75721600000000</v>
      </c>
      <c r="P20" s="411">
        <f t="shared" si="6"/>
        <v>76518800000000</v>
      </c>
      <c r="Q20" s="411">
        <f t="shared" si="6"/>
        <v>77224100000000</v>
      </c>
      <c r="R20" s="411">
        <f t="shared" si="6"/>
        <v>77906900000000</v>
      </c>
      <c r="S20" s="411">
        <f t="shared" si="6"/>
        <v>78554900000000</v>
      </c>
      <c r="T20" s="411">
        <f t="shared" si="6"/>
        <v>79217200000000</v>
      </c>
      <c r="U20" s="411">
        <f t="shared" si="6"/>
        <v>79876800000000</v>
      </c>
      <c r="V20" s="411">
        <f t="shared" si="6"/>
        <v>80541100000000</v>
      </c>
      <c r="W20" s="411">
        <f t="shared" si="6"/>
        <v>81187000000000</v>
      </c>
      <c r="X20" s="411">
        <f t="shared" si="6"/>
        <v>81840500000000</v>
      </c>
      <c r="Y20" s="411">
        <f t="shared" si="6"/>
        <v>82472800000000</v>
      </c>
      <c r="Z20" s="411">
        <f t="shared" si="6"/>
        <v>83137400000000</v>
      </c>
      <c r="AA20" s="411">
        <f t="shared" si="6"/>
        <v>83824000000000</v>
      </c>
      <c r="AB20" s="411">
        <f t="shared" si="6"/>
        <v>84539300000000</v>
      </c>
      <c r="AC20" s="411">
        <f t="shared" si="6"/>
        <v>85242300000000</v>
      </c>
      <c r="AD20" s="411">
        <f t="shared" si="6"/>
        <v>85948900000000</v>
      </c>
      <c r="AE20" s="411">
        <f t="shared" si="6"/>
        <v>86689800000000</v>
      </c>
      <c r="AF20" s="411">
        <f t="shared" si="6"/>
        <v>87436500000000</v>
      </c>
      <c r="AG20" s="411">
        <f t="shared" si="6"/>
        <v>88182400000000</v>
      </c>
    </row>
    <row r="21" spans="1:33">
      <c r="A21" s="411" t="s">
        <v>3414</v>
      </c>
      <c r="B21" s="411">
        <f t="shared" ref="B21:AG21" si="7">B12*$B$2</f>
        <v>297460800000000</v>
      </c>
      <c r="C21" s="411">
        <f t="shared" si="7"/>
        <v>272445040000000</v>
      </c>
      <c r="D21" s="411">
        <f t="shared" si="7"/>
        <v>279789160000000</v>
      </c>
      <c r="E21" s="411">
        <f t="shared" si="7"/>
        <v>284457600000000</v>
      </c>
      <c r="F21" s="411">
        <f t="shared" si="7"/>
        <v>286882400000000</v>
      </c>
      <c r="G21" s="411">
        <f t="shared" si="7"/>
        <v>289833600000000</v>
      </c>
      <c r="H21" s="411">
        <f t="shared" si="7"/>
        <v>293199200000000</v>
      </c>
      <c r="I21" s="411">
        <f t="shared" si="7"/>
        <v>295705200000000</v>
      </c>
      <c r="J21" s="411">
        <f t="shared" si="7"/>
        <v>297729600000000</v>
      </c>
      <c r="K21" s="411">
        <f t="shared" si="7"/>
        <v>299336800000000</v>
      </c>
      <c r="L21" s="411">
        <f t="shared" si="7"/>
        <v>300006000000000</v>
      </c>
      <c r="M21" s="411">
        <f t="shared" si="7"/>
        <v>300434400000000</v>
      </c>
      <c r="N21" s="411">
        <f t="shared" si="7"/>
        <v>301809200000000</v>
      </c>
      <c r="O21" s="411">
        <f t="shared" si="7"/>
        <v>302638000000000</v>
      </c>
      <c r="P21" s="411">
        <f t="shared" si="7"/>
        <v>303170000000000</v>
      </c>
      <c r="Q21" s="411">
        <f t="shared" si="7"/>
        <v>303072000000000</v>
      </c>
      <c r="R21" s="411">
        <f t="shared" si="7"/>
        <v>302971200000000</v>
      </c>
      <c r="S21" s="411">
        <f t="shared" si="7"/>
        <v>302671600000000</v>
      </c>
      <c r="T21" s="411">
        <f t="shared" si="7"/>
        <v>302274000000000</v>
      </c>
      <c r="U21" s="411">
        <f t="shared" si="7"/>
        <v>301873600000000</v>
      </c>
      <c r="V21" s="411">
        <f t="shared" si="7"/>
        <v>301574000000000</v>
      </c>
      <c r="W21" s="411">
        <f t="shared" si="7"/>
        <v>301173600000000</v>
      </c>
      <c r="X21" s="411">
        <f t="shared" si="7"/>
        <v>300375600000000</v>
      </c>
      <c r="Y21" s="411">
        <f t="shared" si="7"/>
        <v>299574800000000</v>
      </c>
      <c r="Z21" s="411">
        <f t="shared" si="7"/>
        <v>298776800000000</v>
      </c>
      <c r="AA21" s="411">
        <f t="shared" si="7"/>
        <v>297976000000000</v>
      </c>
      <c r="AB21" s="411">
        <f t="shared" si="7"/>
        <v>297178000000000</v>
      </c>
      <c r="AC21" s="411">
        <f t="shared" si="7"/>
        <v>296178400000000</v>
      </c>
      <c r="AD21" s="411">
        <f t="shared" si="7"/>
        <v>295178800000000</v>
      </c>
      <c r="AE21" s="411">
        <f t="shared" si="7"/>
        <v>294179200000000</v>
      </c>
      <c r="AF21" s="411">
        <f t="shared" si="7"/>
        <v>293182400000000</v>
      </c>
      <c r="AG21" s="411">
        <f t="shared" si="7"/>
        <v>292182800000000</v>
      </c>
    </row>
    <row r="22" spans="1:33">
      <c r="A22" s="411" t="s">
        <v>3413</v>
      </c>
      <c r="B22" s="411">
        <f t="shared" ref="B22:AG22" si="8">B13*$B$3</f>
        <v>280309050000000</v>
      </c>
      <c r="C22" s="411">
        <f t="shared" si="8"/>
        <v>259260365000000</v>
      </c>
      <c r="D22" s="411">
        <f t="shared" si="8"/>
        <v>269086300000000</v>
      </c>
      <c r="E22" s="411">
        <f t="shared" si="8"/>
        <v>276448000000000</v>
      </c>
      <c r="F22" s="411">
        <f t="shared" si="8"/>
        <v>281684400000000</v>
      </c>
      <c r="G22" s="411">
        <f t="shared" si="8"/>
        <v>287578000000000</v>
      </c>
      <c r="H22" s="411">
        <f t="shared" si="8"/>
        <v>293733950000000</v>
      </c>
      <c r="I22" s="411">
        <f t="shared" si="8"/>
        <v>299471200000000</v>
      </c>
      <c r="J22" s="411">
        <f t="shared" si="8"/>
        <v>304665200000000</v>
      </c>
      <c r="K22" s="411">
        <f t="shared" si="8"/>
        <v>309469650000000</v>
      </c>
      <c r="L22" s="411">
        <f t="shared" si="8"/>
        <v>313314800000000</v>
      </c>
      <c r="M22" s="411">
        <f t="shared" si="8"/>
        <v>317024800000000</v>
      </c>
      <c r="N22" s="411">
        <f t="shared" si="8"/>
        <v>319672150000000</v>
      </c>
      <c r="O22" s="411">
        <f t="shared" si="8"/>
        <v>321657000000000</v>
      </c>
      <c r="P22" s="411">
        <f t="shared" si="8"/>
        <v>323326500000000</v>
      </c>
      <c r="Q22" s="411">
        <f t="shared" si="8"/>
        <v>324428900000000</v>
      </c>
      <c r="R22" s="411">
        <f t="shared" si="8"/>
        <v>325430600000000</v>
      </c>
      <c r="S22" s="411">
        <f t="shared" si="8"/>
        <v>326432300000000</v>
      </c>
      <c r="T22" s="411">
        <f t="shared" si="8"/>
        <v>327431350000000</v>
      </c>
      <c r="U22" s="411">
        <f t="shared" si="8"/>
        <v>328433050000000</v>
      </c>
      <c r="V22" s="411">
        <f t="shared" si="8"/>
        <v>329434750000000</v>
      </c>
      <c r="W22" s="411">
        <f t="shared" si="8"/>
        <v>330436450000000</v>
      </c>
      <c r="X22" s="411">
        <f t="shared" si="8"/>
        <v>331236750000000</v>
      </c>
      <c r="Y22" s="411">
        <f t="shared" si="8"/>
        <v>332037050000000</v>
      </c>
      <c r="Z22" s="411">
        <f t="shared" si="8"/>
        <v>332840000000000</v>
      </c>
      <c r="AA22" s="411">
        <f t="shared" si="8"/>
        <v>333640300000000</v>
      </c>
      <c r="AB22" s="411">
        <f t="shared" si="8"/>
        <v>334443250000000</v>
      </c>
      <c r="AC22" s="411">
        <f t="shared" si="8"/>
        <v>335243550000000</v>
      </c>
      <c r="AD22" s="411">
        <f t="shared" si="8"/>
        <v>335945800000000</v>
      </c>
      <c r="AE22" s="411">
        <f t="shared" si="8"/>
        <v>336746100000000</v>
      </c>
      <c r="AF22" s="411">
        <f t="shared" si="8"/>
        <v>337448350000000</v>
      </c>
      <c r="AG22" s="411">
        <f t="shared" si="8"/>
        <v>338248650000000</v>
      </c>
    </row>
    <row r="23" spans="1:33">
      <c r="A23" s="411"/>
    </row>
    <row r="24" spans="1:33">
      <c r="A24" s="412" t="s">
        <v>3496</v>
      </c>
    </row>
    <row r="25" spans="1:33">
      <c r="A25" s="258" t="s">
        <v>3426</v>
      </c>
      <c r="B25" s="258">
        <f t="shared" ref="B25:AG25" si="9">B16*$B$2</f>
        <v>148900080000000</v>
      </c>
      <c r="C25" s="258">
        <f t="shared" si="9"/>
        <v>136925600000000</v>
      </c>
      <c r="D25" s="258">
        <f t="shared" si="9"/>
        <v>141688960000000</v>
      </c>
      <c r="E25" s="258">
        <f t="shared" si="9"/>
        <v>145138840000000</v>
      </c>
      <c r="F25" s="258">
        <f t="shared" si="9"/>
        <v>147465080000000</v>
      </c>
      <c r="G25" s="258">
        <f t="shared" si="9"/>
        <v>150078880000000</v>
      </c>
      <c r="H25" s="258">
        <f t="shared" si="9"/>
        <v>152776120000000</v>
      </c>
      <c r="I25" s="258">
        <f t="shared" si="9"/>
        <v>155641640000000</v>
      </c>
      <c r="J25" s="258">
        <f t="shared" si="9"/>
        <v>158223800000000</v>
      </c>
      <c r="K25" s="258">
        <f t="shared" si="9"/>
        <v>160553960000000</v>
      </c>
      <c r="L25" s="258">
        <f t="shared" si="9"/>
        <v>162433880000000</v>
      </c>
      <c r="M25" s="258">
        <f t="shared" si="9"/>
        <v>164143280000000</v>
      </c>
      <c r="N25" s="258">
        <f t="shared" si="9"/>
        <v>166738040000000</v>
      </c>
      <c r="O25" s="258">
        <f t="shared" si="9"/>
        <v>169047480000000</v>
      </c>
      <c r="P25" s="258">
        <f t="shared" si="9"/>
        <v>171200120000000</v>
      </c>
      <c r="Q25" s="258">
        <f t="shared" si="9"/>
        <v>172999960000000</v>
      </c>
      <c r="R25" s="258">
        <f t="shared" si="9"/>
        <v>174800080000000</v>
      </c>
      <c r="S25" s="258">
        <f t="shared" si="9"/>
        <v>176699880000000</v>
      </c>
      <c r="T25" s="258">
        <f t="shared" si="9"/>
        <v>178599960000000</v>
      </c>
      <c r="U25" s="258">
        <f t="shared" si="9"/>
        <v>180500040000000</v>
      </c>
      <c r="V25" s="258">
        <f t="shared" si="9"/>
        <v>182400120000000</v>
      </c>
      <c r="W25" s="258">
        <f t="shared" si="9"/>
        <v>184299920000000</v>
      </c>
      <c r="X25" s="258">
        <f t="shared" si="9"/>
        <v>186200000000000</v>
      </c>
      <c r="Y25" s="258">
        <f t="shared" si="9"/>
        <v>188100080000000</v>
      </c>
      <c r="Z25" s="258">
        <f t="shared" si="9"/>
        <v>190100120000000</v>
      </c>
      <c r="AA25" s="258">
        <f t="shared" si="9"/>
        <v>191999920000000</v>
      </c>
      <c r="AB25" s="258">
        <f t="shared" si="9"/>
        <v>193900000000000</v>
      </c>
      <c r="AC25" s="258">
        <f t="shared" si="9"/>
        <v>195900040000000</v>
      </c>
      <c r="AD25" s="258">
        <f t="shared" si="9"/>
        <v>197800120000000</v>
      </c>
      <c r="AE25" s="258">
        <f t="shared" si="9"/>
        <v>199699920000000</v>
      </c>
      <c r="AF25" s="258">
        <f t="shared" si="9"/>
        <v>201699960000000</v>
      </c>
      <c r="AG25" s="258">
        <f t="shared" si="9"/>
        <v>203600040000000</v>
      </c>
    </row>
    <row r="26" spans="1:33">
      <c r="A26" s="258" t="s">
        <v>3425</v>
      </c>
      <c r="B26" s="258">
        <f t="shared" ref="B26:AG26" si="10">B17*$B$3</f>
        <v>6006993500000</v>
      </c>
      <c r="C26" s="258">
        <f t="shared" si="10"/>
        <v>5508952500000</v>
      </c>
      <c r="D26" s="258">
        <f t="shared" si="10"/>
        <v>5673173000000</v>
      </c>
      <c r="E26" s="258">
        <f t="shared" si="10"/>
        <v>5783757500000</v>
      </c>
      <c r="F26" s="258">
        <f t="shared" si="10"/>
        <v>5849954500000</v>
      </c>
      <c r="G26" s="258">
        <f t="shared" si="10"/>
        <v>5926248000000</v>
      </c>
      <c r="H26" s="258">
        <f t="shared" si="10"/>
        <v>6010173500000</v>
      </c>
      <c r="I26" s="258">
        <f t="shared" si="10"/>
        <v>6085857500000</v>
      </c>
      <c r="J26" s="258">
        <f t="shared" si="10"/>
        <v>6149987500000</v>
      </c>
      <c r="K26" s="258">
        <f t="shared" si="10"/>
        <v>6207757500000</v>
      </c>
      <c r="L26" s="258">
        <f t="shared" si="10"/>
        <v>6244115500000</v>
      </c>
      <c r="M26" s="258">
        <f t="shared" si="10"/>
        <v>6277638000000</v>
      </c>
      <c r="N26" s="258">
        <f t="shared" si="10"/>
        <v>6334242000000</v>
      </c>
      <c r="O26" s="258">
        <f t="shared" si="10"/>
        <v>6378709000000</v>
      </c>
      <c r="P26" s="258">
        <f t="shared" si="10"/>
        <v>6418008500000</v>
      </c>
      <c r="Q26" s="258">
        <f t="shared" si="10"/>
        <v>6444005000000</v>
      </c>
      <c r="R26" s="258">
        <f t="shared" si="10"/>
        <v>6470001500000</v>
      </c>
      <c r="S26" s="258">
        <f t="shared" si="10"/>
        <v>6493003500000</v>
      </c>
      <c r="T26" s="258">
        <f t="shared" si="10"/>
        <v>6516005500000</v>
      </c>
      <c r="U26" s="258">
        <f t="shared" si="10"/>
        <v>6539007500000</v>
      </c>
      <c r="V26" s="258">
        <f t="shared" si="10"/>
        <v>6562009500000</v>
      </c>
      <c r="W26" s="258">
        <f t="shared" si="10"/>
        <v>6585011500000</v>
      </c>
      <c r="X26" s="258">
        <f t="shared" si="10"/>
        <v>6605999500000</v>
      </c>
      <c r="Y26" s="258">
        <f t="shared" si="10"/>
        <v>6626987500000</v>
      </c>
      <c r="Z26" s="258">
        <f t="shared" si="10"/>
        <v>6648002000000</v>
      </c>
      <c r="AA26" s="258">
        <f t="shared" si="10"/>
        <v>6668990000000</v>
      </c>
      <c r="AB26" s="258">
        <f t="shared" si="10"/>
        <v>6690004500000</v>
      </c>
      <c r="AC26" s="258">
        <f t="shared" si="10"/>
        <v>6710012000000</v>
      </c>
      <c r="AD26" s="258">
        <f t="shared" si="10"/>
        <v>6729993000000</v>
      </c>
      <c r="AE26" s="258">
        <f t="shared" si="10"/>
        <v>6750000500000</v>
      </c>
      <c r="AF26" s="258">
        <f t="shared" si="10"/>
        <v>6770988500000</v>
      </c>
      <c r="AG26" s="258">
        <f t="shared" si="10"/>
        <v>6790996000000</v>
      </c>
    </row>
    <row r="29" spans="1:33">
      <c r="A29" s="258" t="s">
        <v>3399</v>
      </c>
      <c r="B29" s="258">
        <v>2019</v>
      </c>
      <c r="C29" s="258">
        <v>2020</v>
      </c>
      <c r="D29" s="258">
        <v>2021</v>
      </c>
      <c r="E29" s="258">
        <v>2022</v>
      </c>
      <c r="F29" s="258">
        <v>2023</v>
      </c>
      <c r="G29" s="258">
        <v>2024</v>
      </c>
      <c r="H29" s="258">
        <v>2025</v>
      </c>
      <c r="I29" s="258">
        <v>2026</v>
      </c>
      <c r="J29" s="258">
        <v>2027</v>
      </c>
      <c r="K29" s="258">
        <v>2028</v>
      </c>
      <c r="L29" s="258">
        <v>2029</v>
      </c>
      <c r="M29" s="258">
        <v>2030</v>
      </c>
      <c r="N29" s="258">
        <v>2031</v>
      </c>
      <c r="O29" s="258">
        <v>2032</v>
      </c>
      <c r="P29" s="258">
        <v>2033</v>
      </c>
      <c r="Q29" s="258">
        <v>2034</v>
      </c>
      <c r="R29" s="258">
        <v>2035</v>
      </c>
      <c r="S29" s="258">
        <v>2036</v>
      </c>
      <c r="T29" s="258">
        <v>2037</v>
      </c>
      <c r="U29" s="258">
        <v>2038</v>
      </c>
      <c r="V29" s="258">
        <v>2039</v>
      </c>
      <c r="W29" s="258">
        <v>2040</v>
      </c>
      <c r="X29" s="258">
        <v>2041</v>
      </c>
      <c r="Y29" s="258">
        <v>2042</v>
      </c>
      <c r="Z29" s="258">
        <v>2043</v>
      </c>
      <c r="AA29" s="258">
        <v>2044</v>
      </c>
      <c r="AB29" s="258">
        <v>2045</v>
      </c>
      <c r="AC29" s="258">
        <v>2046</v>
      </c>
      <c r="AD29" s="258">
        <v>2047</v>
      </c>
      <c r="AE29" s="258">
        <v>2048</v>
      </c>
      <c r="AF29" s="258">
        <v>2049</v>
      </c>
      <c r="AG29" s="258">
        <v>2050</v>
      </c>
    </row>
    <row r="30" spans="1:33">
      <c r="A30" s="258" t="s">
        <v>3495</v>
      </c>
      <c r="B30" s="411">
        <v>87133900000000</v>
      </c>
      <c r="C30" s="411">
        <v>78485700000000</v>
      </c>
      <c r="D30" s="411">
        <v>81544200000000</v>
      </c>
      <c r="E30" s="411">
        <v>84099700000000</v>
      </c>
      <c r="F30" s="411">
        <v>85678000000000</v>
      </c>
      <c r="G30" s="411">
        <v>87397300000000</v>
      </c>
      <c r="H30" s="411">
        <v>89172200000000</v>
      </c>
      <c r="I30" s="411">
        <v>90837500000000</v>
      </c>
      <c r="J30" s="411">
        <v>92139000000000</v>
      </c>
      <c r="K30" s="411">
        <v>93350000000000</v>
      </c>
      <c r="L30" s="411">
        <v>94213100000000</v>
      </c>
      <c r="M30" s="411">
        <v>95001600000000</v>
      </c>
      <c r="N30" s="411">
        <v>96050000000000</v>
      </c>
      <c r="O30" s="411">
        <v>96910700000000</v>
      </c>
      <c r="P30" s="411">
        <v>97709500000000</v>
      </c>
      <c r="Q30" s="411">
        <v>98355200000000</v>
      </c>
      <c r="R30" s="411">
        <v>98765800000000</v>
      </c>
      <c r="S30" s="411">
        <v>99784500000000</v>
      </c>
      <c r="T30" s="411">
        <v>100785000000000</v>
      </c>
      <c r="U30" s="411">
        <v>101798000000000</v>
      </c>
      <c r="V30" s="411">
        <v>102790000000000</v>
      </c>
      <c r="W30" s="411">
        <v>103856000000000</v>
      </c>
      <c r="X30" s="411">
        <v>104943000000000</v>
      </c>
      <c r="Y30" s="411">
        <v>105994000000000</v>
      </c>
      <c r="Z30" s="411">
        <v>107068000000000</v>
      </c>
      <c r="AA30" s="411">
        <v>108183000000000</v>
      </c>
      <c r="AB30" s="411">
        <v>109315000000000</v>
      </c>
      <c r="AC30" s="411">
        <v>110440000000000</v>
      </c>
      <c r="AD30" s="411">
        <v>111534000000000</v>
      </c>
      <c r="AE30" s="411">
        <v>112650000000000</v>
      </c>
      <c r="AF30" s="411">
        <v>113796000000000</v>
      </c>
      <c r="AG30" s="411">
        <v>114909000000000</v>
      </c>
    </row>
    <row r="31" spans="1:33">
      <c r="A31" s="258" t="s">
        <v>3494</v>
      </c>
      <c r="B31" s="411">
        <v>160331000</v>
      </c>
      <c r="C31" s="411">
        <v>135099000</v>
      </c>
      <c r="D31" s="411">
        <v>137544000</v>
      </c>
      <c r="E31" s="411">
        <v>142129000</v>
      </c>
      <c r="F31" s="411">
        <v>144130000</v>
      </c>
      <c r="G31" s="411">
        <v>146479000</v>
      </c>
      <c r="H31" s="411">
        <v>148729000</v>
      </c>
      <c r="I31" s="411">
        <v>150904000</v>
      </c>
      <c r="J31" s="411">
        <v>151706000</v>
      </c>
      <c r="K31" s="411">
        <v>152934000</v>
      </c>
      <c r="L31" s="411">
        <v>153923000</v>
      </c>
      <c r="M31" s="411">
        <v>154949000</v>
      </c>
      <c r="N31" s="411">
        <v>156604000</v>
      </c>
      <c r="O31" s="411">
        <v>157869000</v>
      </c>
      <c r="P31" s="411">
        <v>159349000</v>
      </c>
      <c r="Q31" s="411">
        <v>161168000</v>
      </c>
      <c r="R31" s="411">
        <v>161195000</v>
      </c>
      <c r="S31" s="411">
        <v>164637000</v>
      </c>
      <c r="T31" s="411">
        <v>167686000</v>
      </c>
      <c r="U31" s="411">
        <v>170559000</v>
      </c>
      <c r="V31" s="411">
        <v>172988000</v>
      </c>
      <c r="W31" s="411">
        <v>175963000</v>
      </c>
      <c r="X31" s="411">
        <v>179259000</v>
      </c>
      <c r="Y31" s="411">
        <v>181978000</v>
      </c>
      <c r="Z31" s="411">
        <v>184937000</v>
      </c>
      <c r="AA31" s="411">
        <v>188528000</v>
      </c>
      <c r="AB31" s="411">
        <v>192283000</v>
      </c>
      <c r="AC31" s="411">
        <v>195845000</v>
      </c>
      <c r="AD31" s="411">
        <v>199022000</v>
      </c>
      <c r="AE31" s="411">
        <v>202471000</v>
      </c>
      <c r="AF31" s="411">
        <v>205778000</v>
      </c>
      <c r="AG31" s="411">
        <v>208813000</v>
      </c>
    </row>
    <row r="32" spans="1:33">
      <c r="A32" s="258" t="s">
        <v>3493</v>
      </c>
      <c r="B32" s="411">
        <v>5304580000</v>
      </c>
      <c r="C32" s="411">
        <v>4296210000</v>
      </c>
      <c r="D32" s="411">
        <v>4455220000</v>
      </c>
      <c r="E32" s="411">
        <v>4635240000</v>
      </c>
      <c r="F32" s="411">
        <v>4693370000</v>
      </c>
      <c r="G32" s="411">
        <v>4754580000</v>
      </c>
      <c r="H32" s="411">
        <v>4809840000</v>
      </c>
      <c r="I32" s="411">
        <v>4851130000</v>
      </c>
      <c r="J32" s="411">
        <v>4835390000</v>
      </c>
      <c r="K32" s="411">
        <v>4812910000</v>
      </c>
      <c r="L32" s="411">
        <v>4766640000</v>
      </c>
      <c r="M32" s="411">
        <v>4713180000</v>
      </c>
      <c r="N32" s="411">
        <v>4646810000</v>
      </c>
      <c r="O32" s="411">
        <v>4567860000</v>
      </c>
      <c r="P32" s="411">
        <v>4489730000</v>
      </c>
      <c r="Q32" s="411">
        <v>4414550000</v>
      </c>
      <c r="R32" s="411">
        <v>4278730000</v>
      </c>
      <c r="S32" s="411">
        <v>4296090000</v>
      </c>
      <c r="T32" s="411">
        <v>4307580000</v>
      </c>
      <c r="U32" s="411">
        <v>4320580000</v>
      </c>
      <c r="V32" s="411">
        <v>4331030000</v>
      </c>
      <c r="W32" s="411">
        <v>4356900000</v>
      </c>
      <c r="X32" s="411">
        <v>4389110000</v>
      </c>
      <c r="Y32" s="411">
        <v>4413290000</v>
      </c>
      <c r="Z32" s="411">
        <v>4441770000</v>
      </c>
      <c r="AA32" s="411">
        <v>4485800000</v>
      </c>
      <c r="AB32" s="411">
        <v>4532260000</v>
      </c>
      <c r="AC32" s="411">
        <v>4576570000</v>
      </c>
      <c r="AD32" s="411">
        <v>4613590000</v>
      </c>
      <c r="AE32" s="411">
        <v>4654810000</v>
      </c>
      <c r="AF32" s="411">
        <v>4697360000</v>
      </c>
      <c r="AG32" s="411">
        <v>4736690000</v>
      </c>
    </row>
    <row r="33" spans="1:33">
      <c r="A33" s="258" t="s">
        <v>3492</v>
      </c>
      <c r="B33" s="411">
        <v>22699500000</v>
      </c>
      <c r="C33" s="411">
        <v>18480400000</v>
      </c>
      <c r="D33" s="411">
        <v>19287300000</v>
      </c>
      <c r="E33" s="411">
        <v>20145800000</v>
      </c>
      <c r="F33" s="411">
        <v>20408200000</v>
      </c>
      <c r="G33" s="411">
        <v>20665400000</v>
      </c>
      <c r="H33" s="411">
        <v>20897400000</v>
      </c>
      <c r="I33" s="411">
        <v>21045800000</v>
      </c>
      <c r="J33" s="411">
        <v>20898200000</v>
      </c>
      <c r="K33" s="411">
        <v>20709200000</v>
      </c>
      <c r="L33" s="411">
        <v>20393400000</v>
      </c>
      <c r="M33" s="411">
        <v>20031800000</v>
      </c>
      <c r="N33" s="411">
        <v>19562000000</v>
      </c>
      <c r="O33" s="411">
        <v>19043500000</v>
      </c>
      <c r="P33" s="411">
        <v>18516400000</v>
      </c>
      <c r="Q33" s="411">
        <v>17994100000</v>
      </c>
      <c r="R33" s="411">
        <v>17228500000</v>
      </c>
      <c r="S33" s="411">
        <v>17161700000</v>
      </c>
      <c r="T33" s="411">
        <v>17089700000</v>
      </c>
      <c r="U33" s="411">
        <v>17032900000</v>
      </c>
      <c r="V33" s="411">
        <v>16977500000</v>
      </c>
      <c r="W33" s="411">
        <v>16987500000</v>
      </c>
      <c r="X33" s="411">
        <v>17023200000</v>
      </c>
      <c r="Y33" s="411">
        <v>17036400000</v>
      </c>
      <c r="Z33" s="411">
        <v>17069600000</v>
      </c>
      <c r="AA33" s="411">
        <v>17155800000</v>
      </c>
      <c r="AB33" s="411">
        <v>17257100000</v>
      </c>
      <c r="AC33" s="411">
        <v>17349600000</v>
      </c>
      <c r="AD33" s="411">
        <v>17420600000</v>
      </c>
      <c r="AE33" s="411">
        <v>17506000000</v>
      </c>
      <c r="AF33" s="411">
        <v>17600900000</v>
      </c>
      <c r="AG33" s="411">
        <v>17691300000</v>
      </c>
    </row>
    <row r="34" spans="1:33">
      <c r="A34" s="258" t="s">
        <v>3491</v>
      </c>
      <c r="B34" s="411">
        <v>1090710000</v>
      </c>
      <c r="C34" s="411">
        <v>815649000</v>
      </c>
      <c r="D34" s="411">
        <v>852348000</v>
      </c>
      <c r="E34" s="411">
        <v>895740000</v>
      </c>
      <c r="F34" s="411">
        <v>913242000</v>
      </c>
      <c r="G34" s="411">
        <v>935248000</v>
      </c>
      <c r="H34" s="411">
        <v>953938000</v>
      </c>
      <c r="I34" s="411">
        <v>974411000</v>
      </c>
      <c r="J34" s="411">
        <v>982849000</v>
      </c>
      <c r="K34" s="411">
        <v>994000000</v>
      </c>
      <c r="L34" s="411">
        <v>1001650000</v>
      </c>
      <c r="M34" s="411">
        <v>1008910000</v>
      </c>
      <c r="N34" s="411">
        <v>1015160000</v>
      </c>
      <c r="O34" s="411">
        <v>1018200000</v>
      </c>
      <c r="P34" s="411">
        <v>1022040000</v>
      </c>
      <c r="Q34" s="411">
        <v>1025940000</v>
      </c>
      <c r="R34" s="411">
        <v>1011590000</v>
      </c>
      <c r="S34" s="411">
        <v>1031120000</v>
      </c>
      <c r="T34" s="411">
        <v>1043060000</v>
      </c>
      <c r="U34" s="411">
        <v>1057420000</v>
      </c>
      <c r="V34" s="411">
        <v>1073740000</v>
      </c>
      <c r="W34" s="411">
        <v>1089920000</v>
      </c>
      <c r="X34" s="411">
        <v>1106960000</v>
      </c>
      <c r="Y34" s="411">
        <v>1122410000</v>
      </c>
      <c r="Z34" s="411">
        <v>1137870000</v>
      </c>
      <c r="AA34" s="411">
        <v>1159720000</v>
      </c>
      <c r="AB34" s="411">
        <v>1180840000</v>
      </c>
      <c r="AC34" s="411">
        <v>1202230000</v>
      </c>
      <c r="AD34" s="411">
        <v>1219150000</v>
      </c>
      <c r="AE34" s="411">
        <v>1236720000</v>
      </c>
      <c r="AF34" s="411">
        <v>1257230000</v>
      </c>
      <c r="AG34" s="411">
        <v>1274440000</v>
      </c>
    </row>
    <row r="35" spans="1:33">
      <c r="A35" s="258" t="s">
        <v>3490</v>
      </c>
      <c r="B35" s="411">
        <v>822308000</v>
      </c>
      <c r="C35" s="411">
        <v>637968000</v>
      </c>
      <c r="D35" s="411">
        <v>661131000</v>
      </c>
      <c r="E35" s="411">
        <v>689510000</v>
      </c>
      <c r="F35" s="411">
        <v>700077000</v>
      </c>
      <c r="G35" s="411">
        <v>712822000</v>
      </c>
      <c r="H35" s="411">
        <v>723866000</v>
      </c>
      <c r="I35" s="411">
        <v>734867000</v>
      </c>
      <c r="J35" s="411">
        <v>737567000</v>
      </c>
      <c r="K35" s="411">
        <v>741214000</v>
      </c>
      <c r="L35" s="411">
        <v>742068000</v>
      </c>
      <c r="M35" s="411">
        <v>742449000</v>
      </c>
      <c r="N35" s="411">
        <v>742241000</v>
      </c>
      <c r="O35" s="411">
        <v>739743000</v>
      </c>
      <c r="P35" s="411">
        <v>737799000</v>
      </c>
      <c r="Q35" s="411">
        <v>736181000</v>
      </c>
      <c r="R35" s="411">
        <v>722639000</v>
      </c>
      <c r="S35" s="411">
        <v>733173000</v>
      </c>
      <c r="T35" s="411">
        <v>740117000</v>
      </c>
      <c r="U35" s="411">
        <v>747949000</v>
      </c>
      <c r="V35" s="411">
        <v>756179000</v>
      </c>
      <c r="W35" s="411">
        <v>765531000</v>
      </c>
      <c r="X35" s="411">
        <v>775700000</v>
      </c>
      <c r="Y35" s="411">
        <v>784514000</v>
      </c>
      <c r="Z35" s="411">
        <v>793575000</v>
      </c>
      <c r="AA35" s="411">
        <v>806458000</v>
      </c>
      <c r="AB35" s="411">
        <v>819091000</v>
      </c>
      <c r="AC35" s="411">
        <v>831720000</v>
      </c>
      <c r="AD35" s="411">
        <v>841970000</v>
      </c>
      <c r="AE35" s="411">
        <v>852807000</v>
      </c>
      <c r="AF35" s="411">
        <v>864827000</v>
      </c>
      <c r="AG35" s="411">
        <v>875289000</v>
      </c>
    </row>
    <row r="36" spans="1:33">
      <c r="A36" s="258" t="s">
        <v>3489</v>
      </c>
      <c r="B36" s="411">
        <v>86241100000</v>
      </c>
      <c r="C36" s="411">
        <v>70741200000</v>
      </c>
      <c r="D36" s="411">
        <v>74623000000</v>
      </c>
      <c r="E36" s="411">
        <v>78494500000</v>
      </c>
      <c r="F36" s="411">
        <v>79693000000</v>
      </c>
      <c r="G36" s="411">
        <v>80824500000</v>
      </c>
      <c r="H36" s="411">
        <v>81846100000</v>
      </c>
      <c r="I36" s="411">
        <v>82476100000</v>
      </c>
      <c r="J36" s="411">
        <v>81761900000</v>
      </c>
      <c r="K36" s="411">
        <v>80817200000</v>
      </c>
      <c r="L36" s="411">
        <v>79293600000</v>
      </c>
      <c r="M36" s="411">
        <v>77536100000</v>
      </c>
      <c r="N36" s="411">
        <v>75149400000</v>
      </c>
      <c r="O36" s="411">
        <v>72607400000</v>
      </c>
      <c r="P36" s="411">
        <v>69979700000</v>
      </c>
      <c r="Q36" s="411">
        <v>67347300000</v>
      </c>
      <c r="R36" s="411">
        <v>63852900000</v>
      </c>
      <c r="S36" s="411">
        <v>63185300000</v>
      </c>
      <c r="T36" s="411">
        <v>62537800000</v>
      </c>
      <c r="U36" s="411">
        <v>62001900000</v>
      </c>
      <c r="V36" s="411">
        <v>61529900000</v>
      </c>
      <c r="W36" s="411">
        <v>61285900000</v>
      </c>
      <c r="X36" s="411">
        <v>61140000000</v>
      </c>
      <c r="Y36" s="411">
        <v>60946300000</v>
      </c>
      <c r="Z36" s="411">
        <v>60849500000</v>
      </c>
      <c r="AA36" s="411">
        <v>60913600000</v>
      </c>
      <c r="AB36" s="411">
        <v>61075800000</v>
      </c>
      <c r="AC36" s="411">
        <v>61190300000</v>
      </c>
      <c r="AD36" s="411">
        <v>61239400000</v>
      </c>
      <c r="AE36" s="411">
        <v>61337800000</v>
      </c>
      <c r="AF36" s="411">
        <v>61499600000</v>
      </c>
      <c r="AG36" s="411">
        <v>61647900000</v>
      </c>
    </row>
    <row r="37" spans="1:33">
      <c r="A37" s="258" t="s">
        <v>3488</v>
      </c>
      <c r="B37" s="411">
        <v>60840500</v>
      </c>
      <c r="C37" s="411">
        <v>47421200</v>
      </c>
      <c r="D37" s="411">
        <v>48391900</v>
      </c>
      <c r="E37" s="411">
        <v>49982400</v>
      </c>
      <c r="F37" s="411">
        <v>50649400</v>
      </c>
      <c r="G37" s="411">
        <v>51534700</v>
      </c>
      <c r="H37" s="411">
        <v>52314000</v>
      </c>
      <c r="I37" s="411">
        <v>53170700</v>
      </c>
      <c r="J37" s="411">
        <v>53625600</v>
      </c>
      <c r="K37" s="411">
        <v>54236200</v>
      </c>
      <c r="L37" s="411">
        <v>54758000</v>
      </c>
      <c r="M37" s="411">
        <v>55312300</v>
      </c>
      <c r="N37" s="411">
        <v>56082900</v>
      </c>
      <c r="O37" s="411">
        <v>56663800</v>
      </c>
      <c r="P37" s="411">
        <v>57342900</v>
      </c>
      <c r="Q37" s="411">
        <v>58090900</v>
      </c>
      <c r="R37" s="411">
        <v>57932200</v>
      </c>
      <c r="S37" s="411">
        <v>59298500</v>
      </c>
      <c r="T37" s="411">
        <v>60355900</v>
      </c>
      <c r="U37" s="411">
        <v>61415100</v>
      </c>
      <c r="V37" s="411">
        <v>62416100</v>
      </c>
      <c r="W37" s="411">
        <v>63532800</v>
      </c>
      <c r="X37" s="411">
        <v>64722700</v>
      </c>
      <c r="Y37" s="411">
        <v>65749100</v>
      </c>
      <c r="Z37" s="411">
        <v>66795200</v>
      </c>
      <c r="AA37" s="411">
        <v>68164000</v>
      </c>
      <c r="AB37" s="411">
        <v>69502300</v>
      </c>
      <c r="AC37" s="411">
        <v>70831700</v>
      </c>
      <c r="AD37" s="411">
        <v>71961600</v>
      </c>
      <c r="AE37" s="411">
        <v>73155400</v>
      </c>
      <c r="AF37" s="411">
        <v>74392100</v>
      </c>
      <c r="AG37" s="411">
        <v>75491200</v>
      </c>
    </row>
    <row r="38" spans="1:33">
      <c r="A38" s="258" t="s">
        <v>3487</v>
      </c>
      <c r="B38" s="411">
        <v>132891000</v>
      </c>
      <c r="C38" s="411">
        <v>105543000</v>
      </c>
      <c r="D38" s="411">
        <v>106155000</v>
      </c>
      <c r="E38" s="411">
        <v>108319000</v>
      </c>
      <c r="F38" s="411">
        <v>109174000</v>
      </c>
      <c r="G38" s="411">
        <v>110407000</v>
      </c>
      <c r="H38" s="411">
        <v>111524000</v>
      </c>
      <c r="I38" s="411">
        <v>112719000</v>
      </c>
      <c r="J38" s="411">
        <v>113413000</v>
      </c>
      <c r="K38" s="411">
        <v>114376000</v>
      </c>
      <c r="L38" s="411">
        <v>115237000</v>
      </c>
      <c r="M38" s="411">
        <v>116217000</v>
      </c>
      <c r="N38" s="411">
        <v>117943000</v>
      </c>
      <c r="O38" s="411">
        <v>119232000</v>
      </c>
      <c r="P38" s="411">
        <v>120793000</v>
      </c>
      <c r="Q38" s="411">
        <v>122563000</v>
      </c>
      <c r="R38" s="411">
        <v>122503000</v>
      </c>
      <c r="S38" s="411">
        <v>125405000</v>
      </c>
      <c r="T38" s="411">
        <v>127855000</v>
      </c>
      <c r="U38" s="411">
        <v>130128000</v>
      </c>
      <c r="V38" s="411">
        <v>132071000</v>
      </c>
      <c r="W38" s="411">
        <v>134449000</v>
      </c>
      <c r="X38" s="411">
        <v>137001000</v>
      </c>
      <c r="Y38" s="411">
        <v>139138000</v>
      </c>
      <c r="Z38" s="411">
        <v>141320000</v>
      </c>
      <c r="AA38" s="411">
        <v>144128000</v>
      </c>
      <c r="AB38" s="411">
        <v>146852000</v>
      </c>
      <c r="AC38" s="411">
        <v>149553000</v>
      </c>
      <c r="AD38" s="411">
        <v>151928000</v>
      </c>
      <c r="AE38" s="411">
        <v>154457000</v>
      </c>
      <c r="AF38" s="411">
        <v>156918000</v>
      </c>
      <c r="AG38" s="411">
        <v>159194000</v>
      </c>
    </row>
    <row r="39" spans="1:33">
      <c r="A39" s="258" t="s">
        <v>3486</v>
      </c>
      <c r="B39" s="411">
        <v>1981450000</v>
      </c>
      <c r="C39" s="411">
        <v>1627690000</v>
      </c>
      <c r="D39" s="411">
        <v>1699850000</v>
      </c>
      <c r="E39" s="411">
        <v>1773850000</v>
      </c>
      <c r="F39" s="411">
        <v>1794650000</v>
      </c>
      <c r="G39" s="411">
        <v>1813430000</v>
      </c>
      <c r="H39" s="411">
        <v>1830560000</v>
      </c>
      <c r="I39" s="411">
        <v>1838440000</v>
      </c>
      <c r="J39" s="411">
        <v>1819810000</v>
      </c>
      <c r="K39" s="411">
        <v>1795720000</v>
      </c>
      <c r="L39" s="411">
        <v>1759500000</v>
      </c>
      <c r="M39" s="411">
        <v>1718610000</v>
      </c>
      <c r="N39" s="411">
        <v>1666420000</v>
      </c>
      <c r="O39" s="411">
        <v>1610190000</v>
      </c>
      <c r="P39" s="411">
        <v>1552750000</v>
      </c>
      <c r="Q39" s="411">
        <v>1495590000</v>
      </c>
      <c r="R39" s="411">
        <v>1419020000</v>
      </c>
      <c r="S39" s="411">
        <v>1404240000</v>
      </c>
      <c r="T39" s="411">
        <v>1391320000</v>
      </c>
      <c r="U39" s="411">
        <v>1379360000</v>
      </c>
      <c r="V39" s="411">
        <v>1367180000</v>
      </c>
      <c r="W39" s="411">
        <v>1361690000</v>
      </c>
      <c r="X39" s="411">
        <v>1358400000</v>
      </c>
      <c r="Y39" s="411">
        <v>1353560000</v>
      </c>
      <c r="Z39" s="411">
        <v>1350630000</v>
      </c>
      <c r="AA39" s="411">
        <v>1351070000</v>
      </c>
      <c r="AB39" s="411">
        <v>1353120000</v>
      </c>
      <c r="AC39" s="411">
        <v>1354330000</v>
      </c>
      <c r="AD39" s="411">
        <v>1354840000</v>
      </c>
      <c r="AE39" s="411">
        <v>1356480000</v>
      </c>
      <c r="AF39" s="411">
        <v>1358320000</v>
      </c>
      <c r="AG39" s="411">
        <v>1360850000</v>
      </c>
    </row>
    <row r="40" spans="1:33">
      <c r="A40" s="258" t="s">
        <v>3485</v>
      </c>
      <c r="B40" s="411">
        <v>297997000</v>
      </c>
      <c r="C40" s="411">
        <v>243409000</v>
      </c>
      <c r="D40" s="411">
        <v>253907000</v>
      </c>
      <c r="E40" s="411">
        <v>264745000</v>
      </c>
      <c r="F40" s="411">
        <v>267770000</v>
      </c>
      <c r="G40" s="411">
        <v>270537000</v>
      </c>
      <c r="H40" s="411">
        <v>273042000</v>
      </c>
      <c r="I40" s="411">
        <v>274223000</v>
      </c>
      <c r="J40" s="411">
        <v>271511000</v>
      </c>
      <c r="K40" s="411">
        <v>268044000</v>
      </c>
      <c r="L40" s="411">
        <v>262794000</v>
      </c>
      <c r="M40" s="411">
        <v>256874000</v>
      </c>
      <c r="N40" s="411">
        <v>249340000</v>
      </c>
      <c r="O40" s="411">
        <v>241175000</v>
      </c>
      <c r="P40" s="411">
        <v>232855000</v>
      </c>
      <c r="Q40" s="411">
        <v>224568000</v>
      </c>
      <c r="R40" s="411">
        <v>213266000</v>
      </c>
      <c r="S40" s="411">
        <v>211250000</v>
      </c>
      <c r="T40" s="411">
        <v>209445000</v>
      </c>
      <c r="U40" s="411">
        <v>207783000</v>
      </c>
      <c r="V40" s="411">
        <v>206100000</v>
      </c>
      <c r="W40" s="411">
        <v>205399000</v>
      </c>
      <c r="X40" s="411">
        <v>205015000</v>
      </c>
      <c r="Y40" s="411">
        <v>204399000</v>
      </c>
      <c r="Z40" s="411">
        <v>204039000</v>
      </c>
      <c r="AA40" s="411">
        <v>204231000</v>
      </c>
      <c r="AB40" s="411">
        <v>204620000</v>
      </c>
      <c r="AC40" s="411">
        <v>204908000</v>
      </c>
      <c r="AD40" s="411">
        <v>205064000</v>
      </c>
      <c r="AE40" s="411">
        <v>205381000</v>
      </c>
      <c r="AF40" s="411">
        <v>205749000</v>
      </c>
      <c r="AG40" s="411">
        <v>206204000</v>
      </c>
    </row>
    <row r="41" spans="1:33">
      <c r="A41" s="258" t="s">
        <v>3484</v>
      </c>
      <c r="B41" s="258">
        <v>0</v>
      </c>
      <c r="C41" s="258">
        <v>0</v>
      </c>
      <c r="D41" s="258">
        <v>0</v>
      </c>
      <c r="E41" s="258">
        <v>0</v>
      </c>
      <c r="F41" s="258">
        <v>0</v>
      </c>
      <c r="G41" s="258">
        <v>0</v>
      </c>
      <c r="H41" s="258">
        <v>0</v>
      </c>
      <c r="I41" s="258">
        <v>0</v>
      </c>
      <c r="J41" s="258">
        <v>0</v>
      </c>
      <c r="K41" s="258">
        <v>0</v>
      </c>
      <c r="L41" s="258">
        <v>0</v>
      </c>
      <c r="M41" s="258">
        <v>0</v>
      </c>
      <c r="N41" s="258">
        <v>0</v>
      </c>
      <c r="O41" s="258">
        <v>0</v>
      </c>
      <c r="P41" s="258">
        <v>0</v>
      </c>
      <c r="Q41" s="258">
        <v>0</v>
      </c>
      <c r="R41" s="258">
        <v>0</v>
      </c>
      <c r="S41" s="258">
        <v>0</v>
      </c>
      <c r="T41" s="258">
        <v>0</v>
      </c>
      <c r="U41" s="258">
        <v>0</v>
      </c>
      <c r="V41" s="258">
        <v>0</v>
      </c>
      <c r="W41" s="258">
        <v>0</v>
      </c>
      <c r="X41" s="258">
        <v>0</v>
      </c>
      <c r="Y41" s="258">
        <v>0</v>
      </c>
      <c r="Z41" s="258">
        <v>0</v>
      </c>
      <c r="AA41" s="258">
        <v>0</v>
      </c>
      <c r="AB41" s="258">
        <v>0</v>
      </c>
      <c r="AC41" s="258">
        <v>0</v>
      </c>
      <c r="AD41" s="258">
        <v>0</v>
      </c>
      <c r="AE41" s="258">
        <v>0</v>
      </c>
      <c r="AF41" s="258">
        <v>0</v>
      </c>
      <c r="AG41" s="258">
        <v>0</v>
      </c>
    </row>
    <row r="42" spans="1:33">
      <c r="A42" s="258" t="s">
        <v>3483</v>
      </c>
      <c r="B42" s="411">
        <v>410401000000000</v>
      </c>
      <c r="C42" s="411">
        <v>387368000000000</v>
      </c>
      <c r="D42" s="411">
        <v>398396000000000</v>
      </c>
      <c r="E42" s="411">
        <v>411459000000000</v>
      </c>
      <c r="F42" s="411">
        <v>415080000000000</v>
      </c>
      <c r="G42" s="411">
        <v>421724000000000</v>
      </c>
      <c r="H42" s="411">
        <v>428387000000000</v>
      </c>
      <c r="I42" s="411">
        <v>434953000000000</v>
      </c>
      <c r="J42" s="411">
        <v>434496000000000</v>
      </c>
      <c r="K42" s="411">
        <v>438229000000000</v>
      </c>
      <c r="L42" s="411">
        <v>439046000000000</v>
      </c>
      <c r="M42" s="411">
        <v>435048000000000</v>
      </c>
      <c r="N42" s="411">
        <v>436718000000000</v>
      </c>
      <c r="O42" s="411">
        <v>439967000000000</v>
      </c>
      <c r="P42" s="411">
        <v>439304000000000</v>
      </c>
      <c r="Q42" s="411">
        <v>443885000000000</v>
      </c>
      <c r="R42" s="411">
        <v>444702000000000</v>
      </c>
      <c r="S42" s="411">
        <v>444087000000000</v>
      </c>
      <c r="T42" s="411">
        <v>449185000000000</v>
      </c>
      <c r="U42" s="411">
        <v>450136000000000</v>
      </c>
      <c r="V42" s="411">
        <v>451813000000000</v>
      </c>
      <c r="W42" s="411">
        <v>454082000000000</v>
      </c>
      <c r="X42" s="411">
        <v>456414000000000</v>
      </c>
      <c r="Y42" s="411">
        <v>457562000000000</v>
      </c>
      <c r="Z42" s="411">
        <v>458742000000000</v>
      </c>
      <c r="AA42" s="411">
        <v>460071000000000</v>
      </c>
      <c r="AB42" s="411">
        <v>461750000000000</v>
      </c>
      <c r="AC42" s="411">
        <v>461351000000000</v>
      </c>
      <c r="AD42" s="411">
        <v>464655000000000</v>
      </c>
      <c r="AE42" s="411">
        <v>467149000000000</v>
      </c>
      <c r="AF42" s="411">
        <v>468695000000000</v>
      </c>
      <c r="AG42" s="411">
        <v>468795000000000</v>
      </c>
    </row>
    <row r="43" spans="1:33">
      <c r="A43" s="258" t="s">
        <v>3482</v>
      </c>
      <c r="B43" s="411">
        <v>11298300000</v>
      </c>
      <c r="C43" s="411">
        <v>10567500000</v>
      </c>
      <c r="D43" s="411">
        <v>10945100000</v>
      </c>
      <c r="E43" s="411">
        <v>11343200000</v>
      </c>
      <c r="F43" s="411">
        <v>11474900000</v>
      </c>
      <c r="G43" s="411">
        <v>11703400000</v>
      </c>
      <c r="H43" s="411">
        <v>11900000000</v>
      </c>
      <c r="I43" s="411">
        <v>12134100000</v>
      </c>
      <c r="J43" s="411">
        <v>12140700000</v>
      </c>
      <c r="K43" s="411">
        <v>12268900000</v>
      </c>
      <c r="L43" s="411">
        <v>12298300000</v>
      </c>
      <c r="M43" s="411">
        <v>12125000000</v>
      </c>
      <c r="N43" s="411">
        <v>12178500000</v>
      </c>
      <c r="O43" s="411">
        <v>12312000000</v>
      </c>
      <c r="P43" s="411">
        <v>12318500000</v>
      </c>
      <c r="Q43" s="411">
        <v>12496600000</v>
      </c>
      <c r="R43" s="411">
        <v>12541700000</v>
      </c>
      <c r="S43" s="411">
        <v>12522400000</v>
      </c>
      <c r="T43" s="411">
        <v>12715900000</v>
      </c>
      <c r="U43" s="411">
        <v>12757700000</v>
      </c>
      <c r="V43" s="411">
        <v>12805700000</v>
      </c>
      <c r="W43" s="411">
        <v>12943100000</v>
      </c>
      <c r="X43" s="411">
        <v>13029100000</v>
      </c>
      <c r="Y43" s="411">
        <v>13094300000</v>
      </c>
      <c r="Z43" s="411">
        <v>13156400000</v>
      </c>
      <c r="AA43" s="411">
        <v>13221300000</v>
      </c>
      <c r="AB43" s="411">
        <v>13298400000</v>
      </c>
      <c r="AC43" s="411">
        <v>13292400000</v>
      </c>
      <c r="AD43" s="411">
        <v>13472100000</v>
      </c>
      <c r="AE43" s="411">
        <v>13590800000</v>
      </c>
      <c r="AF43" s="411">
        <v>13669900000</v>
      </c>
      <c r="AG43" s="411">
        <v>13653600000</v>
      </c>
    </row>
    <row r="44" spans="1:33">
      <c r="A44" s="258" t="s">
        <v>3481</v>
      </c>
      <c r="B44" s="411">
        <v>134310000000</v>
      </c>
      <c r="C44" s="411">
        <v>126290000000</v>
      </c>
      <c r="D44" s="411">
        <v>129947000000</v>
      </c>
      <c r="E44" s="411">
        <v>134372000000</v>
      </c>
      <c r="F44" s="411">
        <v>135522000000</v>
      </c>
      <c r="G44" s="411">
        <v>137775000000</v>
      </c>
      <c r="H44" s="411">
        <v>139945000000</v>
      </c>
      <c r="I44" s="411">
        <v>142299000000</v>
      </c>
      <c r="J44" s="411">
        <v>142179000000</v>
      </c>
      <c r="K44" s="411">
        <v>143557000000</v>
      </c>
      <c r="L44" s="411">
        <v>143845000000</v>
      </c>
      <c r="M44" s="411">
        <v>142329000000</v>
      </c>
      <c r="N44" s="411">
        <v>142975000000</v>
      </c>
      <c r="O44" s="411">
        <v>144267000000</v>
      </c>
      <c r="P44" s="411">
        <v>144166000000</v>
      </c>
      <c r="Q44" s="411">
        <v>145958000000</v>
      </c>
      <c r="R44" s="411">
        <v>146374000000</v>
      </c>
      <c r="S44" s="411">
        <v>146179000000</v>
      </c>
      <c r="T44" s="411">
        <v>148104000000</v>
      </c>
      <c r="U44" s="411">
        <v>148498000000</v>
      </c>
      <c r="V44" s="411">
        <v>149113000000</v>
      </c>
      <c r="W44" s="411">
        <v>150131000000</v>
      </c>
      <c r="X44" s="411">
        <v>151091000000</v>
      </c>
      <c r="Y44" s="411">
        <v>151667000000</v>
      </c>
      <c r="Z44" s="411">
        <v>152242000000</v>
      </c>
      <c r="AA44" s="411">
        <v>152838000000</v>
      </c>
      <c r="AB44" s="411">
        <v>153566000000</v>
      </c>
      <c r="AC44" s="411">
        <v>153512000000</v>
      </c>
      <c r="AD44" s="411">
        <v>155006000000</v>
      </c>
      <c r="AE44" s="411">
        <v>156120000000</v>
      </c>
      <c r="AF44" s="411">
        <v>156874000000</v>
      </c>
      <c r="AG44" s="411">
        <v>157010000000</v>
      </c>
    </row>
    <row r="45" spans="1:33">
      <c r="A45" s="258" t="s">
        <v>3480</v>
      </c>
      <c r="B45" s="411">
        <v>532930000000</v>
      </c>
      <c r="C45" s="411">
        <v>504996000000</v>
      </c>
      <c r="D45" s="411">
        <v>513390000000</v>
      </c>
      <c r="E45" s="411">
        <v>528806000000</v>
      </c>
      <c r="F45" s="411">
        <v>530606000000</v>
      </c>
      <c r="G45" s="411">
        <v>536479000000</v>
      </c>
      <c r="H45" s="411">
        <v>543899000000</v>
      </c>
      <c r="I45" s="411">
        <v>550445000000</v>
      </c>
      <c r="J45" s="411">
        <v>548770000000</v>
      </c>
      <c r="K45" s="411">
        <v>553333000000</v>
      </c>
      <c r="L45" s="411">
        <v>554063000000</v>
      </c>
      <c r="M45" s="411">
        <v>551618000000</v>
      </c>
      <c r="N45" s="411">
        <v>554242000000</v>
      </c>
      <c r="O45" s="411">
        <v>557471000000</v>
      </c>
      <c r="P45" s="411">
        <v>555973000000</v>
      </c>
      <c r="Q45" s="411">
        <v>560949000000</v>
      </c>
      <c r="R45" s="411">
        <v>561834000000</v>
      </c>
      <c r="S45" s="411">
        <v>561307000000</v>
      </c>
      <c r="T45" s="411">
        <v>566497000000</v>
      </c>
      <c r="U45" s="411">
        <v>567422000000</v>
      </c>
      <c r="V45" s="411">
        <v>570155000000</v>
      </c>
      <c r="W45" s="411">
        <v>570297000000</v>
      </c>
      <c r="X45" s="411">
        <v>573716000000</v>
      </c>
      <c r="Y45" s="411">
        <v>574769000000</v>
      </c>
      <c r="Z45" s="411">
        <v>576040000000</v>
      </c>
      <c r="AA45" s="411">
        <v>577284000000</v>
      </c>
      <c r="AB45" s="411">
        <v>578966000000</v>
      </c>
      <c r="AC45" s="411">
        <v>578865000000</v>
      </c>
      <c r="AD45" s="411">
        <v>580719000000</v>
      </c>
      <c r="AE45" s="411">
        <v>583271000000</v>
      </c>
      <c r="AF45" s="411">
        <v>585099000000</v>
      </c>
      <c r="AG45" s="411">
        <v>587827000000</v>
      </c>
    </row>
    <row r="46" spans="1:33">
      <c r="A46" s="258" t="s">
        <v>3479</v>
      </c>
      <c r="B46" s="411">
        <v>70294300000</v>
      </c>
      <c r="C46" s="411">
        <v>67117600000</v>
      </c>
      <c r="D46" s="411">
        <v>67960000000</v>
      </c>
      <c r="E46" s="411">
        <v>70080700000</v>
      </c>
      <c r="F46" s="411">
        <v>70293800000</v>
      </c>
      <c r="G46" s="411">
        <v>71041900000</v>
      </c>
      <c r="H46" s="411">
        <v>72081500000</v>
      </c>
      <c r="I46" s="411">
        <v>72886100000</v>
      </c>
      <c r="J46" s="411">
        <v>72535000000</v>
      </c>
      <c r="K46" s="411">
        <v>73082300000</v>
      </c>
      <c r="L46" s="411">
        <v>73175200000</v>
      </c>
      <c r="M46" s="411">
        <v>72908400000</v>
      </c>
      <c r="N46" s="411">
        <v>73248000000</v>
      </c>
      <c r="O46" s="411">
        <v>73617600000</v>
      </c>
      <c r="P46" s="411">
        <v>73330900000</v>
      </c>
      <c r="Q46" s="411">
        <v>73971000000</v>
      </c>
      <c r="R46" s="411">
        <v>74062500000</v>
      </c>
      <c r="S46" s="411">
        <v>73971700000</v>
      </c>
      <c r="T46" s="411">
        <v>74621200000</v>
      </c>
      <c r="U46" s="411">
        <v>74709100000</v>
      </c>
      <c r="V46" s="411">
        <v>75089400000</v>
      </c>
      <c r="W46" s="411">
        <v>74928400000</v>
      </c>
      <c r="X46" s="411">
        <v>75366100000</v>
      </c>
      <c r="Y46" s="411">
        <v>75429500000</v>
      </c>
      <c r="Z46" s="411">
        <v>75532800000</v>
      </c>
      <c r="AA46" s="411">
        <v>75661400000</v>
      </c>
      <c r="AB46" s="411">
        <v>75844500000</v>
      </c>
      <c r="AC46" s="411">
        <v>75831100000</v>
      </c>
      <c r="AD46" s="411">
        <v>75900800000</v>
      </c>
      <c r="AE46" s="411">
        <v>76150900000</v>
      </c>
      <c r="AF46" s="411">
        <v>76320700000</v>
      </c>
      <c r="AG46" s="411">
        <v>76714200000</v>
      </c>
    </row>
    <row r="47" spans="1:33">
      <c r="A47" s="258" t="s">
        <v>3478</v>
      </c>
      <c r="B47" s="411">
        <v>50445100000</v>
      </c>
      <c r="C47" s="411">
        <v>48051200000</v>
      </c>
      <c r="D47" s="411">
        <v>48781800000</v>
      </c>
      <c r="E47" s="411">
        <v>50331200000</v>
      </c>
      <c r="F47" s="411">
        <v>50532800000</v>
      </c>
      <c r="G47" s="411">
        <v>51123500000</v>
      </c>
      <c r="H47" s="411">
        <v>51883700000</v>
      </c>
      <c r="I47" s="411">
        <v>52513300000</v>
      </c>
      <c r="J47" s="411">
        <v>52293600000</v>
      </c>
      <c r="K47" s="411">
        <v>52706600000</v>
      </c>
      <c r="L47" s="411">
        <v>52780400000</v>
      </c>
      <c r="M47" s="411">
        <v>52523800000</v>
      </c>
      <c r="N47" s="411">
        <v>52767000000</v>
      </c>
      <c r="O47" s="411">
        <v>53069400000</v>
      </c>
      <c r="P47" s="411">
        <v>52890300000</v>
      </c>
      <c r="Q47" s="411">
        <v>53387000000</v>
      </c>
      <c r="R47" s="411">
        <v>53467900000</v>
      </c>
      <c r="S47" s="411">
        <v>53400500000</v>
      </c>
      <c r="T47" s="411">
        <v>53911000000</v>
      </c>
      <c r="U47" s="411">
        <v>53988000000</v>
      </c>
      <c r="V47" s="411">
        <v>54254100000</v>
      </c>
      <c r="W47" s="411">
        <v>54220900000</v>
      </c>
      <c r="X47" s="411">
        <v>54542800000</v>
      </c>
      <c r="Y47" s="411">
        <v>54616100000</v>
      </c>
      <c r="Z47" s="411">
        <v>54713200000</v>
      </c>
      <c r="AA47" s="411">
        <v>54827600000</v>
      </c>
      <c r="AB47" s="411">
        <v>54982900000</v>
      </c>
      <c r="AC47" s="411">
        <v>54971300000</v>
      </c>
      <c r="AD47" s="411">
        <v>55106300000</v>
      </c>
      <c r="AE47" s="411">
        <v>55325200000</v>
      </c>
      <c r="AF47" s="411">
        <v>55473200000</v>
      </c>
      <c r="AG47" s="411">
        <v>55715700000</v>
      </c>
    </row>
    <row r="48" spans="1:33">
      <c r="A48" s="258" t="s">
        <v>3477</v>
      </c>
      <c r="B48" s="411">
        <v>799232000000</v>
      </c>
      <c r="C48" s="411">
        <v>765169000000</v>
      </c>
      <c r="D48" s="411">
        <v>773997000000</v>
      </c>
      <c r="E48" s="411">
        <v>796217000000</v>
      </c>
      <c r="F48" s="411">
        <v>796564000000</v>
      </c>
      <c r="G48" s="411">
        <v>802698000000</v>
      </c>
      <c r="H48" s="411">
        <v>813494000000</v>
      </c>
      <c r="I48" s="411">
        <v>820512000000</v>
      </c>
      <c r="J48" s="411">
        <v>815865000000</v>
      </c>
      <c r="K48" s="411">
        <v>821425000000</v>
      </c>
      <c r="L48" s="411">
        <v>822170000000</v>
      </c>
      <c r="M48" s="411">
        <v>821919000000</v>
      </c>
      <c r="N48" s="411">
        <v>825853000000</v>
      </c>
      <c r="O48" s="411">
        <v>828616000000</v>
      </c>
      <c r="P48" s="411">
        <v>824668000000</v>
      </c>
      <c r="Q48" s="411">
        <v>830194000000</v>
      </c>
      <c r="R48" s="411">
        <v>830643000000</v>
      </c>
      <c r="S48" s="411">
        <v>829842000000</v>
      </c>
      <c r="T48" s="411">
        <v>835251000000</v>
      </c>
      <c r="U48" s="411">
        <v>835772000000</v>
      </c>
      <c r="V48" s="411">
        <v>840240000000</v>
      </c>
      <c r="W48" s="411">
        <v>835577000000</v>
      </c>
      <c r="X48" s="411">
        <v>840194000000</v>
      </c>
      <c r="Y48" s="411">
        <v>840021000000</v>
      </c>
      <c r="Z48" s="411">
        <v>840457000000</v>
      </c>
      <c r="AA48" s="411">
        <v>841057000000</v>
      </c>
      <c r="AB48" s="411">
        <v>842206000000</v>
      </c>
      <c r="AC48" s="411">
        <v>842146000000</v>
      </c>
      <c r="AD48" s="411">
        <v>839926000000</v>
      </c>
      <c r="AE48" s="411">
        <v>841359000000</v>
      </c>
      <c r="AF48" s="411">
        <v>842428000000</v>
      </c>
      <c r="AG48" s="411">
        <v>848515000000</v>
      </c>
    </row>
    <row r="49" spans="1:33">
      <c r="A49" s="258" t="s">
        <v>3476</v>
      </c>
      <c r="B49" s="411">
        <v>3308050000</v>
      </c>
      <c r="C49" s="411">
        <v>3111360000</v>
      </c>
      <c r="D49" s="411">
        <v>3201410000</v>
      </c>
      <c r="E49" s="411">
        <v>3312710000</v>
      </c>
      <c r="F49" s="411">
        <v>3342950000</v>
      </c>
      <c r="G49" s="411">
        <v>3400610000</v>
      </c>
      <c r="H49" s="411">
        <v>3455390000</v>
      </c>
      <c r="I49" s="411">
        <v>3515130000</v>
      </c>
      <c r="J49" s="411">
        <v>3512130000</v>
      </c>
      <c r="K49" s="411">
        <v>3546430000</v>
      </c>
      <c r="L49" s="411">
        <v>3553810000</v>
      </c>
      <c r="M49" s="411">
        <v>3514110000</v>
      </c>
      <c r="N49" s="411">
        <v>3529900000</v>
      </c>
      <c r="O49" s="411">
        <v>3562830000</v>
      </c>
      <c r="P49" s="411">
        <v>3560540000</v>
      </c>
      <c r="Q49" s="411">
        <v>3606280000</v>
      </c>
      <c r="R49" s="411">
        <v>3616970000</v>
      </c>
      <c r="S49" s="411">
        <v>3611820000</v>
      </c>
      <c r="T49" s="411">
        <v>3660940000</v>
      </c>
      <c r="U49" s="411">
        <v>3670940000</v>
      </c>
      <c r="V49" s="411">
        <v>3686060000</v>
      </c>
      <c r="W49" s="411">
        <v>3712900000</v>
      </c>
      <c r="X49" s="411">
        <v>3736800000</v>
      </c>
      <c r="Y49" s="411">
        <v>3751460000</v>
      </c>
      <c r="Z49" s="411">
        <v>3765980000</v>
      </c>
      <c r="AA49" s="411">
        <v>3781300000</v>
      </c>
      <c r="AB49" s="411">
        <v>3799930000</v>
      </c>
      <c r="AC49" s="411">
        <v>3798520000</v>
      </c>
      <c r="AD49" s="411">
        <v>3837290000</v>
      </c>
      <c r="AE49" s="411">
        <v>3865620000</v>
      </c>
      <c r="AF49" s="411">
        <v>3884620000</v>
      </c>
      <c r="AG49" s="411">
        <v>3886590000</v>
      </c>
    </row>
    <row r="50" spans="1:33">
      <c r="A50" s="258" t="s">
        <v>3475</v>
      </c>
      <c r="B50" s="411">
        <v>6567260000</v>
      </c>
      <c r="C50" s="411">
        <v>6137880000</v>
      </c>
      <c r="D50" s="411">
        <v>6359720000</v>
      </c>
      <c r="E50" s="411">
        <v>6590960000</v>
      </c>
      <c r="F50" s="411">
        <v>6668420000</v>
      </c>
      <c r="G50" s="411">
        <v>6802250000</v>
      </c>
      <c r="H50" s="411">
        <v>6916290000</v>
      </c>
      <c r="I50" s="411">
        <v>7053610000</v>
      </c>
      <c r="J50" s="411">
        <v>7058900000</v>
      </c>
      <c r="K50" s="411">
        <v>7134160000</v>
      </c>
      <c r="L50" s="411">
        <v>7151400000</v>
      </c>
      <c r="M50" s="411">
        <v>7049280000</v>
      </c>
      <c r="N50" s="411">
        <v>7080460000</v>
      </c>
      <c r="O50" s="411">
        <v>7159070000</v>
      </c>
      <c r="P50" s="411">
        <v>7163910000</v>
      </c>
      <c r="Q50" s="411">
        <v>7268170000</v>
      </c>
      <c r="R50" s="411">
        <v>7294830000</v>
      </c>
      <c r="S50" s="411">
        <v>7283750000</v>
      </c>
      <c r="T50" s="411">
        <v>7397210000</v>
      </c>
      <c r="U50" s="411">
        <v>7422000000</v>
      </c>
      <c r="V50" s="411">
        <v>7449700000</v>
      </c>
      <c r="W50" s="411">
        <v>7532110000</v>
      </c>
      <c r="X50" s="411">
        <v>7582390000</v>
      </c>
      <c r="Y50" s="411">
        <v>7621290000</v>
      </c>
      <c r="Z50" s="411">
        <v>7658260000</v>
      </c>
      <c r="AA50" s="411">
        <v>7696570000</v>
      </c>
      <c r="AB50" s="411">
        <v>7742070000</v>
      </c>
      <c r="AC50" s="411">
        <v>7738590000</v>
      </c>
      <c r="AD50" s="411">
        <v>7845640000</v>
      </c>
      <c r="AE50" s="411">
        <v>7915920000</v>
      </c>
      <c r="AF50" s="411">
        <v>7962900000</v>
      </c>
      <c r="AG50" s="411">
        <v>7952580000</v>
      </c>
    </row>
    <row r="51" spans="1:33">
      <c r="A51" s="258" t="s">
        <v>3474</v>
      </c>
      <c r="B51" s="411">
        <v>11389000000000</v>
      </c>
      <c r="C51" s="411">
        <v>10572200000000</v>
      </c>
      <c r="D51" s="411">
        <v>10921900000000</v>
      </c>
      <c r="E51" s="411">
        <v>11169800000000</v>
      </c>
      <c r="F51" s="411">
        <v>11330700000000</v>
      </c>
      <c r="G51" s="411">
        <v>11513500000000</v>
      </c>
      <c r="H51" s="411">
        <v>11709900000000</v>
      </c>
      <c r="I51" s="411">
        <v>11844100000000</v>
      </c>
      <c r="J51" s="411">
        <v>11958900000000</v>
      </c>
      <c r="K51" s="411">
        <v>12061400000000</v>
      </c>
      <c r="L51" s="411">
        <v>12122300000000</v>
      </c>
      <c r="M51" s="411">
        <v>12177500000000</v>
      </c>
      <c r="N51" s="411">
        <v>12230000000000</v>
      </c>
      <c r="O51" s="411">
        <v>12264200000000</v>
      </c>
      <c r="P51" s="411">
        <v>12282500000000</v>
      </c>
      <c r="Q51" s="411">
        <v>12275500000000</v>
      </c>
      <c r="R51" s="411">
        <v>12272000000000</v>
      </c>
      <c r="S51" s="411">
        <v>12318400000000</v>
      </c>
      <c r="T51" s="411">
        <v>12364900000000</v>
      </c>
      <c r="U51" s="411">
        <v>12411400000000</v>
      </c>
      <c r="V51" s="411">
        <v>12461400000000</v>
      </c>
      <c r="W51" s="411">
        <v>12507900000000</v>
      </c>
      <c r="X51" s="411">
        <v>12515100000000</v>
      </c>
      <c r="Y51" s="411">
        <v>12525800000000</v>
      </c>
      <c r="Z51" s="411">
        <v>12536600000000</v>
      </c>
      <c r="AA51" s="411">
        <v>12547300000000</v>
      </c>
      <c r="AB51" s="411">
        <v>12554500000000</v>
      </c>
      <c r="AC51" s="411">
        <v>12550900000000</v>
      </c>
      <c r="AD51" s="411">
        <v>12543900000000</v>
      </c>
      <c r="AE51" s="411">
        <v>12536800000000</v>
      </c>
      <c r="AF51" s="411">
        <v>12533200000000</v>
      </c>
      <c r="AG51" s="411">
        <v>12526100000000</v>
      </c>
    </row>
    <row r="52" spans="1:33">
      <c r="A52" s="258" t="s">
        <v>3473</v>
      </c>
      <c r="B52" s="411">
        <v>1663770000</v>
      </c>
      <c r="C52" s="411">
        <v>1586660000</v>
      </c>
      <c r="D52" s="411">
        <v>1622890000</v>
      </c>
      <c r="E52" s="411">
        <v>1674250000</v>
      </c>
      <c r="F52" s="411">
        <v>1681250000</v>
      </c>
      <c r="G52" s="411">
        <v>1700850000</v>
      </c>
      <c r="H52" s="411">
        <v>1726290000</v>
      </c>
      <c r="I52" s="411">
        <v>1746960000</v>
      </c>
      <c r="J52" s="411">
        <v>1739640000</v>
      </c>
      <c r="K52" s="411">
        <v>1753000000</v>
      </c>
      <c r="L52" s="411">
        <v>1755510000</v>
      </c>
      <c r="M52" s="411">
        <v>1747280000</v>
      </c>
      <c r="N52" s="411">
        <v>1755340000</v>
      </c>
      <c r="O52" s="411">
        <v>1765150000</v>
      </c>
      <c r="P52" s="411">
        <v>1759150000</v>
      </c>
      <c r="Q52" s="411">
        <v>1775280000</v>
      </c>
      <c r="R52" s="411">
        <v>1777860000</v>
      </c>
      <c r="S52" s="411">
        <v>1775580000</v>
      </c>
      <c r="T52" s="411">
        <v>1792090000</v>
      </c>
      <c r="U52" s="411">
        <v>1794490000</v>
      </c>
      <c r="V52" s="411">
        <v>1803170000</v>
      </c>
      <c r="W52" s="411">
        <v>1801510000</v>
      </c>
      <c r="X52" s="411">
        <v>1811880000</v>
      </c>
      <c r="Y52" s="411">
        <v>1813980000</v>
      </c>
      <c r="Z52" s="411">
        <v>1816890000</v>
      </c>
      <c r="AA52" s="411">
        <v>1820520000</v>
      </c>
      <c r="AB52" s="411">
        <v>1825460000</v>
      </c>
      <c r="AC52" s="411">
        <v>1825110000</v>
      </c>
      <c r="AD52" s="411">
        <v>1828910000</v>
      </c>
      <c r="AE52" s="411">
        <v>1835700000</v>
      </c>
      <c r="AF52" s="411">
        <v>1840220000</v>
      </c>
      <c r="AG52" s="411">
        <v>1848060000</v>
      </c>
    </row>
    <row r="53" spans="1:33">
      <c r="A53" s="258" t="s">
        <v>3472</v>
      </c>
      <c r="B53" s="258">
        <v>0</v>
      </c>
      <c r="C53" s="258">
        <v>0</v>
      </c>
      <c r="D53" s="258">
        <v>0</v>
      </c>
      <c r="E53" s="258">
        <v>0</v>
      </c>
      <c r="F53" s="258">
        <v>0</v>
      </c>
      <c r="G53" s="258">
        <v>0</v>
      </c>
      <c r="H53" s="258">
        <v>0</v>
      </c>
      <c r="I53" s="258">
        <v>0</v>
      </c>
      <c r="J53" s="258">
        <v>0</v>
      </c>
      <c r="K53" s="258">
        <v>0</v>
      </c>
      <c r="L53" s="258">
        <v>0</v>
      </c>
      <c r="M53" s="258">
        <v>0</v>
      </c>
      <c r="N53" s="258">
        <v>0</v>
      </c>
      <c r="O53" s="258">
        <v>0</v>
      </c>
      <c r="P53" s="258">
        <v>0</v>
      </c>
      <c r="Q53" s="258">
        <v>0</v>
      </c>
      <c r="R53" s="258">
        <v>0</v>
      </c>
      <c r="S53" s="258">
        <v>0</v>
      </c>
      <c r="T53" s="258">
        <v>0</v>
      </c>
      <c r="U53" s="258">
        <v>0</v>
      </c>
      <c r="V53" s="258">
        <v>0</v>
      </c>
      <c r="W53" s="258">
        <v>0</v>
      </c>
      <c r="X53" s="258">
        <v>0</v>
      </c>
      <c r="Y53" s="258">
        <v>0</v>
      </c>
      <c r="Z53" s="258">
        <v>0</v>
      </c>
      <c r="AA53" s="258">
        <v>0</v>
      </c>
      <c r="AB53" s="258">
        <v>0</v>
      </c>
      <c r="AC53" s="258">
        <v>0</v>
      </c>
      <c r="AD53" s="258">
        <v>0</v>
      </c>
      <c r="AE53" s="258">
        <v>0</v>
      </c>
      <c r="AF53" s="258">
        <v>0</v>
      </c>
      <c r="AG53" s="258">
        <v>0</v>
      </c>
    </row>
    <row r="54" spans="1:33">
      <c r="A54" s="258" t="s">
        <v>3471</v>
      </c>
      <c r="B54" s="411">
        <v>79680600000000</v>
      </c>
      <c r="C54" s="411">
        <v>73648600000000</v>
      </c>
      <c r="D54" s="411">
        <v>74077900000000</v>
      </c>
      <c r="E54" s="411">
        <v>75212000000000</v>
      </c>
      <c r="F54" s="411">
        <v>76563500000000</v>
      </c>
      <c r="G54" s="411">
        <v>77785900000000</v>
      </c>
      <c r="H54" s="411">
        <v>78882100000000</v>
      </c>
      <c r="I54" s="411">
        <v>79831400000000</v>
      </c>
      <c r="J54" s="411">
        <v>80666800000000</v>
      </c>
      <c r="K54" s="411">
        <v>81414800000000</v>
      </c>
      <c r="L54" s="411">
        <v>81933500000000</v>
      </c>
      <c r="M54" s="411">
        <v>82446300000000</v>
      </c>
      <c r="N54" s="411">
        <v>83094900000000</v>
      </c>
      <c r="O54" s="411">
        <v>83256100000000</v>
      </c>
      <c r="P54" s="411">
        <v>83197100000000</v>
      </c>
      <c r="Q54" s="411">
        <v>83061500000000</v>
      </c>
      <c r="R54" s="411">
        <v>83205000000000</v>
      </c>
      <c r="S54" s="411">
        <v>83610800000000</v>
      </c>
      <c r="T54" s="411">
        <v>84160800000000</v>
      </c>
      <c r="U54" s="411">
        <v>84763000000000</v>
      </c>
      <c r="V54" s="411">
        <v>85372700000000</v>
      </c>
      <c r="W54" s="411">
        <v>86023900000000</v>
      </c>
      <c r="X54" s="411">
        <v>86628200000000</v>
      </c>
      <c r="Y54" s="411">
        <v>87232700000000</v>
      </c>
      <c r="Z54" s="411">
        <v>87813000000000</v>
      </c>
      <c r="AA54" s="411">
        <v>88399200000000</v>
      </c>
      <c r="AB54" s="411">
        <v>88960900000000</v>
      </c>
      <c r="AC54" s="411">
        <v>89490100000000</v>
      </c>
      <c r="AD54" s="411">
        <v>89924800000000</v>
      </c>
      <c r="AE54" s="411">
        <v>90394200000000</v>
      </c>
      <c r="AF54" s="411">
        <v>90785800000000</v>
      </c>
      <c r="AG54" s="411">
        <v>91083500000000</v>
      </c>
    </row>
    <row r="55" spans="1:33">
      <c r="A55" s="258" t="s">
        <v>3470</v>
      </c>
      <c r="B55" s="411">
        <v>1049740000</v>
      </c>
      <c r="C55" s="411">
        <v>1003650000</v>
      </c>
      <c r="D55" s="411">
        <v>970638000</v>
      </c>
      <c r="E55" s="411">
        <v>972296000</v>
      </c>
      <c r="F55" s="411">
        <v>985892000</v>
      </c>
      <c r="G55" s="411">
        <v>999991000</v>
      </c>
      <c r="H55" s="411">
        <v>1004400000</v>
      </c>
      <c r="I55" s="411">
        <v>1003850000</v>
      </c>
      <c r="J55" s="411">
        <v>1004750000</v>
      </c>
      <c r="K55" s="411">
        <v>1005210000</v>
      </c>
      <c r="L55" s="411">
        <v>1003570000</v>
      </c>
      <c r="M55" s="411">
        <v>1002010000</v>
      </c>
      <c r="N55" s="411">
        <v>995987000</v>
      </c>
      <c r="O55" s="411">
        <v>971268000</v>
      </c>
      <c r="P55" s="411">
        <v>938505000</v>
      </c>
      <c r="Q55" s="411">
        <v>908406000</v>
      </c>
      <c r="R55" s="411">
        <v>891501000</v>
      </c>
      <c r="S55" s="411">
        <v>885282000</v>
      </c>
      <c r="T55" s="411">
        <v>885894000</v>
      </c>
      <c r="U55" s="411">
        <v>888909000</v>
      </c>
      <c r="V55" s="411">
        <v>892853000</v>
      </c>
      <c r="W55" s="411">
        <v>898471000</v>
      </c>
      <c r="X55" s="411">
        <v>903052000</v>
      </c>
      <c r="Y55" s="411">
        <v>907221000</v>
      </c>
      <c r="Z55" s="411">
        <v>911599000</v>
      </c>
      <c r="AA55" s="411">
        <v>915237000</v>
      </c>
      <c r="AB55" s="411">
        <v>917938000</v>
      </c>
      <c r="AC55" s="411">
        <v>919988000</v>
      </c>
      <c r="AD55" s="411">
        <v>918963000</v>
      </c>
      <c r="AE55" s="411">
        <v>917903000</v>
      </c>
      <c r="AF55" s="411">
        <v>914271000</v>
      </c>
      <c r="AG55" s="411">
        <v>906616000</v>
      </c>
    </row>
    <row r="56" spans="1:33">
      <c r="A56" s="258" t="s">
        <v>3469</v>
      </c>
      <c r="B56" s="411">
        <v>11337800000</v>
      </c>
      <c r="C56" s="411">
        <v>10433500000</v>
      </c>
      <c r="D56" s="411">
        <v>10099300000</v>
      </c>
      <c r="E56" s="411">
        <v>10143300000</v>
      </c>
      <c r="F56" s="411">
        <v>10341900000</v>
      </c>
      <c r="G56" s="411">
        <v>10493200000</v>
      </c>
      <c r="H56" s="411">
        <v>10565400000</v>
      </c>
      <c r="I56" s="411">
        <v>10592500000</v>
      </c>
      <c r="J56" s="411">
        <v>10610700000</v>
      </c>
      <c r="K56" s="411">
        <v>10619100000</v>
      </c>
      <c r="L56" s="411">
        <v>10602300000</v>
      </c>
      <c r="M56" s="411">
        <v>10590700000</v>
      </c>
      <c r="N56" s="411">
        <v>10537200000</v>
      </c>
      <c r="O56" s="411">
        <v>10329100000</v>
      </c>
      <c r="P56" s="411">
        <v>10054900000</v>
      </c>
      <c r="Q56" s="411">
        <v>9795010000</v>
      </c>
      <c r="R56" s="411">
        <v>9646280000</v>
      </c>
      <c r="S56" s="411">
        <v>9597400000</v>
      </c>
      <c r="T56" s="411">
        <v>9604810000</v>
      </c>
      <c r="U56" s="411">
        <v>9636540000</v>
      </c>
      <c r="V56" s="411">
        <v>9669840000</v>
      </c>
      <c r="W56" s="411">
        <v>9718860000</v>
      </c>
      <c r="X56" s="411">
        <v>9753520000</v>
      </c>
      <c r="Y56" s="411">
        <v>9787770000</v>
      </c>
      <c r="Z56" s="411">
        <v>9815100000</v>
      </c>
      <c r="AA56" s="411">
        <v>9841270000</v>
      </c>
      <c r="AB56" s="411">
        <v>9858560000</v>
      </c>
      <c r="AC56" s="411">
        <v>9864810000</v>
      </c>
      <c r="AD56" s="411">
        <v>9839250000</v>
      </c>
      <c r="AE56" s="411">
        <v>9820820000</v>
      </c>
      <c r="AF56" s="411">
        <v>9776760000</v>
      </c>
      <c r="AG56" s="411">
        <v>9695260000</v>
      </c>
    </row>
    <row r="57" spans="1:33">
      <c r="A57" s="258" t="s">
        <v>3468</v>
      </c>
      <c r="B57" s="411">
        <v>26712800000</v>
      </c>
      <c r="C57" s="411">
        <v>23631200000</v>
      </c>
      <c r="D57" s="411">
        <v>22780700000</v>
      </c>
      <c r="E57" s="411">
        <v>22872900000</v>
      </c>
      <c r="F57" s="411">
        <v>23468200000</v>
      </c>
      <c r="G57" s="411">
        <v>23776100000</v>
      </c>
      <c r="H57" s="411">
        <v>23979400000</v>
      </c>
      <c r="I57" s="411">
        <v>24112300000</v>
      </c>
      <c r="J57" s="411">
        <v>24159600000</v>
      </c>
      <c r="K57" s="411">
        <v>24177500000</v>
      </c>
      <c r="L57" s="411">
        <v>24124700000</v>
      </c>
      <c r="M57" s="411">
        <v>24100400000</v>
      </c>
      <c r="N57" s="411">
        <v>24012100000</v>
      </c>
      <c r="O57" s="411">
        <v>23702500000</v>
      </c>
      <c r="P57" s="411">
        <v>23299200000</v>
      </c>
      <c r="Q57" s="411">
        <v>22883400000</v>
      </c>
      <c r="R57" s="411">
        <v>22632600000</v>
      </c>
      <c r="S57" s="411">
        <v>22572000000</v>
      </c>
      <c r="T57" s="411">
        <v>22589500000</v>
      </c>
      <c r="U57" s="411">
        <v>22657200000</v>
      </c>
      <c r="V57" s="411">
        <v>22707500000</v>
      </c>
      <c r="W57" s="411">
        <v>22784000000</v>
      </c>
      <c r="X57" s="411">
        <v>22815600000</v>
      </c>
      <c r="Y57" s="411">
        <v>22862800000</v>
      </c>
      <c r="Z57" s="411">
        <v>22866200000</v>
      </c>
      <c r="AA57" s="411">
        <v>22886300000</v>
      </c>
      <c r="AB57" s="411">
        <v>22888900000</v>
      </c>
      <c r="AC57" s="411">
        <v>22858500000</v>
      </c>
      <c r="AD57" s="411">
        <v>22755200000</v>
      </c>
      <c r="AE57" s="411">
        <v>22690800000</v>
      </c>
      <c r="AF57" s="411">
        <v>22568000000</v>
      </c>
      <c r="AG57" s="411">
        <v>22382000000</v>
      </c>
    </row>
    <row r="58" spans="1:33">
      <c r="A58" s="258" t="s">
        <v>3467</v>
      </c>
      <c r="B58" s="411">
        <v>2313960000</v>
      </c>
      <c r="C58" s="411">
        <v>1831590000</v>
      </c>
      <c r="D58" s="411">
        <v>1857590000</v>
      </c>
      <c r="E58" s="411">
        <v>1947960000</v>
      </c>
      <c r="F58" s="411">
        <v>2025060000</v>
      </c>
      <c r="G58" s="411">
        <v>2093570000</v>
      </c>
      <c r="H58" s="411">
        <v>2147760000</v>
      </c>
      <c r="I58" s="411">
        <v>2188880000</v>
      </c>
      <c r="J58" s="411">
        <v>2212260000</v>
      </c>
      <c r="K58" s="411">
        <v>2230030000</v>
      </c>
      <c r="L58" s="411">
        <v>2240110000</v>
      </c>
      <c r="M58" s="411">
        <v>2252840000</v>
      </c>
      <c r="N58" s="411">
        <v>2242100000</v>
      </c>
      <c r="O58" s="411">
        <v>2213470000</v>
      </c>
      <c r="P58" s="411">
        <v>2173980000</v>
      </c>
      <c r="Q58" s="411">
        <v>2135840000</v>
      </c>
      <c r="R58" s="411">
        <v>2115410000</v>
      </c>
      <c r="S58" s="411">
        <v>2112840000</v>
      </c>
      <c r="T58" s="411">
        <v>2117000000</v>
      </c>
      <c r="U58" s="411">
        <v>2127720000</v>
      </c>
      <c r="V58" s="411">
        <v>2135650000</v>
      </c>
      <c r="W58" s="411">
        <v>2146440000</v>
      </c>
      <c r="X58" s="411">
        <v>2155310000</v>
      </c>
      <c r="Y58" s="411">
        <v>2161030000</v>
      </c>
      <c r="Z58" s="411">
        <v>2165620000</v>
      </c>
      <c r="AA58" s="411">
        <v>2170240000</v>
      </c>
      <c r="AB58" s="411">
        <v>2173500000</v>
      </c>
      <c r="AC58" s="411">
        <v>2171900000</v>
      </c>
      <c r="AD58" s="411">
        <v>2163090000</v>
      </c>
      <c r="AE58" s="411">
        <v>2157960000</v>
      </c>
      <c r="AF58" s="411">
        <v>2151860000</v>
      </c>
      <c r="AG58" s="411">
        <v>2136570000</v>
      </c>
    </row>
    <row r="59" spans="1:33">
      <c r="A59" s="258" t="s">
        <v>3466</v>
      </c>
      <c r="B59" s="411">
        <v>1908880000</v>
      </c>
      <c r="C59" s="411">
        <v>1654370000</v>
      </c>
      <c r="D59" s="411">
        <v>1634180000</v>
      </c>
      <c r="E59" s="411">
        <v>1672670000</v>
      </c>
      <c r="F59" s="411">
        <v>1718750000</v>
      </c>
      <c r="G59" s="411">
        <v>1759060000</v>
      </c>
      <c r="H59" s="411">
        <v>1785940000</v>
      </c>
      <c r="I59" s="411">
        <v>1803350000</v>
      </c>
      <c r="J59" s="411">
        <v>1813900000</v>
      </c>
      <c r="K59" s="411">
        <v>1821400000</v>
      </c>
      <c r="L59" s="411">
        <v>1823890000</v>
      </c>
      <c r="M59" s="411">
        <v>1827650000</v>
      </c>
      <c r="N59" s="411">
        <v>1818370000</v>
      </c>
      <c r="O59" s="411">
        <v>1786800000</v>
      </c>
      <c r="P59" s="411">
        <v>1744520000</v>
      </c>
      <c r="Q59" s="411">
        <v>1704510000</v>
      </c>
      <c r="R59" s="411">
        <v>1682280000</v>
      </c>
      <c r="S59" s="411">
        <v>1676290000</v>
      </c>
      <c r="T59" s="411">
        <v>1678580000</v>
      </c>
      <c r="U59" s="411">
        <v>1685640000</v>
      </c>
      <c r="V59" s="411">
        <v>1691960000</v>
      </c>
      <c r="W59" s="411">
        <v>1700920000</v>
      </c>
      <c r="X59" s="411">
        <v>1707990000</v>
      </c>
      <c r="Y59" s="411">
        <v>1713640000</v>
      </c>
      <c r="Z59" s="411">
        <v>1718470000</v>
      </c>
      <c r="AA59" s="411">
        <v>1723060000</v>
      </c>
      <c r="AB59" s="411">
        <v>1726280000</v>
      </c>
      <c r="AC59" s="411">
        <v>1726690000</v>
      </c>
      <c r="AD59" s="411">
        <v>1721490000</v>
      </c>
      <c r="AE59" s="411">
        <v>1718110000</v>
      </c>
      <c r="AF59" s="411">
        <v>1712020000</v>
      </c>
      <c r="AG59" s="411">
        <v>1698760000</v>
      </c>
    </row>
    <row r="60" spans="1:33">
      <c r="A60" s="258" t="s">
        <v>3465</v>
      </c>
      <c r="B60" s="411">
        <v>56821400000</v>
      </c>
      <c r="C60" s="411">
        <v>44136500000</v>
      </c>
      <c r="D60" s="411">
        <v>42608300000</v>
      </c>
      <c r="E60" s="411">
        <v>43199200000</v>
      </c>
      <c r="F60" s="411">
        <v>45244100000</v>
      </c>
      <c r="G60" s="411">
        <v>45879400000</v>
      </c>
      <c r="H60" s="411">
        <v>46670300000</v>
      </c>
      <c r="I60" s="411">
        <v>47464900000</v>
      </c>
      <c r="J60" s="411">
        <v>47684700000</v>
      </c>
      <c r="K60" s="411">
        <v>47821800000</v>
      </c>
      <c r="L60" s="411">
        <v>47715600000</v>
      </c>
      <c r="M60" s="411">
        <v>47766500000</v>
      </c>
      <c r="N60" s="411">
        <v>47743200000</v>
      </c>
      <c r="O60" s="411">
        <v>47980000000</v>
      </c>
      <c r="P60" s="411">
        <v>48299900000</v>
      </c>
      <c r="Q60" s="411">
        <v>48375900000</v>
      </c>
      <c r="R60" s="411">
        <v>48340100000</v>
      </c>
      <c r="S60" s="411">
        <v>48508400000</v>
      </c>
      <c r="T60" s="411">
        <v>48555600000</v>
      </c>
      <c r="U60" s="411">
        <v>48686100000</v>
      </c>
      <c r="V60" s="411">
        <v>48680700000</v>
      </c>
      <c r="W60" s="411">
        <v>48668300000</v>
      </c>
      <c r="X60" s="411">
        <v>48511900000</v>
      </c>
      <c r="Y60" s="411">
        <v>48449800000</v>
      </c>
      <c r="Z60" s="411">
        <v>48183900000</v>
      </c>
      <c r="AA60" s="411">
        <v>48028800000</v>
      </c>
      <c r="AB60" s="411">
        <v>47854400000</v>
      </c>
      <c r="AC60" s="411">
        <v>47577400000</v>
      </c>
      <c r="AD60" s="411">
        <v>47136500000</v>
      </c>
      <c r="AE60" s="411">
        <v>46891200000</v>
      </c>
      <c r="AF60" s="411">
        <v>46551600000</v>
      </c>
      <c r="AG60" s="411">
        <v>46194600000</v>
      </c>
    </row>
    <row r="61" spans="1:33">
      <c r="A61" s="258" t="s">
        <v>3464</v>
      </c>
      <c r="B61" s="411">
        <v>256460000</v>
      </c>
      <c r="C61" s="411">
        <v>236241000</v>
      </c>
      <c r="D61" s="411">
        <v>230749000</v>
      </c>
      <c r="E61" s="411">
        <v>233341000</v>
      </c>
      <c r="F61" s="411">
        <v>237757000</v>
      </c>
      <c r="G61" s="411">
        <v>242181000</v>
      </c>
      <c r="H61" s="411">
        <v>244359000</v>
      </c>
      <c r="I61" s="411">
        <v>245230000</v>
      </c>
      <c r="J61" s="411">
        <v>245990000</v>
      </c>
      <c r="K61" s="411">
        <v>246493000</v>
      </c>
      <c r="L61" s="411">
        <v>246449000</v>
      </c>
      <c r="M61" s="411">
        <v>246457000</v>
      </c>
      <c r="N61" s="411">
        <v>245026000</v>
      </c>
      <c r="O61" s="411">
        <v>239503000</v>
      </c>
      <c r="P61" s="411">
        <v>232163000</v>
      </c>
      <c r="Q61" s="411">
        <v>225392000</v>
      </c>
      <c r="R61" s="411">
        <v>221622000</v>
      </c>
      <c r="S61" s="411">
        <v>220329000</v>
      </c>
      <c r="T61" s="411">
        <v>220549000</v>
      </c>
      <c r="U61" s="411">
        <v>221393000</v>
      </c>
      <c r="V61" s="411">
        <v>222338000</v>
      </c>
      <c r="W61" s="411">
        <v>223697000</v>
      </c>
      <c r="X61" s="411">
        <v>224820000</v>
      </c>
      <c r="Y61" s="411">
        <v>225774000</v>
      </c>
      <c r="Z61" s="411">
        <v>226741000</v>
      </c>
      <c r="AA61" s="411">
        <v>227573000</v>
      </c>
      <c r="AB61" s="411">
        <v>228192000</v>
      </c>
      <c r="AC61" s="411">
        <v>228552000</v>
      </c>
      <c r="AD61" s="411">
        <v>228169000</v>
      </c>
      <c r="AE61" s="411">
        <v>227856000</v>
      </c>
      <c r="AF61" s="411">
        <v>227033000</v>
      </c>
      <c r="AG61" s="411">
        <v>225183000</v>
      </c>
    </row>
    <row r="62" spans="1:33">
      <c r="A62" s="258" t="s">
        <v>3463</v>
      </c>
      <c r="B62" s="411">
        <v>620084000</v>
      </c>
      <c r="C62" s="411">
        <v>591320000</v>
      </c>
      <c r="D62" s="411">
        <v>572719000</v>
      </c>
      <c r="E62" s="411">
        <v>574305000</v>
      </c>
      <c r="F62" s="411">
        <v>582505000</v>
      </c>
      <c r="G62" s="411">
        <v>591166000</v>
      </c>
      <c r="H62" s="411">
        <v>594067000</v>
      </c>
      <c r="I62" s="411">
        <v>593908000</v>
      </c>
      <c r="J62" s="411">
        <v>594607000</v>
      </c>
      <c r="K62" s="411">
        <v>594861000</v>
      </c>
      <c r="L62" s="411">
        <v>594021000</v>
      </c>
      <c r="M62" s="411">
        <v>593142000</v>
      </c>
      <c r="N62" s="411">
        <v>589578000</v>
      </c>
      <c r="O62" s="411">
        <v>574908000</v>
      </c>
      <c r="P62" s="411">
        <v>555549000</v>
      </c>
      <c r="Q62" s="411">
        <v>537782000</v>
      </c>
      <c r="R62" s="411">
        <v>527825000</v>
      </c>
      <c r="S62" s="411">
        <v>524099000</v>
      </c>
      <c r="T62" s="411">
        <v>524484000</v>
      </c>
      <c r="U62" s="411">
        <v>526303000</v>
      </c>
      <c r="V62" s="411">
        <v>528581000</v>
      </c>
      <c r="W62" s="411">
        <v>531934000</v>
      </c>
      <c r="X62" s="411">
        <v>534693000</v>
      </c>
      <c r="Y62" s="411">
        <v>537172000</v>
      </c>
      <c r="Z62" s="411">
        <v>539719000</v>
      </c>
      <c r="AA62" s="411">
        <v>541895000</v>
      </c>
      <c r="AB62" s="411">
        <v>543522000</v>
      </c>
      <c r="AC62" s="411">
        <v>544668000</v>
      </c>
      <c r="AD62" s="411">
        <v>544079000</v>
      </c>
      <c r="AE62" s="411">
        <v>543468000</v>
      </c>
      <c r="AF62" s="411">
        <v>541374000</v>
      </c>
      <c r="AG62" s="411">
        <v>536796000</v>
      </c>
    </row>
    <row r="63" spans="1:33">
      <c r="A63" s="258" t="s">
        <v>3462</v>
      </c>
      <c r="B63" s="411">
        <v>1426430000</v>
      </c>
      <c r="C63" s="411">
        <v>1276140000</v>
      </c>
      <c r="D63" s="411">
        <v>1200780000</v>
      </c>
      <c r="E63" s="411">
        <v>1182190000</v>
      </c>
      <c r="F63" s="411">
        <v>1212680000</v>
      </c>
      <c r="G63" s="411">
        <v>1215210000</v>
      </c>
      <c r="H63" s="411">
        <v>1217400000</v>
      </c>
      <c r="I63" s="411">
        <v>1219290000</v>
      </c>
      <c r="J63" s="411">
        <v>1216630000</v>
      </c>
      <c r="K63" s="411">
        <v>1212750000</v>
      </c>
      <c r="L63" s="411">
        <v>1205210000</v>
      </c>
      <c r="M63" s="411">
        <v>1199770000</v>
      </c>
      <c r="N63" s="411">
        <v>1197650000</v>
      </c>
      <c r="O63" s="411">
        <v>1189820000</v>
      </c>
      <c r="P63" s="411">
        <v>1180750000</v>
      </c>
      <c r="Q63" s="411">
        <v>1168190000</v>
      </c>
      <c r="R63" s="411">
        <v>1159040000</v>
      </c>
      <c r="S63" s="411">
        <v>1157450000</v>
      </c>
      <c r="T63" s="411">
        <v>1157610000</v>
      </c>
      <c r="U63" s="411">
        <v>1159500000</v>
      </c>
      <c r="V63" s="411">
        <v>1159740000</v>
      </c>
      <c r="W63" s="411">
        <v>1160840000</v>
      </c>
      <c r="X63" s="411">
        <v>1158460000</v>
      </c>
      <c r="Y63" s="411">
        <v>1158950000</v>
      </c>
      <c r="Z63" s="411">
        <v>1154980000</v>
      </c>
      <c r="AA63" s="411">
        <v>1153290000</v>
      </c>
      <c r="AB63" s="411">
        <v>1150800000</v>
      </c>
      <c r="AC63" s="411">
        <v>1146660000</v>
      </c>
      <c r="AD63" s="411">
        <v>1139100000</v>
      </c>
      <c r="AE63" s="411">
        <v>1134550000</v>
      </c>
      <c r="AF63" s="411">
        <v>1125820000</v>
      </c>
      <c r="AG63" s="411">
        <v>1115790000</v>
      </c>
    </row>
    <row r="64" spans="1:33">
      <c r="A64" s="258" t="s">
        <v>3461</v>
      </c>
      <c r="B64" s="411">
        <v>191836000</v>
      </c>
      <c r="C64" s="411">
        <v>168552000</v>
      </c>
      <c r="D64" s="411">
        <v>158627000</v>
      </c>
      <c r="E64" s="411">
        <v>156387000</v>
      </c>
      <c r="F64" s="411">
        <v>160884000</v>
      </c>
      <c r="G64" s="411">
        <v>161256000</v>
      </c>
      <c r="H64" s="411">
        <v>161765000</v>
      </c>
      <c r="I64" s="411">
        <v>162281000</v>
      </c>
      <c r="J64" s="411">
        <v>162007000</v>
      </c>
      <c r="K64" s="411">
        <v>161507000</v>
      </c>
      <c r="L64" s="411">
        <v>160517000</v>
      </c>
      <c r="M64" s="411">
        <v>159831000</v>
      </c>
      <c r="N64" s="411">
        <v>159631000</v>
      </c>
      <c r="O64" s="411">
        <v>159003000</v>
      </c>
      <c r="P64" s="411">
        <v>158368000</v>
      </c>
      <c r="Q64" s="411">
        <v>157159000</v>
      </c>
      <c r="R64" s="411">
        <v>156181000</v>
      </c>
      <c r="S64" s="411">
        <v>156095000</v>
      </c>
      <c r="T64" s="411">
        <v>156126000</v>
      </c>
      <c r="U64" s="411">
        <v>156381000</v>
      </c>
      <c r="V64" s="411">
        <v>156341000</v>
      </c>
      <c r="W64" s="411">
        <v>156409000</v>
      </c>
      <c r="X64" s="411">
        <v>155989000</v>
      </c>
      <c r="Y64" s="411">
        <v>155979000</v>
      </c>
      <c r="Z64" s="411">
        <v>155297000</v>
      </c>
      <c r="AA64" s="411">
        <v>154980000</v>
      </c>
      <c r="AB64" s="411">
        <v>154564000</v>
      </c>
      <c r="AC64" s="411">
        <v>153885000</v>
      </c>
      <c r="AD64" s="411">
        <v>152768000</v>
      </c>
      <c r="AE64" s="411">
        <v>152109000</v>
      </c>
      <c r="AF64" s="411">
        <v>150908000</v>
      </c>
      <c r="AG64" s="411">
        <v>149565000</v>
      </c>
    </row>
    <row r="65" spans="1:33">
      <c r="A65" s="258" t="s">
        <v>3460</v>
      </c>
      <c r="B65" s="258">
        <v>0</v>
      </c>
      <c r="C65" s="258">
        <v>0</v>
      </c>
      <c r="D65" s="258">
        <v>0</v>
      </c>
      <c r="E65" s="258">
        <v>0</v>
      </c>
      <c r="F65" s="258">
        <v>0</v>
      </c>
      <c r="G65" s="258">
        <v>0</v>
      </c>
      <c r="H65" s="258">
        <v>0</v>
      </c>
      <c r="I65" s="258">
        <v>0</v>
      </c>
      <c r="J65" s="258">
        <v>0</v>
      </c>
      <c r="K65" s="258">
        <v>0</v>
      </c>
      <c r="L65" s="258">
        <v>0</v>
      </c>
      <c r="M65" s="258">
        <v>0</v>
      </c>
      <c r="N65" s="258">
        <v>0</v>
      </c>
      <c r="O65" s="258">
        <v>0</v>
      </c>
      <c r="P65" s="258">
        <v>0</v>
      </c>
      <c r="Q65" s="258">
        <v>0</v>
      </c>
      <c r="R65" s="258">
        <v>0</v>
      </c>
      <c r="S65" s="258">
        <v>0</v>
      </c>
      <c r="T65" s="258">
        <v>0</v>
      </c>
      <c r="U65" s="258">
        <v>0</v>
      </c>
      <c r="V65" s="258">
        <v>0</v>
      </c>
      <c r="W65" s="258">
        <v>0</v>
      </c>
      <c r="X65" s="258">
        <v>0</v>
      </c>
      <c r="Y65" s="258">
        <v>0</v>
      </c>
      <c r="Z65" s="258">
        <v>0</v>
      </c>
      <c r="AA65" s="258">
        <v>0</v>
      </c>
      <c r="AB65" s="258">
        <v>0</v>
      </c>
      <c r="AC65" s="258">
        <v>0</v>
      </c>
      <c r="AD65" s="258">
        <v>0</v>
      </c>
      <c r="AE65" s="258">
        <v>0</v>
      </c>
      <c r="AF65" s="258">
        <v>0</v>
      </c>
      <c r="AG65" s="258">
        <v>0</v>
      </c>
    </row>
    <row r="66" spans="1:33">
      <c r="A66" s="258" t="s">
        <v>3459</v>
      </c>
      <c r="B66" s="411">
        <v>247712000000000</v>
      </c>
      <c r="C66" s="411">
        <v>229125000000000</v>
      </c>
      <c r="D66" s="411">
        <v>248163000000000</v>
      </c>
      <c r="E66" s="411">
        <v>263648000000000</v>
      </c>
      <c r="F66" s="411">
        <v>275946000000000</v>
      </c>
      <c r="G66" s="411">
        <v>287166000000000</v>
      </c>
      <c r="H66" s="411">
        <v>296991000000000</v>
      </c>
      <c r="I66" s="411">
        <v>304335000000000</v>
      </c>
      <c r="J66" s="411">
        <v>311533000000000</v>
      </c>
      <c r="K66" s="411">
        <v>318683000000000</v>
      </c>
      <c r="L66" s="411">
        <v>325125000000000</v>
      </c>
      <c r="M66" s="411">
        <v>331834000000000</v>
      </c>
      <c r="N66" s="411">
        <v>337919000000000</v>
      </c>
      <c r="O66" s="411">
        <v>343485000000000</v>
      </c>
      <c r="P66" s="411">
        <v>348440000000000</v>
      </c>
      <c r="Q66" s="411">
        <v>352830000000000</v>
      </c>
      <c r="R66" s="411">
        <v>357532000000000</v>
      </c>
      <c r="S66" s="411">
        <v>361505000000000</v>
      </c>
      <c r="T66" s="411">
        <v>365546000000000</v>
      </c>
      <c r="U66" s="411">
        <v>369551000000000</v>
      </c>
      <c r="V66" s="411">
        <v>373826000000000</v>
      </c>
      <c r="W66" s="411">
        <v>378245000000000</v>
      </c>
      <c r="X66" s="411">
        <v>382431000000000</v>
      </c>
      <c r="Y66" s="411">
        <v>387160000000000</v>
      </c>
      <c r="Z66" s="411">
        <v>391454000000000</v>
      </c>
      <c r="AA66" s="411">
        <v>396124000000000</v>
      </c>
      <c r="AB66" s="411">
        <v>400696000000000</v>
      </c>
      <c r="AC66" s="411">
        <v>405715000000000</v>
      </c>
      <c r="AD66" s="411">
        <v>410193000000000</v>
      </c>
      <c r="AE66" s="411">
        <v>414809000000000</v>
      </c>
      <c r="AF66" s="411">
        <v>420168000000000</v>
      </c>
      <c r="AG66" s="411">
        <v>424467000000000</v>
      </c>
    </row>
    <row r="67" spans="1:33">
      <c r="A67" s="258" t="s">
        <v>3458</v>
      </c>
      <c r="B67" s="411">
        <v>8277220000</v>
      </c>
      <c r="C67" s="411">
        <v>7746190000</v>
      </c>
      <c r="D67" s="411">
        <v>8377330000</v>
      </c>
      <c r="E67" s="411">
        <v>8891550000</v>
      </c>
      <c r="F67" s="411">
        <v>9305620000</v>
      </c>
      <c r="G67" s="411">
        <v>9663070000</v>
      </c>
      <c r="H67" s="411">
        <v>9931250000</v>
      </c>
      <c r="I67" s="411">
        <v>10061100000</v>
      </c>
      <c r="J67" s="411">
        <v>10226700000</v>
      </c>
      <c r="K67" s="411">
        <v>10376700000</v>
      </c>
      <c r="L67" s="411">
        <v>10540100000</v>
      </c>
      <c r="M67" s="411">
        <v>10711900000</v>
      </c>
      <c r="N67" s="411">
        <v>10930500000</v>
      </c>
      <c r="O67" s="411">
        <v>11113900000</v>
      </c>
      <c r="P67" s="411">
        <v>11267100000</v>
      </c>
      <c r="Q67" s="411">
        <v>11403800000</v>
      </c>
      <c r="R67" s="411">
        <v>11564400000</v>
      </c>
      <c r="S67" s="411">
        <v>11707800000</v>
      </c>
      <c r="T67" s="411">
        <v>11848400000</v>
      </c>
      <c r="U67" s="411">
        <v>11988400000</v>
      </c>
      <c r="V67" s="411">
        <v>12147100000</v>
      </c>
      <c r="W67" s="411">
        <v>12314500000</v>
      </c>
      <c r="X67" s="411">
        <v>12470300000</v>
      </c>
      <c r="Y67" s="411">
        <v>12650200000</v>
      </c>
      <c r="Z67" s="411">
        <v>12806500000</v>
      </c>
      <c r="AA67" s="411">
        <v>12978600000</v>
      </c>
      <c r="AB67" s="411">
        <v>13147100000</v>
      </c>
      <c r="AC67" s="411">
        <v>13351700000</v>
      </c>
      <c r="AD67" s="411">
        <v>13519300000</v>
      </c>
      <c r="AE67" s="411">
        <v>13701100000</v>
      </c>
      <c r="AF67" s="411">
        <v>13918600000</v>
      </c>
      <c r="AG67" s="411">
        <v>14091900000</v>
      </c>
    </row>
    <row r="68" spans="1:33">
      <c r="A68" s="258" t="s">
        <v>3457</v>
      </c>
      <c r="B68" s="411">
        <v>58397300000</v>
      </c>
      <c r="C68" s="411">
        <v>51999800000</v>
      </c>
      <c r="D68" s="411">
        <v>56830100000</v>
      </c>
      <c r="E68" s="411">
        <v>60452700000</v>
      </c>
      <c r="F68" s="411">
        <v>63142400000</v>
      </c>
      <c r="G68" s="411">
        <v>65399200000</v>
      </c>
      <c r="H68" s="411">
        <v>67160900000</v>
      </c>
      <c r="I68" s="411">
        <v>68412500000</v>
      </c>
      <c r="J68" s="411">
        <v>69650900000</v>
      </c>
      <c r="K68" s="411">
        <v>70903600000</v>
      </c>
      <c r="L68" s="411">
        <v>72005900000</v>
      </c>
      <c r="M68" s="411">
        <v>73188700000</v>
      </c>
      <c r="N68" s="411">
        <v>74522900000</v>
      </c>
      <c r="O68" s="411">
        <v>75791700000</v>
      </c>
      <c r="P68" s="411">
        <v>76846100000</v>
      </c>
      <c r="Q68" s="411">
        <v>77821600000</v>
      </c>
      <c r="R68" s="411">
        <v>78847800000</v>
      </c>
      <c r="S68" s="411">
        <v>79793100000</v>
      </c>
      <c r="T68" s="411">
        <v>80778100000</v>
      </c>
      <c r="U68" s="411">
        <v>81746600000</v>
      </c>
      <c r="V68" s="411">
        <v>82796700000</v>
      </c>
      <c r="W68" s="411">
        <v>83885600000</v>
      </c>
      <c r="X68" s="411">
        <v>84905500000</v>
      </c>
      <c r="Y68" s="411">
        <v>86129700000</v>
      </c>
      <c r="Z68" s="411">
        <v>87191700000</v>
      </c>
      <c r="AA68" s="411">
        <v>88378300000</v>
      </c>
      <c r="AB68" s="411">
        <v>89570000000</v>
      </c>
      <c r="AC68" s="411">
        <v>90964600000</v>
      </c>
      <c r="AD68" s="411">
        <v>92208400000</v>
      </c>
      <c r="AE68" s="411">
        <v>93500900000</v>
      </c>
      <c r="AF68" s="411">
        <v>95033200000</v>
      </c>
      <c r="AG68" s="411">
        <v>96276700000</v>
      </c>
    </row>
    <row r="69" spans="1:33">
      <c r="A69" s="258" t="s">
        <v>3456</v>
      </c>
      <c r="B69" s="411">
        <v>150428000000</v>
      </c>
      <c r="C69" s="411">
        <v>133428000000</v>
      </c>
      <c r="D69" s="411">
        <v>145240000000</v>
      </c>
      <c r="E69" s="411">
        <v>154264000000</v>
      </c>
      <c r="F69" s="411">
        <v>160063000000</v>
      </c>
      <c r="G69" s="411">
        <v>164926000000</v>
      </c>
      <c r="H69" s="411">
        <v>169182000000</v>
      </c>
      <c r="I69" s="411">
        <v>174095000000</v>
      </c>
      <c r="J69" s="411">
        <v>177754000000</v>
      </c>
      <c r="K69" s="411">
        <v>181914000000</v>
      </c>
      <c r="L69" s="411">
        <v>184701000000</v>
      </c>
      <c r="M69" s="411">
        <v>187815000000</v>
      </c>
      <c r="N69" s="411">
        <v>190692000000</v>
      </c>
      <c r="O69" s="411">
        <v>193742000000</v>
      </c>
      <c r="P69" s="411">
        <v>196440000000</v>
      </c>
      <c r="Q69" s="411">
        <v>198986000000</v>
      </c>
      <c r="R69" s="411">
        <v>201291000000</v>
      </c>
      <c r="S69" s="411">
        <v>203296000000</v>
      </c>
      <c r="T69" s="411">
        <v>205539000000</v>
      </c>
      <c r="U69" s="411">
        <v>207711000000</v>
      </c>
      <c r="V69" s="411">
        <v>209926000000</v>
      </c>
      <c r="W69" s="411">
        <v>212192000000</v>
      </c>
      <c r="X69" s="411">
        <v>214309000000</v>
      </c>
      <c r="Y69" s="411">
        <v>217096000000</v>
      </c>
      <c r="Z69" s="411">
        <v>219457000000</v>
      </c>
      <c r="AA69" s="411">
        <v>222158000000</v>
      </c>
      <c r="AB69" s="411">
        <v>224963000000</v>
      </c>
      <c r="AC69" s="411">
        <v>228065000000</v>
      </c>
      <c r="AD69" s="411">
        <v>231079000000</v>
      </c>
      <c r="AE69" s="411">
        <v>233964000000</v>
      </c>
      <c r="AF69" s="411">
        <v>237357000000</v>
      </c>
      <c r="AG69" s="411">
        <v>239964000000</v>
      </c>
    </row>
    <row r="70" spans="1:33">
      <c r="A70" s="258" t="s">
        <v>3455</v>
      </c>
      <c r="B70" s="411">
        <v>15931900000</v>
      </c>
      <c r="C70" s="411">
        <v>12852400000</v>
      </c>
      <c r="D70" s="411">
        <v>14265500000</v>
      </c>
      <c r="E70" s="411">
        <v>15219000000</v>
      </c>
      <c r="F70" s="411">
        <v>15609500000</v>
      </c>
      <c r="G70" s="411">
        <v>15894500000</v>
      </c>
      <c r="H70" s="411">
        <v>16249500000</v>
      </c>
      <c r="I70" s="411">
        <v>17135600000</v>
      </c>
      <c r="J70" s="411">
        <v>17618900000</v>
      </c>
      <c r="K70" s="411">
        <v>18273800000</v>
      </c>
      <c r="L70" s="411">
        <v>18542700000</v>
      </c>
      <c r="M70" s="411">
        <v>18871400000</v>
      </c>
      <c r="N70" s="411">
        <v>19021800000</v>
      </c>
      <c r="O70" s="411">
        <v>19318700000</v>
      </c>
      <c r="P70" s="411">
        <v>19602100000</v>
      </c>
      <c r="Q70" s="411">
        <v>19889800000</v>
      </c>
      <c r="R70" s="411">
        <v>20052100000</v>
      </c>
      <c r="S70" s="411">
        <v>20184500000</v>
      </c>
      <c r="T70" s="411">
        <v>20391300000</v>
      </c>
      <c r="U70" s="411">
        <v>20579400000</v>
      </c>
      <c r="V70" s="411">
        <v>20729200000</v>
      </c>
      <c r="W70" s="411">
        <v>20864800000</v>
      </c>
      <c r="X70" s="411">
        <v>20995500000</v>
      </c>
      <c r="Y70" s="411">
        <v>21229900000</v>
      </c>
      <c r="Z70" s="411">
        <v>21423000000</v>
      </c>
      <c r="AA70" s="411">
        <v>21659900000</v>
      </c>
      <c r="AB70" s="411">
        <v>21935700000</v>
      </c>
      <c r="AC70" s="411">
        <v>22190400000</v>
      </c>
      <c r="AD70" s="411">
        <v>22522400000</v>
      </c>
      <c r="AE70" s="411">
        <v>22788000000</v>
      </c>
      <c r="AF70" s="411">
        <v>23085400000</v>
      </c>
      <c r="AG70" s="411">
        <v>23306700000</v>
      </c>
    </row>
    <row r="71" spans="1:33">
      <c r="A71" s="258" t="s">
        <v>3454</v>
      </c>
      <c r="B71" s="411">
        <v>12821100000</v>
      </c>
      <c r="C71" s="411">
        <v>11067800000</v>
      </c>
      <c r="D71" s="411">
        <v>12129000000</v>
      </c>
      <c r="E71" s="411">
        <v>12902200000</v>
      </c>
      <c r="F71" s="411">
        <v>13363900000</v>
      </c>
      <c r="G71" s="411">
        <v>13739100000</v>
      </c>
      <c r="H71" s="411">
        <v>14082000000</v>
      </c>
      <c r="I71" s="411">
        <v>14557000000</v>
      </c>
      <c r="J71" s="411">
        <v>14883400000</v>
      </c>
      <c r="K71" s="411">
        <v>15273600000</v>
      </c>
      <c r="L71" s="411">
        <v>15505800000</v>
      </c>
      <c r="M71" s="411">
        <v>15769800000</v>
      </c>
      <c r="N71" s="411">
        <v>15989700000</v>
      </c>
      <c r="O71" s="411">
        <v>16250300000</v>
      </c>
      <c r="P71" s="411">
        <v>16482500000</v>
      </c>
      <c r="Q71" s="411">
        <v>16705800000</v>
      </c>
      <c r="R71" s="411">
        <v>16891200000</v>
      </c>
      <c r="S71" s="411">
        <v>17052700000</v>
      </c>
      <c r="T71" s="411">
        <v>17244900000</v>
      </c>
      <c r="U71" s="411">
        <v>17428700000</v>
      </c>
      <c r="V71" s="411">
        <v>17608900000</v>
      </c>
      <c r="W71" s="411">
        <v>17789100000</v>
      </c>
      <c r="X71" s="411">
        <v>17959100000</v>
      </c>
      <c r="Y71" s="411">
        <v>18191400000</v>
      </c>
      <c r="Z71" s="411">
        <v>18388900000</v>
      </c>
      <c r="AA71" s="411">
        <v>18616800000</v>
      </c>
      <c r="AB71" s="411">
        <v>18859400000</v>
      </c>
      <c r="AC71" s="411">
        <v>19118700000</v>
      </c>
      <c r="AD71" s="411">
        <v>19386000000</v>
      </c>
      <c r="AE71" s="411">
        <v>19634700000</v>
      </c>
      <c r="AF71" s="411">
        <v>19923200000</v>
      </c>
      <c r="AG71" s="411">
        <v>20147700000</v>
      </c>
    </row>
    <row r="72" spans="1:33">
      <c r="A72" s="258" t="s">
        <v>3453</v>
      </c>
      <c r="B72" s="411">
        <v>126565000000</v>
      </c>
      <c r="C72" s="411">
        <v>75676100000</v>
      </c>
      <c r="D72" s="411">
        <v>90268100000</v>
      </c>
      <c r="E72" s="411">
        <v>98493500000</v>
      </c>
      <c r="F72" s="411">
        <v>96926700000</v>
      </c>
      <c r="G72" s="411">
        <v>94695300000</v>
      </c>
      <c r="H72" s="411">
        <v>95926900000</v>
      </c>
      <c r="I72" s="411">
        <v>111054000000</v>
      </c>
      <c r="J72" s="411">
        <v>116985000000</v>
      </c>
      <c r="K72" s="411">
        <v>126634000000</v>
      </c>
      <c r="L72" s="411">
        <v>128253000000</v>
      </c>
      <c r="M72" s="411">
        <v>130877000000</v>
      </c>
      <c r="N72" s="411">
        <v>128481000000</v>
      </c>
      <c r="O72" s="411">
        <v>129721000000</v>
      </c>
      <c r="P72" s="411">
        <v>131476000000</v>
      </c>
      <c r="Q72" s="411">
        <v>133651000000</v>
      </c>
      <c r="R72" s="411">
        <v>132703000000</v>
      </c>
      <c r="S72" s="411">
        <v>131619000000</v>
      </c>
      <c r="T72" s="411">
        <v>132018000000</v>
      </c>
      <c r="U72" s="411">
        <v>132030000000</v>
      </c>
      <c r="V72" s="411">
        <v>130831000000</v>
      </c>
      <c r="W72" s="411">
        <v>129169000000</v>
      </c>
      <c r="X72" s="411">
        <v>127649000000</v>
      </c>
      <c r="Y72" s="411">
        <v>127643000000</v>
      </c>
      <c r="Z72" s="411">
        <v>127339000000</v>
      </c>
      <c r="AA72" s="411">
        <v>127531000000</v>
      </c>
      <c r="AB72" s="411">
        <v>128505000000</v>
      </c>
      <c r="AC72" s="411">
        <v>128196000000</v>
      </c>
      <c r="AD72" s="411">
        <v>130306000000</v>
      </c>
      <c r="AE72" s="411">
        <v>130707000000</v>
      </c>
      <c r="AF72" s="411">
        <v>130893000000</v>
      </c>
      <c r="AG72" s="411">
        <v>130545000000</v>
      </c>
    </row>
    <row r="73" spans="1:33">
      <c r="A73" s="258" t="s">
        <v>3452</v>
      </c>
      <c r="B73" s="411">
        <v>1825160000</v>
      </c>
      <c r="C73" s="411">
        <v>1650870000</v>
      </c>
      <c r="D73" s="411">
        <v>1795610000</v>
      </c>
      <c r="E73" s="411">
        <v>1907300000</v>
      </c>
      <c r="F73" s="411">
        <v>1989260000</v>
      </c>
      <c r="G73" s="411">
        <v>2058510000</v>
      </c>
      <c r="H73" s="411">
        <v>2113470000</v>
      </c>
      <c r="I73" s="411">
        <v>2155680000</v>
      </c>
      <c r="J73" s="411">
        <v>2195530000</v>
      </c>
      <c r="K73" s="411">
        <v>2236530000</v>
      </c>
      <c r="L73" s="411">
        <v>2271290000</v>
      </c>
      <c r="M73" s="411">
        <v>2308830000</v>
      </c>
      <c r="N73" s="411">
        <v>2350730000</v>
      </c>
      <c r="O73" s="411">
        <v>2390220000</v>
      </c>
      <c r="P73" s="411">
        <v>2423750000</v>
      </c>
      <c r="Q73" s="411">
        <v>2454630000</v>
      </c>
      <c r="R73" s="411">
        <v>2486860000</v>
      </c>
      <c r="S73" s="411">
        <v>2515680000</v>
      </c>
      <c r="T73" s="411">
        <v>2545780000</v>
      </c>
      <c r="U73" s="411">
        <v>2575380000</v>
      </c>
      <c r="V73" s="411">
        <v>2607390000</v>
      </c>
      <c r="W73" s="411">
        <v>2640590000</v>
      </c>
      <c r="X73" s="411">
        <v>2671650000</v>
      </c>
      <c r="Y73" s="411">
        <v>2709320000</v>
      </c>
      <c r="Z73" s="411">
        <v>2741890000</v>
      </c>
      <c r="AA73" s="411">
        <v>2778300000</v>
      </c>
      <c r="AB73" s="411">
        <v>2815020000</v>
      </c>
      <c r="AC73" s="411">
        <v>2857710000</v>
      </c>
      <c r="AD73" s="411">
        <v>2895740000</v>
      </c>
      <c r="AE73" s="411">
        <v>2934860000</v>
      </c>
      <c r="AF73" s="411">
        <v>2981140000</v>
      </c>
      <c r="AG73" s="411">
        <v>3018040000</v>
      </c>
    </row>
    <row r="74" spans="1:33">
      <c r="A74" s="258" t="s">
        <v>3451</v>
      </c>
      <c r="B74" s="411">
        <v>4435510000</v>
      </c>
      <c r="C74" s="411">
        <v>4118370000</v>
      </c>
      <c r="D74" s="411">
        <v>4457050000</v>
      </c>
      <c r="E74" s="411">
        <v>4727640000</v>
      </c>
      <c r="F74" s="411">
        <v>4947160000</v>
      </c>
      <c r="G74" s="411">
        <v>5135660000</v>
      </c>
      <c r="H74" s="411">
        <v>5277070000</v>
      </c>
      <c r="I74" s="411">
        <v>5345430000</v>
      </c>
      <c r="J74" s="411">
        <v>5433240000</v>
      </c>
      <c r="K74" s="411">
        <v>5513290000</v>
      </c>
      <c r="L74" s="411">
        <v>5599940000</v>
      </c>
      <c r="M74" s="411">
        <v>5691020000</v>
      </c>
      <c r="N74" s="411">
        <v>5807120000</v>
      </c>
      <c r="O74" s="411">
        <v>5906370000</v>
      </c>
      <c r="P74" s="411">
        <v>5988620000</v>
      </c>
      <c r="Q74" s="411">
        <v>6062770000</v>
      </c>
      <c r="R74" s="411">
        <v>6149200000</v>
      </c>
      <c r="S74" s="411">
        <v>6227330000</v>
      </c>
      <c r="T74" s="411">
        <v>6304410000</v>
      </c>
      <c r="U74" s="411">
        <v>6381270000</v>
      </c>
      <c r="V74" s="411">
        <v>6467840000</v>
      </c>
      <c r="W74" s="411">
        <v>6558990000</v>
      </c>
      <c r="X74" s="411">
        <v>6644030000</v>
      </c>
      <c r="Y74" s="411">
        <v>6742160000</v>
      </c>
      <c r="Z74" s="411">
        <v>6827640000</v>
      </c>
      <c r="AA74" s="411">
        <v>6921780000</v>
      </c>
      <c r="AB74" s="411">
        <v>7014340000</v>
      </c>
      <c r="AC74" s="411">
        <v>7126210000</v>
      </c>
      <c r="AD74" s="411">
        <v>7219060000</v>
      </c>
      <c r="AE74" s="411">
        <v>7319480000</v>
      </c>
      <c r="AF74" s="411">
        <v>7439390000</v>
      </c>
      <c r="AG74" s="411">
        <v>7536090000</v>
      </c>
    </row>
    <row r="75" spans="1:33">
      <c r="A75" s="258" t="s">
        <v>3450</v>
      </c>
      <c r="B75" s="411">
        <v>5557410000</v>
      </c>
      <c r="C75" s="411">
        <v>5039830000</v>
      </c>
      <c r="D75" s="411">
        <v>5436590000</v>
      </c>
      <c r="E75" s="411">
        <v>5754480000</v>
      </c>
      <c r="F75" s="411">
        <v>5970530000</v>
      </c>
      <c r="G75" s="411">
        <v>6157580000</v>
      </c>
      <c r="H75" s="411">
        <v>6319720000</v>
      </c>
      <c r="I75" s="411">
        <v>6484130000</v>
      </c>
      <c r="J75" s="411">
        <v>6613770000</v>
      </c>
      <c r="K75" s="411">
        <v>6755230000</v>
      </c>
      <c r="L75" s="411">
        <v>6858900000</v>
      </c>
      <c r="M75" s="411">
        <v>6973470000</v>
      </c>
      <c r="N75" s="411">
        <v>7085660000</v>
      </c>
      <c r="O75" s="411">
        <v>7195990000</v>
      </c>
      <c r="P75" s="411">
        <v>7293350000</v>
      </c>
      <c r="Q75" s="411">
        <v>7384570000</v>
      </c>
      <c r="R75" s="411">
        <v>7472090000</v>
      </c>
      <c r="S75" s="411">
        <v>7548490000</v>
      </c>
      <c r="T75" s="411">
        <v>7629630000</v>
      </c>
      <c r="U75" s="411">
        <v>7709430000</v>
      </c>
      <c r="V75" s="411">
        <v>7792690000</v>
      </c>
      <c r="W75" s="411">
        <v>7879790000</v>
      </c>
      <c r="X75" s="411">
        <v>7960480000</v>
      </c>
      <c r="Y75" s="411">
        <v>8064640000</v>
      </c>
      <c r="Z75" s="411">
        <v>8152050000</v>
      </c>
      <c r="AA75" s="411">
        <v>8251520000</v>
      </c>
      <c r="AB75" s="411">
        <v>8352950000</v>
      </c>
      <c r="AC75" s="411">
        <v>8467810000</v>
      </c>
      <c r="AD75" s="411">
        <v>8575110000</v>
      </c>
      <c r="AE75" s="411">
        <v>8679260000</v>
      </c>
      <c r="AF75" s="411">
        <v>8803650000</v>
      </c>
      <c r="AG75" s="411">
        <v>8897420000</v>
      </c>
    </row>
    <row r="76" spans="1:33">
      <c r="A76" s="258" t="s">
        <v>3449</v>
      </c>
      <c r="B76" s="411">
        <v>65410500000</v>
      </c>
      <c r="C76" s="411">
        <v>61762600000</v>
      </c>
      <c r="D76" s="411">
        <v>65856700000</v>
      </c>
      <c r="E76" s="411">
        <v>69373600000</v>
      </c>
      <c r="F76" s="411">
        <v>72416600000</v>
      </c>
      <c r="G76" s="411">
        <v>75621700000</v>
      </c>
      <c r="H76" s="411">
        <v>78910700000</v>
      </c>
      <c r="I76" s="411">
        <v>82617100000</v>
      </c>
      <c r="J76" s="411">
        <v>86195800000</v>
      </c>
      <c r="K76" s="411">
        <v>89681100000</v>
      </c>
      <c r="L76" s="411">
        <v>92904500000</v>
      </c>
      <c r="M76" s="411">
        <v>96093800000</v>
      </c>
      <c r="N76" s="411">
        <v>100028000000</v>
      </c>
      <c r="O76" s="411">
        <v>103852000000</v>
      </c>
      <c r="P76" s="411">
        <v>107552000000</v>
      </c>
      <c r="Q76" s="411">
        <v>111038000000</v>
      </c>
      <c r="R76" s="411">
        <v>114560000000</v>
      </c>
      <c r="S76" s="411">
        <v>118684000000</v>
      </c>
      <c r="T76" s="411">
        <v>122847000000</v>
      </c>
      <c r="U76" s="411">
        <v>126971000000</v>
      </c>
      <c r="V76" s="411">
        <v>131134000000</v>
      </c>
      <c r="W76" s="411">
        <v>135259000000</v>
      </c>
      <c r="X76" s="411">
        <v>140175000000</v>
      </c>
      <c r="Y76" s="411">
        <v>145096000000</v>
      </c>
      <c r="Z76" s="411">
        <v>150014000000</v>
      </c>
      <c r="AA76" s="411">
        <v>154896000000</v>
      </c>
      <c r="AB76" s="411">
        <v>159817000000</v>
      </c>
      <c r="AC76" s="411">
        <v>165645000000</v>
      </c>
      <c r="AD76" s="411">
        <v>171472000000</v>
      </c>
      <c r="AE76" s="411">
        <v>177298000000</v>
      </c>
      <c r="AF76" s="411">
        <v>183127000000</v>
      </c>
      <c r="AG76" s="411">
        <v>188952000000</v>
      </c>
    </row>
    <row r="77" spans="1:33">
      <c r="A77" s="258" t="s">
        <v>3448</v>
      </c>
      <c r="B77" s="411">
        <v>201000000000000</v>
      </c>
      <c r="C77" s="411">
        <v>192845000000000</v>
      </c>
      <c r="D77" s="411">
        <v>209169000000000</v>
      </c>
      <c r="E77" s="411">
        <v>223823000000000</v>
      </c>
      <c r="F77" s="411">
        <v>237032000000000</v>
      </c>
      <c r="G77" s="411">
        <v>250740000000000</v>
      </c>
      <c r="H77" s="411">
        <v>265006000000000</v>
      </c>
      <c r="I77" s="411">
        <v>276674000000000</v>
      </c>
      <c r="J77" s="411">
        <v>287930000000000</v>
      </c>
      <c r="K77" s="411">
        <v>298976000000000</v>
      </c>
      <c r="L77" s="411">
        <v>308941000000000</v>
      </c>
      <c r="M77" s="411">
        <v>318882000000000</v>
      </c>
      <c r="N77" s="411">
        <v>325318000000000</v>
      </c>
      <c r="O77" s="411">
        <v>331309000000000</v>
      </c>
      <c r="P77" s="411">
        <v>336900000000000</v>
      </c>
      <c r="Q77" s="411">
        <v>341800000000000</v>
      </c>
      <c r="R77" s="411">
        <v>346700000000000</v>
      </c>
      <c r="S77" s="411">
        <v>350600000000000</v>
      </c>
      <c r="T77" s="411">
        <v>354400000000000</v>
      </c>
      <c r="U77" s="411">
        <v>358300000000000</v>
      </c>
      <c r="V77" s="411">
        <v>362100000000000</v>
      </c>
      <c r="W77" s="411">
        <v>366000000000000</v>
      </c>
      <c r="X77" s="411">
        <v>369700000000000</v>
      </c>
      <c r="Y77" s="411">
        <v>373500000000000</v>
      </c>
      <c r="Z77" s="411">
        <v>377200000000000</v>
      </c>
      <c r="AA77" s="411">
        <v>380900000000000</v>
      </c>
      <c r="AB77" s="411">
        <v>384700000000000</v>
      </c>
      <c r="AC77" s="411">
        <v>387500000000000</v>
      </c>
      <c r="AD77" s="411">
        <v>390300000000000</v>
      </c>
      <c r="AE77" s="411">
        <v>393100000000000</v>
      </c>
      <c r="AF77" s="411">
        <v>395900000000000</v>
      </c>
      <c r="AG77" s="411">
        <v>398800000000000</v>
      </c>
    </row>
    <row r="78" spans="1:33">
      <c r="A78" s="258" t="s">
        <v>3447</v>
      </c>
      <c r="B78" s="411">
        <v>15206100000000</v>
      </c>
      <c r="C78" s="411">
        <v>13615500000000</v>
      </c>
      <c r="D78" s="411">
        <v>14379400000000</v>
      </c>
      <c r="E78" s="411">
        <v>15034600000000</v>
      </c>
      <c r="F78" s="411">
        <v>15283500000000</v>
      </c>
      <c r="G78" s="411">
        <v>15567900000000</v>
      </c>
      <c r="H78" s="411">
        <v>15846300000000</v>
      </c>
      <c r="I78" s="411">
        <v>16228700000000</v>
      </c>
      <c r="J78" s="411">
        <v>16399300000000</v>
      </c>
      <c r="K78" s="411">
        <v>16550500000000</v>
      </c>
      <c r="L78" s="411">
        <v>16653200000000</v>
      </c>
      <c r="M78" s="411">
        <v>16769200000000</v>
      </c>
      <c r="N78" s="411">
        <v>16852800000000</v>
      </c>
      <c r="O78" s="411">
        <v>16908200000000</v>
      </c>
      <c r="P78" s="411">
        <v>16978600000000</v>
      </c>
      <c r="Q78" s="411">
        <v>17019500000000</v>
      </c>
      <c r="R78" s="411">
        <v>17052300000000</v>
      </c>
      <c r="S78" s="411">
        <v>17078400000000</v>
      </c>
      <c r="T78" s="411">
        <v>17105100000000</v>
      </c>
      <c r="U78" s="411">
        <v>17123600000000</v>
      </c>
      <c r="V78" s="411">
        <v>17163300000000</v>
      </c>
      <c r="W78" s="411">
        <v>17223700000000</v>
      </c>
      <c r="X78" s="411">
        <v>17274100000000</v>
      </c>
      <c r="Y78" s="411">
        <v>17326700000000</v>
      </c>
      <c r="Z78" s="411">
        <v>17373200000000</v>
      </c>
      <c r="AA78" s="411">
        <v>17418900000000</v>
      </c>
      <c r="AB78" s="411">
        <v>17451700000000</v>
      </c>
      <c r="AC78" s="411">
        <v>17490100000000</v>
      </c>
      <c r="AD78" s="411">
        <v>17534700000000</v>
      </c>
      <c r="AE78" s="411">
        <v>17570400000000</v>
      </c>
      <c r="AF78" s="411">
        <v>17609100000000</v>
      </c>
      <c r="AG78" s="411">
        <v>17620100000000</v>
      </c>
    </row>
    <row r="79" spans="1:33">
      <c r="A79" s="258" t="s">
        <v>3446</v>
      </c>
      <c r="B79" s="411">
        <v>216337000</v>
      </c>
      <c r="C79" s="411">
        <v>221480000</v>
      </c>
      <c r="D79" s="411">
        <v>229184000</v>
      </c>
      <c r="E79" s="411">
        <v>234079000</v>
      </c>
      <c r="F79" s="411">
        <v>235430000</v>
      </c>
      <c r="G79" s="411">
        <v>237366000</v>
      </c>
      <c r="H79" s="411">
        <v>239414000</v>
      </c>
      <c r="I79" s="411">
        <v>242035000</v>
      </c>
      <c r="J79" s="411">
        <v>243195000</v>
      </c>
      <c r="K79" s="411">
        <v>244062000</v>
      </c>
      <c r="L79" s="411">
        <v>244240000</v>
      </c>
      <c r="M79" s="411">
        <v>244305000</v>
      </c>
      <c r="N79" s="411">
        <v>245312000</v>
      </c>
      <c r="O79" s="411">
        <v>246040000</v>
      </c>
      <c r="P79" s="411">
        <v>246672000</v>
      </c>
      <c r="Q79" s="411">
        <v>246991000</v>
      </c>
      <c r="R79" s="411">
        <v>247191000</v>
      </c>
      <c r="S79" s="411">
        <v>247266000</v>
      </c>
      <c r="T79" s="411">
        <v>247385000</v>
      </c>
      <c r="U79" s="411">
        <v>247524000</v>
      </c>
      <c r="V79" s="411">
        <v>247773000</v>
      </c>
      <c r="W79" s="411">
        <v>248499000</v>
      </c>
      <c r="X79" s="411">
        <v>249053000</v>
      </c>
      <c r="Y79" s="411">
        <v>249630000</v>
      </c>
      <c r="Z79" s="411">
        <v>250105000</v>
      </c>
      <c r="AA79" s="411">
        <v>250505000</v>
      </c>
      <c r="AB79" s="411">
        <v>250771000</v>
      </c>
      <c r="AC79" s="411">
        <v>251023000</v>
      </c>
      <c r="AD79" s="411">
        <v>251409000</v>
      </c>
      <c r="AE79" s="411">
        <v>251742000</v>
      </c>
      <c r="AF79" s="411">
        <v>252137000</v>
      </c>
      <c r="AG79" s="411">
        <v>251985000</v>
      </c>
    </row>
    <row r="80" spans="1:33">
      <c r="A80" s="258" t="s">
        <v>3445</v>
      </c>
      <c r="B80" s="411">
        <v>4321520000</v>
      </c>
      <c r="C80" s="411">
        <v>3921100000</v>
      </c>
      <c r="D80" s="411">
        <v>4142710000</v>
      </c>
      <c r="E80" s="411">
        <v>4329680000</v>
      </c>
      <c r="F80" s="411">
        <v>4400130000</v>
      </c>
      <c r="G80" s="411">
        <v>4482020000</v>
      </c>
      <c r="H80" s="411">
        <v>4563310000</v>
      </c>
      <c r="I80" s="411">
        <v>4671440000</v>
      </c>
      <c r="J80" s="411">
        <v>4720160000</v>
      </c>
      <c r="K80" s="411">
        <v>4763010000</v>
      </c>
      <c r="L80" s="411">
        <v>4792590000</v>
      </c>
      <c r="M80" s="411">
        <v>4823930000</v>
      </c>
      <c r="N80" s="411">
        <v>4847160000</v>
      </c>
      <c r="O80" s="411">
        <v>4863410000</v>
      </c>
      <c r="P80" s="411">
        <v>4882430000</v>
      </c>
      <c r="Q80" s="411">
        <v>4893300000</v>
      </c>
      <c r="R80" s="411">
        <v>4901590000</v>
      </c>
      <c r="S80" s="411">
        <v>4907280000</v>
      </c>
      <c r="T80" s="411">
        <v>4913590000</v>
      </c>
      <c r="U80" s="411">
        <v>4917830000</v>
      </c>
      <c r="V80" s="411">
        <v>4927160000</v>
      </c>
      <c r="W80" s="411">
        <v>4944170000</v>
      </c>
      <c r="X80" s="411">
        <v>4958010000</v>
      </c>
      <c r="Y80" s="411">
        <v>4972430000</v>
      </c>
      <c r="Z80" s="411">
        <v>4984450000</v>
      </c>
      <c r="AA80" s="411">
        <v>4995990000</v>
      </c>
      <c r="AB80" s="411">
        <v>5003860000</v>
      </c>
      <c r="AC80" s="411">
        <v>5012590000</v>
      </c>
      <c r="AD80" s="411">
        <v>5023510000</v>
      </c>
      <c r="AE80" s="411">
        <v>5032590000</v>
      </c>
      <c r="AF80" s="411">
        <v>5042240000</v>
      </c>
      <c r="AG80" s="411">
        <v>5042750000</v>
      </c>
    </row>
    <row r="81" spans="1:33">
      <c r="A81" s="258" t="s">
        <v>3444</v>
      </c>
      <c r="B81" s="411">
        <v>15026200000</v>
      </c>
      <c r="C81" s="411">
        <v>12862000000</v>
      </c>
      <c r="D81" s="411">
        <v>13746400000</v>
      </c>
      <c r="E81" s="411">
        <v>14554400000</v>
      </c>
      <c r="F81" s="411">
        <v>14891300000</v>
      </c>
      <c r="G81" s="411">
        <v>15258000000</v>
      </c>
      <c r="H81" s="411">
        <v>15618100000</v>
      </c>
      <c r="I81" s="411">
        <v>16094400000</v>
      </c>
      <c r="J81" s="411">
        <v>16316700000</v>
      </c>
      <c r="K81" s="411">
        <v>16519100000</v>
      </c>
      <c r="L81" s="411">
        <v>16674300000</v>
      </c>
      <c r="M81" s="411">
        <v>16847400000</v>
      </c>
      <c r="N81" s="411">
        <v>16941300000</v>
      </c>
      <c r="O81" s="411">
        <v>17004600000</v>
      </c>
      <c r="P81" s="411">
        <v>17087900000</v>
      </c>
      <c r="Q81" s="411">
        <v>17139300000</v>
      </c>
      <c r="R81" s="411">
        <v>17183500000</v>
      </c>
      <c r="S81" s="411">
        <v>17219500000</v>
      </c>
      <c r="T81" s="411">
        <v>17257800000</v>
      </c>
      <c r="U81" s="411">
        <v>17283500000</v>
      </c>
      <c r="V81" s="411">
        <v>17333600000</v>
      </c>
      <c r="W81" s="411">
        <v>17399600000</v>
      </c>
      <c r="X81" s="411">
        <v>17457200000</v>
      </c>
      <c r="Y81" s="411">
        <v>17516300000</v>
      </c>
      <c r="Z81" s="411">
        <v>17567600000</v>
      </c>
      <c r="AA81" s="411">
        <v>17623400000</v>
      </c>
      <c r="AB81" s="411">
        <v>17663800000</v>
      </c>
      <c r="AC81" s="411">
        <v>17711200000</v>
      </c>
      <c r="AD81" s="411">
        <v>17764500000</v>
      </c>
      <c r="AE81" s="411">
        <v>17808600000</v>
      </c>
      <c r="AF81" s="411">
        <v>17852700000</v>
      </c>
      <c r="AG81" s="411">
        <v>17873200000</v>
      </c>
    </row>
    <row r="82" spans="1:33">
      <c r="A82" s="258" t="s">
        <v>3443</v>
      </c>
      <c r="B82" s="411">
        <v>1140520000</v>
      </c>
      <c r="C82" s="411">
        <v>939284000</v>
      </c>
      <c r="D82" s="411">
        <v>1024720000</v>
      </c>
      <c r="E82" s="411">
        <v>1101430000</v>
      </c>
      <c r="F82" s="411">
        <v>1130420000</v>
      </c>
      <c r="G82" s="411">
        <v>1165460000</v>
      </c>
      <c r="H82" s="411">
        <v>1200980000</v>
      </c>
      <c r="I82" s="411">
        <v>1245030000</v>
      </c>
      <c r="J82" s="411">
        <v>1264670000</v>
      </c>
      <c r="K82" s="411">
        <v>1282230000</v>
      </c>
      <c r="L82" s="411">
        <v>1297390000</v>
      </c>
      <c r="M82" s="411">
        <v>1310830000</v>
      </c>
      <c r="N82" s="411">
        <v>1316130000</v>
      </c>
      <c r="O82" s="411">
        <v>1321070000</v>
      </c>
      <c r="P82" s="411">
        <v>1325820000</v>
      </c>
      <c r="Q82" s="411">
        <v>1328220000</v>
      </c>
      <c r="R82" s="411">
        <v>1329230000</v>
      </c>
      <c r="S82" s="411">
        <v>1328410000</v>
      </c>
      <c r="T82" s="411">
        <v>1328220000</v>
      </c>
      <c r="U82" s="411">
        <v>1327230000</v>
      </c>
      <c r="V82" s="411">
        <v>1326970000</v>
      </c>
      <c r="W82" s="411">
        <v>1331680000</v>
      </c>
      <c r="X82" s="411">
        <v>1334860000</v>
      </c>
      <c r="Y82" s="411">
        <v>1338270000</v>
      </c>
      <c r="Z82" s="411">
        <v>1339880000</v>
      </c>
      <c r="AA82" s="411">
        <v>1340730000</v>
      </c>
      <c r="AB82" s="411">
        <v>1340430000</v>
      </c>
      <c r="AC82" s="411">
        <v>1339410000</v>
      </c>
      <c r="AD82" s="411">
        <v>1339540000</v>
      </c>
      <c r="AE82" s="411">
        <v>1340100000</v>
      </c>
      <c r="AF82" s="411">
        <v>1340310000</v>
      </c>
      <c r="AG82" s="411">
        <v>1336220000</v>
      </c>
    </row>
    <row r="83" spans="1:33">
      <c r="A83" s="258" t="s">
        <v>3442</v>
      </c>
      <c r="B83" s="411">
        <v>800675000</v>
      </c>
      <c r="C83" s="411">
        <v>697827000</v>
      </c>
      <c r="D83" s="411">
        <v>747520000</v>
      </c>
      <c r="E83" s="411">
        <v>790400000</v>
      </c>
      <c r="F83" s="411">
        <v>805998000</v>
      </c>
      <c r="G83" s="411">
        <v>825075000</v>
      </c>
      <c r="H83" s="411">
        <v>844300000</v>
      </c>
      <c r="I83" s="411">
        <v>868868000</v>
      </c>
      <c r="J83" s="411">
        <v>879667000</v>
      </c>
      <c r="K83" s="411">
        <v>889168000</v>
      </c>
      <c r="L83" s="411">
        <v>896655000</v>
      </c>
      <c r="M83" s="411">
        <v>903481000</v>
      </c>
      <c r="N83" s="411">
        <v>907222000</v>
      </c>
      <c r="O83" s="411">
        <v>910331000</v>
      </c>
      <c r="P83" s="411">
        <v>913483000</v>
      </c>
      <c r="Q83" s="411">
        <v>915093000</v>
      </c>
      <c r="R83" s="411">
        <v>915919000</v>
      </c>
      <c r="S83" s="411">
        <v>915821000</v>
      </c>
      <c r="T83" s="411">
        <v>915996000</v>
      </c>
      <c r="U83" s="411">
        <v>915768000</v>
      </c>
      <c r="V83" s="411">
        <v>916168000</v>
      </c>
      <c r="W83" s="411">
        <v>919289000</v>
      </c>
      <c r="X83" s="411">
        <v>921510000</v>
      </c>
      <c r="Y83" s="411">
        <v>923884000</v>
      </c>
      <c r="Z83" s="411">
        <v>925367000</v>
      </c>
      <c r="AA83" s="411">
        <v>926391000</v>
      </c>
      <c r="AB83" s="411">
        <v>926720000</v>
      </c>
      <c r="AC83" s="411">
        <v>926791000</v>
      </c>
      <c r="AD83" s="411">
        <v>927503000</v>
      </c>
      <c r="AE83" s="411">
        <v>928258000</v>
      </c>
      <c r="AF83" s="411">
        <v>928969000</v>
      </c>
      <c r="AG83" s="411">
        <v>927144000</v>
      </c>
    </row>
    <row r="84" spans="1:33">
      <c r="A84" s="258" t="s">
        <v>3441</v>
      </c>
      <c r="B84" s="411">
        <v>48445600000</v>
      </c>
      <c r="C84" s="411">
        <v>38325300000</v>
      </c>
      <c r="D84" s="411">
        <v>41850600000</v>
      </c>
      <c r="E84" s="411">
        <v>45313900000</v>
      </c>
      <c r="F84" s="411">
        <v>46912200000</v>
      </c>
      <c r="G84" s="411">
        <v>48559700000</v>
      </c>
      <c r="H84" s="411">
        <v>50179900000</v>
      </c>
      <c r="I84" s="411">
        <v>52247400000</v>
      </c>
      <c r="J84" s="411">
        <v>53262800000</v>
      </c>
      <c r="K84" s="411">
        <v>54213100000</v>
      </c>
      <c r="L84" s="411">
        <v>55009300000</v>
      </c>
      <c r="M84" s="411">
        <v>55903600000</v>
      </c>
      <c r="N84" s="411">
        <v>56279300000</v>
      </c>
      <c r="O84" s="411">
        <v>56534300000</v>
      </c>
      <c r="P84" s="411">
        <v>56887900000</v>
      </c>
      <c r="Q84" s="411">
        <v>57123600000</v>
      </c>
      <c r="R84" s="411">
        <v>57344000000</v>
      </c>
      <c r="S84" s="411">
        <v>57533800000</v>
      </c>
      <c r="T84" s="411">
        <v>57738800000</v>
      </c>
      <c r="U84" s="411">
        <v>57877300000</v>
      </c>
      <c r="V84" s="411">
        <v>58118300000</v>
      </c>
      <c r="W84" s="411">
        <v>58369500000</v>
      </c>
      <c r="X84" s="411">
        <v>58605400000</v>
      </c>
      <c r="Y84" s="411">
        <v>58841100000</v>
      </c>
      <c r="Z84" s="411">
        <v>59046300000</v>
      </c>
      <c r="AA84" s="411">
        <v>59302700000</v>
      </c>
      <c r="AB84" s="411">
        <v>59492500000</v>
      </c>
      <c r="AC84" s="411">
        <v>59718200000</v>
      </c>
      <c r="AD84" s="411">
        <v>59959300000</v>
      </c>
      <c r="AE84" s="411">
        <v>60164400000</v>
      </c>
      <c r="AF84" s="411">
        <v>60354200000</v>
      </c>
      <c r="AG84" s="411">
        <v>60497800000</v>
      </c>
    </row>
    <row r="85" spans="1:33">
      <c r="A85" s="258" t="s">
        <v>3440</v>
      </c>
      <c r="B85" s="411">
        <v>74877000</v>
      </c>
      <c r="C85" s="411">
        <v>70771000</v>
      </c>
      <c r="D85" s="411">
        <v>74405700</v>
      </c>
      <c r="E85" s="411">
        <v>77178000</v>
      </c>
      <c r="F85" s="411">
        <v>78013900</v>
      </c>
      <c r="G85" s="411">
        <v>79170800</v>
      </c>
      <c r="H85" s="411">
        <v>80355100</v>
      </c>
      <c r="I85" s="411">
        <v>81897100</v>
      </c>
      <c r="J85" s="411">
        <v>82535300</v>
      </c>
      <c r="K85" s="411">
        <v>83058300</v>
      </c>
      <c r="L85" s="411">
        <v>83379700</v>
      </c>
      <c r="M85" s="411">
        <v>83617100</v>
      </c>
      <c r="N85" s="411">
        <v>83919000</v>
      </c>
      <c r="O85" s="411">
        <v>84166900</v>
      </c>
      <c r="P85" s="411">
        <v>84382900</v>
      </c>
      <c r="Q85" s="411">
        <v>84475400</v>
      </c>
      <c r="R85" s="411">
        <v>84498700</v>
      </c>
      <c r="S85" s="411">
        <v>84450000</v>
      </c>
      <c r="T85" s="411">
        <v>84419400</v>
      </c>
      <c r="U85" s="411">
        <v>84381500</v>
      </c>
      <c r="V85" s="411">
        <v>84379400</v>
      </c>
      <c r="W85" s="411">
        <v>84634400</v>
      </c>
      <c r="X85" s="411">
        <v>84804600</v>
      </c>
      <c r="Y85" s="411">
        <v>84990000</v>
      </c>
      <c r="Z85" s="411">
        <v>85108800</v>
      </c>
      <c r="AA85" s="411">
        <v>85166000</v>
      </c>
      <c r="AB85" s="411">
        <v>85174300</v>
      </c>
      <c r="AC85" s="411">
        <v>85154500</v>
      </c>
      <c r="AD85" s="411">
        <v>85193800</v>
      </c>
      <c r="AE85" s="411">
        <v>85235600</v>
      </c>
      <c r="AF85" s="411">
        <v>85290500</v>
      </c>
      <c r="AG85" s="411">
        <v>85100600</v>
      </c>
    </row>
    <row r="86" spans="1:33">
      <c r="A86" s="258" t="s">
        <v>3439</v>
      </c>
      <c r="B86" s="411">
        <v>164890000</v>
      </c>
      <c r="C86" s="411">
        <v>164090000</v>
      </c>
      <c r="D86" s="411">
        <v>169931000</v>
      </c>
      <c r="E86" s="411">
        <v>173612000</v>
      </c>
      <c r="F86" s="411">
        <v>174261000</v>
      </c>
      <c r="G86" s="411">
        <v>175549000</v>
      </c>
      <c r="H86" s="411">
        <v>176870000</v>
      </c>
      <c r="I86" s="411">
        <v>178832000</v>
      </c>
      <c r="J86" s="411">
        <v>179508000</v>
      </c>
      <c r="K86" s="411">
        <v>179959000</v>
      </c>
      <c r="L86" s="411">
        <v>179917000</v>
      </c>
      <c r="M86" s="411">
        <v>179739000</v>
      </c>
      <c r="N86" s="411">
        <v>180335000</v>
      </c>
      <c r="O86" s="411">
        <v>180774000</v>
      </c>
      <c r="P86" s="411">
        <v>181143000</v>
      </c>
      <c r="Q86" s="411">
        <v>181269000</v>
      </c>
      <c r="R86" s="411">
        <v>181263000</v>
      </c>
      <c r="S86" s="411">
        <v>181158000</v>
      </c>
      <c r="T86" s="411">
        <v>181058000</v>
      </c>
      <c r="U86" s="411">
        <v>180989000</v>
      </c>
      <c r="V86" s="411">
        <v>180997000</v>
      </c>
      <c r="W86" s="411">
        <v>181493000</v>
      </c>
      <c r="X86" s="411">
        <v>181817000</v>
      </c>
      <c r="Y86" s="411">
        <v>182180000</v>
      </c>
      <c r="Z86" s="411">
        <v>182458000</v>
      </c>
      <c r="AA86" s="411">
        <v>182575000</v>
      </c>
      <c r="AB86" s="411">
        <v>182616000</v>
      </c>
      <c r="AC86" s="411">
        <v>182622000</v>
      </c>
      <c r="AD86" s="411">
        <v>182736000</v>
      </c>
      <c r="AE86" s="411">
        <v>182820000</v>
      </c>
      <c r="AF86" s="411">
        <v>182979000</v>
      </c>
      <c r="AG86" s="411">
        <v>182645000</v>
      </c>
    </row>
    <row r="87" spans="1:33">
      <c r="A87" s="258" t="s">
        <v>3438</v>
      </c>
      <c r="B87" s="411">
        <v>2485050000000</v>
      </c>
      <c r="C87" s="411">
        <v>2255460000000</v>
      </c>
      <c r="D87" s="411">
        <v>2259130000000</v>
      </c>
      <c r="E87" s="411">
        <v>2239030000000</v>
      </c>
      <c r="F87" s="411">
        <v>2200060000000</v>
      </c>
      <c r="G87" s="411">
        <v>2164680000000</v>
      </c>
      <c r="H87" s="411">
        <v>2130310000000</v>
      </c>
      <c r="I87" s="411">
        <v>2083570000000</v>
      </c>
      <c r="J87" s="411">
        <v>2031850000000</v>
      </c>
      <c r="K87" s="411">
        <v>1977260000000</v>
      </c>
      <c r="L87" s="411">
        <v>1915410000000</v>
      </c>
      <c r="M87" s="411">
        <v>1852200000000</v>
      </c>
      <c r="N87" s="411">
        <v>1845290000000</v>
      </c>
      <c r="O87" s="411">
        <v>1834570000000</v>
      </c>
      <c r="P87" s="411">
        <v>1822330000000</v>
      </c>
      <c r="Q87" s="411">
        <v>1805910000000</v>
      </c>
      <c r="R87" s="411">
        <v>1789840000000</v>
      </c>
      <c r="S87" s="411">
        <v>1773410000000</v>
      </c>
      <c r="T87" s="411">
        <v>1757350000000</v>
      </c>
      <c r="U87" s="411">
        <v>1740920000000</v>
      </c>
      <c r="V87" s="411">
        <v>1724850000000</v>
      </c>
      <c r="W87" s="411">
        <v>1708430000000</v>
      </c>
      <c r="X87" s="411">
        <v>1698790000000</v>
      </c>
      <c r="Y87" s="411">
        <v>1689160000000</v>
      </c>
      <c r="Z87" s="411">
        <v>1679160000000</v>
      </c>
      <c r="AA87" s="411">
        <v>1669520000000</v>
      </c>
      <c r="AB87" s="411">
        <v>1659880000000</v>
      </c>
      <c r="AC87" s="411">
        <v>1646670000000</v>
      </c>
      <c r="AD87" s="411">
        <v>1633820000000</v>
      </c>
      <c r="AE87" s="411">
        <v>1620610000000</v>
      </c>
      <c r="AF87" s="411">
        <v>1607760000000</v>
      </c>
      <c r="AG87" s="411">
        <v>1594550000000</v>
      </c>
    </row>
    <row r="88" spans="1:33">
      <c r="A88" s="258" t="s">
        <v>3437</v>
      </c>
      <c r="B88" s="411">
        <v>169904000</v>
      </c>
      <c r="C88" s="411">
        <v>142837000</v>
      </c>
      <c r="D88" s="411">
        <v>152493000</v>
      </c>
      <c r="E88" s="411">
        <v>161530000</v>
      </c>
      <c r="F88" s="411">
        <v>165379000</v>
      </c>
      <c r="G88" s="411">
        <v>169452000</v>
      </c>
      <c r="H88" s="411">
        <v>173381000</v>
      </c>
      <c r="I88" s="411">
        <v>178774000</v>
      </c>
      <c r="J88" s="411">
        <v>181283000</v>
      </c>
      <c r="K88" s="411">
        <v>183591000</v>
      </c>
      <c r="L88" s="411">
        <v>185325000</v>
      </c>
      <c r="M88" s="411">
        <v>187403000</v>
      </c>
      <c r="N88" s="411">
        <v>188520000</v>
      </c>
      <c r="O88" s="411">
        <v>189216000</v>
      </c>
      <c r="P88" s="411">
        <v>190235000</v>
      </c>
      <c r="Q88" s="411">
        <v>190880000</v>
      </c>
      <c r="R88" s="411">
        <v>191466000</v>
      </c>
      <c r="S88" s="411">
        <v>192009000</v>
      </c>
      <c r="T88" s="411">
        <v>192550000</v>
      </c>
      <c r="U88" s="411">
        <v>192931000</v>
      </c>
      <c r="V88" s="411">
        <v>193651000</v>
      </c>
      <c r="W88" s="411">
        <v>194412000</v>
      </c>
      <c r="X88" s="411">
        <v>195107000</v>
      </c>
      <c r="Y88" s="411">
        <v>195820000</v>
      </c>
      <c r="Z88" s="411">
        <v>196490000</v>
      </c>
      <c r="AA88" s="411">
        <v>197241000</v>
      </c>
      <c r="AB88" s="411">
        <v>197814000</v>
      </c>
      <c r="AC88" s="411">
        <v>198521000</v>
      </c>
      <c r="AD88" s="411">
        <v>199263000</v>
      </c>
      <c r="AE88" s="411">
        <v>199853000</v>
      </c>
      <c r="AF88" s="411">
        <v>200461000</v>
      </c>
      <c r="AG88" s="411">
        <v>200896000</v>
      </c>
    </row>
    <row r="89" spans="1:33">
      <c r="A89" s="258" t="s">
        <v>3436</v>
      </c>
      <c r="B89" s="258">
        <v>0</v>
      </c>
      <c r="C89" s="258">
        <v>0</v>
      </c>
      <c r="D89" s="258">
        <v>0</v>
      </c>
      <c r="E89" s="258">
        <v>0</v>
      </c>
      <c r="F89" s="258">
        <v>0</v>
      </c>
      <c r="G89" s="258">
        <v>0</v>
      </c>
      <c r="H89" s="258">
        <v>0</v>
      </c>
      <c r="I89" s="258">
        <v>0</v>
      </c>
      <c r="J89" s="258">
        <v>0</v>
      </c>
      <c r="K89" s="258">
        <v>0</v>
      </c>
      <c r="L89" s="258">
        <v>0</v>
      </c>
      <c r="M89" s="258">
        <v>0</v>
      </c>
      <c r="N89" s="258">
        <v>0</v>
      </c>
      <c r="O89" s="258">
        <v>0</v>
      </c>
      <c r="P89" s="258">
        <v>0</v>
      </c>
      <c r="Q89" s="258">
        <v>0</v>
      </c>
      <c r="R89" s="258">
        <v>0</v>
      </c>
      <c r="S89" s="258">
        <v>0</v>
      </c>
      <c r="T89" s="258">
        <v>0</v>
      </c>
      <c r="U89" s="258">
        <v>0</v>
      </c>
      <c r="V89" s="258">
        <v>0</v>
      </c>
      <c r="W89" s="258">
        <v>0</v>
      </c>
      <c r="X89" s="258">
        <v>0</v>
      </c>
      <c r="Y89" s="258">
        <v>0</v>
      </c>
      <c r="Z89" s="258">
        <v>0</v>
      </c>
      <c r="AA89" s="258">
        <v>0</v>
      </c>
      <c r="AB89" s="258">
        <v>0</v>
      </c>
      <c r="AC89" s="258">
        <v>0</v>
      </c>
      <c r="AD89" s="258">
        <v>0</v>
      </c>
      <c r="AE89" s="258">
        <v>0</v>
      </c>
      <c r="AF89" s="258">
        <v>0</v>
      </c>
      <c r="AG89" s="258">
        <v>0</v>
      </c>
    </row>
    <row r="90" spans="1:33">
      <c r="A90" s="258" t="s">
        <v>3435</v>
      </c>
      <c r="B90" s="258">
        <v>0</v>
      </c>
      <c r="C90" s="258">
        <v>0</v>
      </c>
      <c r="D90" s="258">
        <v>0</v>
      </c>
      <c r="E90" s="258">
        <v>0</v>
      </c>
      <c r="F90" s="258">
        <v>0</v>
      </c>
      <c r="G90" s="258">
        <v>0</v>
      </c>
      <c r="H90" s="258">
        <v>0</v>
      </c>
      <c r="I90" s="258">
        <v>0</v>
      </c>
      <c r="J90" s="258">
        <v>0</v>
      </c>
      <c r="K90" s="258">
        <v>0</v>
      </c>
      <c r="L90" s="258">
        <v>0</v>
      </c>
      <c r="M90" s="258">
        <v>0</v>
      </c>
      <c r="N90" s="258">
        <v>0</v>
      </c>
      <c r="O90" s="258">
        <v>0</v>
      </c>
      <c r="P90" s="258">
        <v>0</v>
      </c>
      <c r="Q90" s="258">
        <v>0</v>
      </c>
      <c r="R90" s="258">
        <v>0</v>
      </c>
      <c r="S90" s="258">
        <v>0</v>
      </c>
      <c r="T90" s="258">
        <v>0</v>
      </c>
      <c r="U90" s="258">
        <v>0</v>
      </c>
      <c r="V90" s="258">
        <v>0</v>
      </c>
      <c r="W90" s="258">
        <v>0</v>
      </c>
      <c r="X90" s="258">
        <v>0</v>
      </c>
      <c r="Y90" s="258">
        <v>0</v>
      </c>
      <c r="Z90" s="258">
        <v>0</v>
      </c>
      <c r="AA90" s="258">
        <v>0</v>
      </c>
      <c r="AB90" s="258">
        <v>0</v>
      </c>
      <c r="AC90" s="258">
        <v>0</v>
      </c>
      <c r="AD90" s="258">
        <v>0</v>
      </c>
      <c r="AE90" s="258">
        <v>0</v>
      </c>
      <c r="AF90" s="258">
        <v>0</v>
      </c>
      <c r="AG90" s="258">
        <v>0</v>
      </c>
    </row>
    <row r="91" spans="1:33">
      <c r="A91" s="258" t="s">
        <v>3434</v>
      </c>
      <c r="B91" s="258">
        <v>0</v>
      </c>
      <c r="C91" s="258">
        <v>0</v>
      </c>
      <c r="D91" s="258">
        <v>0</v>
      </c>
      <c r="E91" s="258">
        <v>0</v>
      </c>
      <c r="F91" s="258">
        <v>0</v>
      </c>
      <c r="G91" s="258">
        <v>0</v>
      </c>
      <c r="H91" s="258">
        <v>0</v>
      </c>
      <c r="I91" s="258">
        <v>0</v>
      </c>
      <c r="J91" s="258">
        <v>0</v>
      </c>
      <c r="K91" s="258">
        <v>0</v>
      </c>
      <c r="L91" s="258">
        <v>0</v>
      </c>
      <c r="M91" s="258">
        <v>0</v>
      </c>
      <c r="N91" s="258">
        <v>0</v>
      </c>
      <c r="O91" s="258">
        <v>0</v>
      </c>
      <c r="P91" s="258">
        <v>0</v>
      </c>
      <c r="Q91" s="258">
        <v>0</v>
      </c>
      <c r="R91" s="258">
        <v>0</v>
      </c>
      <c r="S91" s="258">
        <v>0</v>
      </c>
      <c r="T91" s="258">
        <v>0</v>
      </c>
      <c r="U91" s="258">
        <v>0</v>
      </c>
      <c r="V91" s="258">
        <v>0</v>
      </c>
      <c r="W91" s="258">
        <v>0</v>
      </c>
      <c r="X91" s="258">
        <v>0</v>
      </c>
      <c r="Y91" s="258">
        <v>0</v>
      </c>
      <c r="Z91" s="258">
        <v>0</v>
      </c>
      <c r="AA91" s="258">
        <v>0</v>
      </c>
      <c r="AB91" s="258">
        <v>0</v>
      </c>
      <c r="AC91" s="258">
        <v>0</v>
      </c>
      <c r="AD91" s="258">
        <v>0</v>
      </c>
      <c r="AE91" s="258">
        <v>0</v>
      </c>
      <c r="AF91" s="258">
        <v>0</v>
      </c>
      <c r="AG91" s="258">
        <v>0</v>
      </c>
    </row>
    <row r="92" spans="1:33">
      <c r="A92" s="258" t="s">
        <v>3433</v>
      </c>
      <c r="B92" s="258">
        <v>0</v>
      </c>
      <c r="C92" s="258">
        <v>0</v>
      </c>
      <c r="D92" s="258">
        <v>0</v>
      </c>
      <c r="E92" s="258">
        <v>0</v>
      </c>
      <c r="F92" s="258">
        <v>0</v>
      </c>
      <c r="G92" s="258">
        <v>0</v>
      </c>
      <c r="H92" s="258">
        <v>0</v>
      </c>
      <c r="I92" s="258">
        <v>0</v>
      </c>
      <c r="J92" s="258">
        <v>0</v>
      </c>
      <c r="K92" s="258">
        <v>0</v>
      </c>
      <c r="L92" s="258">
        <v>0</v>
      </c>
      <c r="M92" s="258">
        <v>0</v>
      </c>
      <c r="N92" s="258">
        <v>0</v>
      </c>
      <c r="O92" s="258">
        <v>0</v>
      </c>
      <c r="P92" s="258">
        <v>0</v>
      </c>
      <c r="Q92" s="258">
        <v>0</v>
      </c>
      <c r="R92" s="258">
        <v>0</v>
      </c>
      <c r="S92" s="258">
        <v>0</v>
      </c>
      <c r="T92" s="258">
        <v>0</v>
      </c>
      <c r="U92" s="258">
        <v>0</v>
      </c>
      <c r="V92" s="258">
        <v>0</v>
      </c>
      <c r="W92" s="258">
        <v>0</v>
      </c>
      <c r="X92" s="258">
        <v>0</v>
      </c>
      <c r="Y92" s="258">
        <v>0</v>
      </c>
      <c r="Z92" s="258">
        <v>0</v>
      </c>
      <c r="AA92" s="258">
        <v>0</v>
      </c>
      <c r="AB92" s="258">
        <v>0</v>
      </c>
      <c r="AC92" s="258">
        <v>0</v>
      </c>
      <c r="AD92" s="258">
        <v>0</v>
      </c>
      <c r="AE92" s="258">
        <v>0</v>
      </c>
      <c r="AF92" s="258">
        <v>0</v>
      </c>
      <c r="AG92" s="258">
        <v>0</v>
      </c>
    </row>
    <row r="93" spans="1:33">
      <c r="A93" s="258" t="s">
        <v>3432</v>
      </c>
      <c r="B93" s="258">
        <v>0</v>
      </c>
      <c r="C93" s="258">
        <v>0</v>
      </c>
      <c r="D93" s="258">
        <v>0</v>
      </c>
      <c r="E93" s="258">
        <v>0</v>
      </c>
      <c r="F93" s="258">
        <v>0</v>
      </c>
      <c r="G93" s="258">
        <v>0</v>
      </c>
      <c r="H93" s="258">
        <v>0</v>
      </c>
      <c r="I93" s="258">
        <v>0</v>
      </c>
      <c r="J93" s="258">
        <v>0</v>
      </c>
      <c r="K93" s="258">
        <v>0</v>
      </c>
      <c r="L93" s="258">
        <v>0</v>
      </c>
      <c r="M93" s="258">
        <v>0</v>
      </c>
      <c r="N93" s="258">
        <v>0</v>
      </c>
      <c r="O93" s="258">
        <v>0</v>
      </c>
      <c r="P93" s="258">
        <v>0</v>
      </c>
      <c r="Q93" s="258">
        <v>0</v>
      </c>
      <c r="R93" s="258">
        <v>0</v>
      </c>
      <c r="S93" s="258">
        <v>0</v>
      </c>
      <c r="T93" s="258">
        <v>0</v>
      </c>
      <c r="U93" s="258">
        <v>0</v>
      </c>
      <c r="V93" s="258">
        <v>0</v>
      </c>
      <c r="W93" s="258">
        <v>0</v>
      </c>
      <c r="X93" s="258">
        <v>0</v>
      </c>
      <c r="Y93" s="258">
        <v>0</v>
      </c>
      <c r="Z93" s="258">
        <v>0</v>
      </c>
      <c r="AA93" s="258">
        <v>0</v>
      </c>
      <c r="AB93" s="258">
        <v>0</v>
      </c>
      <c r="AC93" s="258">
        <v>0</v>
      </c>
      <c r="AD93" s="258">
        <v>0</v>
      </c>
      <c r="AE93" s="258">
        <v>0</v>
      </c>
      <c r="AF93" s="258">
        <v>0</v>
      </c>
      <c r="AG93" s="258">
        <v>0</v>
      </c>
    </row>
    <row r="94" spans="1:33">
      <c r="A94" s="258" t="s">
        <v>3431</v>
      </c>
      <c r="B94" s="258">
        <v>0</v>
      </c>
      <c r="C94" s="258">
        <v>0</v>
      </c>
      <c r="D94" s="258">
        <v>0</v>
      </c>
      <c r="E94" s="258">
        <v>0</v>
      </c>
      <c r="F94" s="258">
        <v>0</v>
      </c>
      <c r="G94" s="258">
        <v>0</v>
      </c>
      <c r="H94" s="258">
        <v>0</v>
      </c>
      <c r="I94" s="258">
        <v>0</v>
      </c>
      <c r="J94" s="258">
        <v>0</v>
      </c>
      <c r="K94" s="258">
        <v>0</v>
      </c>
      <c r="L94" s="258">
        <v>0</v>
      </c>
      <c r="M94" s="258">
        <v>0</v>
      </c>
      <c r="N94" s="258">
        <v>0</v>
      </c>
      <c r="O94" s="258">
        <v>0</v>
      </c>
      <c r="P94" s="258">
        <v>0</v>
      </c>
      <c r="Q94" s="258">
        <v>0</v>
      </c>
      <c r="R94" s="258">
        <v>0</v>
      </c>
      <c r="S94" s="258">
        <v>0</v>
      </c>
      <c r="T94" s="258">
        <v>0</v>
      </c>
      <c r="U94" s="258">
        <v>0</v>
      </c>
      <c r="V94" s="258">
        <v>0</v>
      </c>
      <c r="W94" s="258">
        <v>0</v>
      </c>
      <c r="X94" s="258">
        <v>0</v>
      </c>
      <c r="Y94" s="258">
        <v>0</v>
      </c>
      <c r="Z94" s="258">
        <v>0</v>
      </c>
      <c r="AA94" s="258">
        <v>0</v>
      </c>
      <c r="AB94" s="258">
        <v>0</v>
      </c>
      <c r="AC94" s="258">
        <v>0</v>
      </c>
      <c r="AD94" s="258">
        <v>0</v>
      </c>
      <c r="AE94" s="258">
        <v>0</v>
      </c>
      <c r="AF94" s="258">
        <v>0</v>
      </c>
      <c r="AG94" s="258">
        <v>0</v>
      </c>
    </row>
    <row r="95" spans="1:33">
      <c r="A95" s="258" t="s">
        <v>3430</v>
      </c>
      <c r="B95" s="258">
        <v>0</v>
      </c>
      <c r="C95" s="258">
        <v>0</v>
      </c>
      <c r="D95" s="258">
        <v>0</v>
      </c>
      <c r="E95" s="258">
        <v>0</v>
      </c>
      <c r="F95" s="258">
        <v>0</v>
      </c>
      <c r="G95" s="258">
        <v>0</v>
      </c>
      <c r="H95" s="258">
        <v>0</v>
      </c>
      <c r="I95" s="258">
        <v>0</v>
      </c>
      <c r="J95" s="258">
        <v>0</v>
      </c>
      <c r="K95" s="258">
        <v>0</v>
      </c>
      <c r="L95" s="258">
        <v>0</v>
      </c>
      <c r="M95" s="258">
        <v>0</v>
      </c>
      <c r="N95" s="258">
        <v>0</v>
      </c>
      <c r="O95" s="258">
        <v>0</v>
      </c>
      <c r="P95" s="258">
        <v>0</v>
      </c>
      <c r="Q95" s="258">
        <v>0</v>
      </c>
      <c r="R95" s="258">
        <v>0</v>
      </c>
      <c r="S95" s="258">
        <v>0</v>
      </c>
      <c r="T95" s="258">
        <v>0</v>
      </c>
      <c r="U95" s="258">
        <v>0</v>
      </c>
      <c r="V95" s="258">
        <v>0</v>
      </c>
      <c r="W95" s="258">
        <v>0</v>
      </c>
      <c r="X95" s="258">
        <v>0</v>
      </c>
      <c r="Y95" s="258">
        <v>0</v>
      </c>
      <c r="Z95" s="258">
        <v>0</v>
      </c>
      <c r="AA95" s="258">
        <v>0</v>
      </c>
      <c r="AB95" s="258">
        <v>0</v>
      </c>
      <c r="AC95" s="258">
        <v>0</v>
      </c>
      <c r="AD95" s="258">
        <v>0</v>
      </c>
      <c r="AE95" s="258">
        <v>0</v>
      </c>
      <c r="AF95" s="258">
        <v>0</v>
      </c>
      <c r="AG95" s="258">
        <v>0</v>
      </c>
    </row>
    <row r="96" spans="1:33">
      <c r="A96" s="258" t="s">
        <v>3429</v>
      </c>
      <c r="B96" s="258">
        <v>0</v>
      </c>
      <c r="C96" s="258">
        <v>0</v>
      </c>
      <c r="D96" s="258">
        <v>0</v>
      </c>
      <c r="E96" s="258">
        <v>0</v>
      </c>
      <c r="F96" s="258">
        <v>0</v>
      </c>
      <c r="G96" s="258">
        <v>0</v>
      </c>
      <c r="H96" s="258">
        <v>0</v>
      </c>
      <c r="I96" s="258">
        <v>0</v>
      </c>
      <c r="J96" s="258">
        <v>0</v>
      </c>
      <c r="K96" s="258">
        <v>0</v>
      </c>
      <c r="L96" s="258">
        <v>0</v>
      </c>
      <c r="M96" s="258">
        <v>0</v>
      </c>
      <c r="N96" s="258">
        <v>0</v>
      </c>
      <c r="O96" s="258">
        <v>0</v>
      </c>
      <c r="P96" s="258">
        <v>0</v>
      </c>
      <c r="Q96" s="258">
        <v>0</v>
      </c>
      <c r="R96" s="258">
        <v>0</v>
      </c>
      <c r="S96" s="258">
        <v>0</v>
      </c>
      <c r="T96" s="258">
        <v>0</v>
      </c>
      <c r="U96" s="258">
        <v>0</v>
      </c>
      <c r="V96" s="258">
        <v>0</v>
      </c>
      <c r="W96" s="258">
        <v>0</v>
      </c>
      <c r="X96" s="258">
        <v>0</v>
      </c>
      <c r="Y96" s="258">
        <v>0</v>
      </c>
      <c r="Z96" s="258">
        <v>0</v>
      </c>
      <c r="AA96" s="258">
        <v>0</v>
      </c>
      <c r="AB96" s="258">
        <v>0</v>
      </c>
      <c r="AC96" s="258">
        <v>0</v>
      </c>
      <c r="AD96" s="258">
        <v>0</v>
      </c>
      <c r="AE96" s="258">
        <v>0</v>
      </c>
      <c r="AF96" s="258">
        <v>0</v>
      </c>
      <c r="AG96" s="258">
        <v>0</v>
      </c>
    </row>
    <row r="97" spans="1:33">
      <c r="A97" s="258" t="s">
        <v>3428</v>
      </c>
      <c r="B97" s="258">
        <v>0</v>
      </c>
      <c r="C97" s="258">
        <v>0</v>
      </c>
      <c r="D97" s="258">
        <v>0</v>
      </c>
      <c r="E97" s="258">
        <v>0</v>
      </c>
      <c r="F97" s="258">
        <v>0</v>
      </c>
      <c r="G97" s="258">
        <v>0</v>
      </c>
      <c r="H97" s="258">
        <v>0</v>
      </c>
      <c r="I97" s="258">
        <v>0</v>
      </c>
      <c r="J97" s="258">
        <v>0</v>
      </c>
      <c r="K97" s="258">
        <v>0</v>
      </c>
      <c r="L97" s="258">
        <v>0</v>
      </c>
      <c r="M97" s="258">
        <v>0</v>
      </c>
      <c r="N97" s="258">
        <v>0</v>
      </c>
      <c r="O97" s="258">
        <v>0</v>
      </c>
      <c r="P97" s="258">
        <v>0</v>
      </c>
      <c r="Q97" s="258">
        <v>0</v>
      </c>
      <c r="R97" s="258">
        <v>0</v>
      </c>
      <c r="S97" s="258">
        <v>0</v>
      </c>
      <c r="T97" s="258">
        <v>0</v>
      </c>
      <c r="U97" s="258">
        <v>0</v>
      </c>
      <c r="V97" s="258">
        <v>0</v>
      </c>
      <c r="W97" s="258">
        <v>0</v>
      </c>
      <c r="X97" s="258">
        <v>0</v>
      </c>
      <c r="Y97" s="258">
        <v>0</v>
      </c>
      <c r="Z97" s="258">
        <v>0</v>
      </c>
      <c r="AA97" s="258">
        <v>0</v>
      </c>
      <c r="AB97" s="258">
        <v>0</v>
      </c>
      <c r="AC97" s="258">
        <v>0</v>
      </c>
      <c r="AD97" s="258">
        <v>0</v>
      </c>
      <c r="AE97" s="258">
        <v>0</v>
      </c>
      <c r="AF97" s="258">
        <v>0</v>
      </c>
      <c r="AG97" s="258">
        <v>0</v>
      </c>
    </row>
    <row r="98" spans="1:33">
      <c r="A98" s="258" t="s">
        <v>3427</v>
      </c>
      <c r="B98" s="258">
        <v>0</v>
      </c>
      <c r="C98" s="258">
        <v>0</v>
      </c>
      <c r="D98" s="258">
        <v>0</v>
      </c>
      <c r="E98" s="258">
        <v>0</v>
      </c>
      <c r="F98" s="258">
        <v>0</v>
      </c>
      <c r="G98" s="258">
        <v>0</v>
      </c>
      <c r="H98" s="258">
        <v>0</v>
      </c>
      <c r="I98" s="258">
        <v>0</v>
      </c>
      <c r="J98" s="258">
        <v>0</v>
      </c>
      <c r="K98" s="258">
        <v>0</v>
      </c>
      <c r="L98" s="258">
        <v>0</v>
      </c>
      <c r="M98" s="258">
        <v>0</v>
      </c>
      <c r="N98" s="258">
        <v>0</v>
      </c>
      <c r="O98" s="258">
        <v>0</v>
      </c>
      <c r="P98" s="258">
        <v>0</v>
      </c>
      <c r="Q98" s="258">
        <v>0</v>
      </c>
      <c r="R98" s="258">
        <v>0</v>
      </c>
      <c r="S98" s="258">
        <v>0</v>
      </c>
      <c r="T98" s="258">
        <v>0</v>
      </c>
      <c r="U98" s="258">
        <v>0</v>
      </c>
      <c r="V98" s="258">
        <v>0</v>
      </c>
      <c r="W98" s="258">
        <v>0</v>
      </c>
      <c r="X98" s="258">
        <v>0</v>
      </c>
      <c r="Y98" s="258">
        <v>0</v>
      </c>
      <c r="Z98" s="258">
        <v>0</v>
      </c>
      <c r="AA98" s="258">
        <v>0</v>
      </c>
      <c r="AB98" s="258">
        <v>0</v>
      </c>
      <c r="AC98" s="258">
        <v>0</v>
      </c>
      <c r="AD98" s="258">
        <v>0</v>
      </c>
      <c r="AE98" s="258">
        <v>0</v>
      </c>
      <c r="AF98" s="258">
        <v>0</v>
      </c>
      <c r="AG98" s="258">
        <v>0</v>
      </c>
    </row>
    <row r="99" spans="1:33">
      <c r="A99" s="258" t="s">
        <v>3426</v>
      </c>
      <c r="B99" s="411">
        <v>5317860000000</v>
      </c>
      <c r="C99" s="411">
        <v>4890200000000</v>
      </c>
      <c r="D99" s="411">
        <v>5060320000000</v>
      </c>
      <c r="E99" s="411">
        <v>5183530000000</v>
      </c>
      <c r="F99" s="411">
        <v>5266610000000</v>
      </c>
      <c r="G99" s="411">
        <v>5359960000000</v>
      </c>
      <c r="H99" s="411">
        <v>5456290000000</v>
      </c>
      <c r="I99" s="411">
        <v>5558630000000</v>
      </c>
      <c r="J99" s="411">
        <v>5650850000000</v>
      </c>
      <c r="K99" s="411">
        <v>5734070000000</v>
      </c>
      <c r="L99" s="411">
        <v>5801210000000</v>
      </c>
      <c r="M99" s="411">
        <v>5862260000000</v>
      </c>
      <c r="N99" s="411">
        <v>5954930000000</v>
      </c>
      <c r="O99" s="411">
        <v>6037410000000</v>
      </c>
      <c r="P99" s="411">
        <v>6114290000000</v>
      </c>
      <c r="Q99" s="411">
        <v>6178570000000</v>
      </c>
      <c r="R99" s="411">
        <v>6242860000000</v>
      </c>
      <c r="S99" s="411">
        <v>6310710000000</v>
      </c>
      <c r="T99" s="411">
        <v>6378570000000</v>
      </c>
      <c r="U99" s="411">
        <v>6446430000000</v>
      </c>
      <c r="V99" s="411">
        <v>6514290000000</v>
      </c>
      <c r="W99" s="411">
        <v>6582140000000</v>
      </c>
      <c r="X99" s="411">
        <v>6650000000000</v>
      </c>
      <c r="Y99" s="411">
        <v>6717860000000</v>
      </c>
      <c r="Z99" s="411">
        <v>6789290000000</v>
      </c>
      <c r="AA99" s="411">
        <v>6857140000000</v>
      </c>
      <c r="AB99" s="411">
        <v>6925000000000</v>
      </c>
      <c r="AC99" s="411">
        <v>6996430000000</v>
      </c>
      <c r="AD99" s="411">
        <v>7064290000000</v>
      </c>
      <c r="AE99" s="411">
        <v>7132140000000</v>
      </c>
      <c r="AF99" s="411">
        <v>7203570000000</v>
      </c>
      <c r="AG99" s="411">
        <v>7271430000000</v>
      </c>
    </row>
    <row r="100" spans="1:33">
      <c r="A100" s="258" t="s">
        <v>3425</v>
      </c>
      <c r="B100" s="411">
        <v>22667900000</v>
      </c>
      <c r="C100" s="411">
        <v>20788500000</v>
      </c>
      <c r="D100" s="411">
        <v>21408200000</v>
      </c>
      <c r="E100" s="411">
        <v>21825500000</v>
      </c>
      <c r="F100" s="411">
        <v>22075300000</v>
      </c>
      <c r="G100" s="411">
        <v>22363200000</v>
      </c>
      <c r="H100" s="411">
        <v>22679900000</v>
      </c>
      <c r="I100" s="411">
        <v>22965500000</v>
      </c>
      <c r="J100" s="411">
        <v>23207500000</v>
      </c>
      <c r="K100" s="411">
        <v>23425500000</v>
      </c>
      <c r="L100" s="411">
        <v>23562700000</v>
      </c>
      <c r="M100" s="411">
        <v>23689200000</v>
      </c>
      <c r="N100" s="411">
        <v>23902800000</v>
      </c>
      <c r="O100" s="411">
        <v>24070600000</v>
      </c>
      <c r="P100" s="411">
        <v>24218900000</v>
      </c>
      <c r="Q100" s="411">
        <v>24317000000</v>
      </c>
      <c r="R100" s="411">
        <v>24415100000</v>
      </c>
      <c r="S100" s="411">
        <v>24501900000</v>
      </c>
      <c r="T100" s="411">
        <v>24588700000</v>
      </c>
      <c r="U100" s="411">
        <v>24675500000</v>
      </c>
      <c r="V100" s="411">
        <v>24762300000</v>
      </c>
      <c r="W100" s="411">
        <v>24849100000</v>
      </c>
      <c r="X100" s="411">
        <v>24928300000</v>
      </c>
      <c r="Y100" s="411">
        <v>25007500000</v>
      </c>
      <c r="Z100" s="411">
        <v>25086800000</v>
      </c>
      <c r="AA100" s="411">
        <v>25166000000</v>
      </c>
      <c r="AB100" s="411">
        <v>25245300000</v>
      </c>
      <c r="AC100" s="411">
        <v>25320800000</v>
      </c>
      <c r="AD100" s="411">
        <v>25396200000</v>
      </c>
      <c r="AE100" s="411">
        <v>25471700000</v>
      </c>
      <c r="AF100" s="411">
        <v>25550900000</v>
      </c>
      <c r="AG100" s="411">
        <v>25626400000</v>
      </c>
    </row>
    <row r="101" spans="1:33">
      <c r="A101" s="258" t="s">
        <v>3424</v>
      </c>
      <c r="B101" s="258">
        <v>0</v>
      </c>
      <c r="C101" s="258">
        <v>0</v>
      </c>
      <c r="D101" s="258">
        <v>0</v>
      </c>
      <c r="E101" s="258">
        <v>0</v>
      </c>
      <c r="F101" s="258">
        <v>0</v>
      </c>
      <c r="G101" s="258">
        <v>0</v>
      </c>
      <c r="H101" s="258">
        <v>0</v>
      </c>
      <c r="I101" s="258">
        <v>0</v>
      </c>
      <c r="J101" s="258">
        <v>0</v>
      </c>
      <c r="K101" s="258">
        <v>0</v>
      </c>
      <c r="L101" s="258">
        <v>0</v>
      </c>
      <c r="M101" s="258">
        <v>0</v>
      </c>
      <c r="N101" s="258">
        <v>0</v>
      </c>
      <c r="O101" s="258">
        <v>0</v>
      </c>
      <c r="P101" s="258">
        <v>0</v>
      </c>
      <c r="Q101" s="258">
        <v>0</v>
      </c>
      <c r="R101" s="258">
        <v>0</v>
      </c>
      <c r="S101" s="258">
        <v>0</v>
      </c>
      <c r="T101" s="258">
        <v>0</v>
      </c>
      <c r="U101" s="258">
        <v>0</v>
      </c>
      <c r="V101" s="258">
        <v>0</v>
      </c>
      <c r="W101" s="258">
        <v>0</v>
      </c>
      <c r="X101" s="258">
        <v>0</v>
      </c>
      <c r="Y101" s="258">
        <v>0</v>
      </c>
      <c r="Z101" s="258">
        <v>0</v>
      </c>
      <c r="AA101" s="258">
        <v>0</v>
      </c>
      <c r="AB101" s="258">
        <v>0</v>
      </c>
      <c r="AC101" s="258">
        <v>0</v>
      </c>
      <c r="AD101" s="258">
        <v>0</v>
      </c>
      <c r="AE101" s="258">
        <v>0</v>
      </c>
      <c r="AF101" s="258">
        <v>0</v>
      </c>
      <c r="AG101" s="258">
        <v>0</v>
      </c>
    </row>
    <row r="102" spans="1:33">
      <c r="A102" s="258" t="s">
        <v>3423</v>
      </c>
      <c r="B102" s="411">
        <v>67013200000000</v>
      </c>
      <c r="C102" s="411">
        <v>59752000000000</v>
      </c>
      <c r="D102" s="411">
        <v>62754800000000</v>
      </c>
      <c r="E102" s="411">
        <v>64765300000000</v>
      </c>
      <c r="F102" s="411">
        <v>65863500000000</v>
      </c>
      <c r="G102" s="411">
        <v>67148000000000</v>
      </c>
      <c r="H102" s="411">
        <v>68556900000000</v>
      </c>
      <c r="I102" s="411">
        <v>69881400000000</v>
      </c>
      <c r="J102" s="411">
        <v>70942000000000</v>
      </c>
      <c r="K102" s="411">
        <v>71948500000000</v>
      </c>
      <c r="L102" s="411">
        <v>72746800000000</v>
      </c>
      <c r="M102" s="411">
        <v>73539200000000</v>
      </c>
      <c r="N102" s="411">
        <v>74630700000000</v>
      </c>
      <c r="O102" s="411">
        <v>75721600000000</v>
      </c>
      <c r="P102" s="411">
        <v>76518800000000</v>
      </c>
      <c r="Q102" s="411">
        <v>77224100000000</v>
      </c>
      <c r="R102" s="411">
        <v>77906900000000</v>
      </c>
      <c r="S102" s="411">
        <v>78554900000000</v>
      </c>
      <c r="T102" s="411">
        <v>79217200000000</v>
      </c>
      <c r="U102" s="411">
        <v>79876800000000</v>
      </c>
      <c r="V102" s="411">
        <v>80541100000000</v>
      </c>
      <c r="W102" s="411">
        <v>81187000000000</v>
      </c>
      <c r="X102" s="411">
        <v>81840500000000</v>
      </c>
      <c r="Y102" s="411">
        <v>82472800000000</v>
      </c>
      <c r="Z102" s="411">
        <v>83137400000000</v>
      </c>
      <c r="AA102" s="411">
        <v>83824000000000</v>
      </c>
      <c r="AB102" s="411">
        <v>84539300000000</v>
      </c>
      <c r="AC102" s="411">
        <v>85242300000000</v>
      </c>
      <c r="AD102" s="411">
        <v>85948900000000</v>
      </c>
      <c r="AE102" s="411">
        <v>86689800000000</v>
      </c>
      <c r="AF102" s="411">
        <v>87436500000000</v>
      </c>
      <c r="AG102" s="411">
        <v>88182400000000</v>
      </c>
    </row>
    <row r="103" spans="1:33">
      <c r="A103" s="258" t="s">
        <v>3422</v>
      </c>
      <c r="B103" s="411">
        <v>1185730000</v>
      </c>
      <c r="C103" s="411">
        <v>1079000000</v>
      </c>
      <c r="D103" s="411">
        <v>1146300000</v>
      </c>
      <c r="E103" s="411">
        <v>1174240000</v>
      </c>
      <c r="F103" s="411">
        <v>1188380000</v>
      </c>
      <c r="G103" s="411">
        <v>1206170000</v>
      </c>
      <c r="H103" s="411">
        <v>1226140000</v>
      </c>
      <c r="I103" s="411">
        <v>1244410000</v>
      </c>
      <c r="J103" s="411">
        <v>1259980000</v>
      </c>
      <c r="K103" s="411">
        <v>1274610000</v>
      </c>
      <c r="L103" s="411">
        <v>1285760000</v>
      </c>
      <c r="M103" s="411">
        <v>1296580000</v>
      </c>
      <c r="N103" s="411">
        <v>1315120000</v>
      </c>
      <c r="O103" s="411">
        <v>1335200000</v>
      </c>
      <c r="P103" s="411">
        <v>1348070000</v>
      </c>
      <c r="Q103" s="411">
        <v>1359860000</v>
      </c>
      <c r="R103" s="411">
        <v>1371420000</v>
      </c>
      <c r="S103" s="411">
        <v>1381970000</v>
      </c>
      <c r="T103" s="411">
        <v>1393860000</v>
      </c>
      <c r="U103" s="411">
        <v>1405430000</v>
      </c>
      <c r="V103" s="411">
        <v>1416770000</v>
      </c>
      <c r="W103" s="411">
        <v>1427870000</v>
      </c>
      <c r="X103" s="411">
        <v>1439050000</v>
      </c>
      <c r="Y103" s="411">
        <v>1449680000</v>
      </c>
      <c r="Z103" s="411">
        <v>1461410000</v>
      </c>
      <c r="AA103" s="411">
        <v>1473280000</v>
      </c>
      <c r="AB103" s="411">
        <v>1485770000</v>
      </c>
      <c r="AC103" s="411">
        <v>1498410000</v>
      </c>
      <c r="AD103" s="411">
        <v>1510580000</v>
      </c>
      <c r="AE103" s="411">
        <v>1523690000</v>
      </c>
      <c r="AF103" s="411">
        <v>1537110000</v>
      </c>
      <c r="AG103" s="411">
        <v>1550360000</v>
      </c>
    </row>
    <row r="104" spans="1:33">
      <c r="A104" s="258" t="s">
        <v>3421</v>
      </c>
      <c r="B104" s="411">
        <v>15815800000</v>
      </c>
      <c r="C104" s="411">
        <v>13801400000</v>
      </c>
      <c r="D104" s="411">
        <v>14538100000</v>
      </c>
      <c r="E104" s="411">
        <v>15134500000</v>
      </c>
      <c r="F104" s="411">
        <v>15458500000</v>
      </c>
      <c r="G104" s="411">
        <v>15829300000</v>
      </c>
      <c r="H104" s="411">
        <v>16234600000</v>
      </c>
      <c r="I104" s="411">
        <v>16619000000</v>
      </c>
      <c r="J104" s="411">
        <v>16910800000</v>
      </c>
      <c r="K104" s="411">
        <v>17191300000</v>
      </c>
      <c r="L104" s="411">
        <v>17425000000</v>
      </c>
      <c r="M104" s="411">
        <v>17656600000</v>
      </c>
      <c r="N104" s="411">
        <v>17933300000</v>
      </c>
      <c r="O104" s="411">
        <v>18206800000</v>
      </c>
      <c r="P104" s="411">
        <v>18410300000</v>
      </c>
      <c r="Q104" s="411">
        <v>18592300000</v>
      </c>
      <c r="R104" s="411">
        <v>18768400000</v>
      </c>
      <c r="S104" s="411">
        <v>18936300000</v>
      </c>
      <c r="T104" s="411">
        <v>19103800000</v>
      </c>
      <c r="U104" s="411">
        <v>19272900000</v>
      </c>
      <c r="V104" s="411">
        <v>19440000000</v>
      </c>
      <c r="W104" s="411">
        <v>19606900000</v>
      </c>
      <c r="X104" s="411">
        <v>19777100000</v>
      </c>
      <c r="Y104" s="411">
        <v>19941700000</v>
      </c>
      <c r="Z104" s="411">
        <v>20116100000</v>
      </c>
      <c r="AA104" s="411">
        <v>20297600000</v>
      </c>
      <c r="AB104" s="411">
        <v>20483800000</v>
      </c>
      <c r="AC104" s="411">
        <v>20670100000</v>
      </c>
      <c r="AD104" s="411">
        <v>20859400000</v>
      </c>
      <c r="AE104" s="411">
        <v>21055000000</v>
      </c>
      <c r="AF104" s="411">
        <v>21252800000</v>
      </c>
      <c r="AG104" s="411">
        <v>21452300000</v>
      </c>
    </row>
    <row r="105" spans="1:33">
      <c r="A105" s="258" t="s">
        <v>3420</v>
      </c>
      <c r="B105" s="411">
        <v>44346700000</v>
      </c>
      <c r="C105" s="411">
        <v>37258600000</v>
      </c>
      <c r="D105" s="411">
        <v>40066500000</v>
      </c>
      <c r="E105" s="411">
        <v>42107500000</v>
      </c>
      <c r="F105" s="411">
        <v>43206900000</v>
      </c>
      <c r="G105" s="411">
        <v>44436300000</v>
      </c>
      <c r="H105" s="411">
        <v>45780300000</v>
      </c>
      <c r="I105" s="411">
        <v>47074600000</v>
      </c>
      <c r="J105" s="411">
        <v>48001700000</v>
      </c>
      <c r="K105" s="411">
        <v>48912300000</v>
      </c>
      <c r="L105" s="411">
        <v>49681600000</v>
      </c>
      <c r="M105" s="411">
        <v>50456800000</v>
      </c>
      <c r="N105" s="411">
        <v>51252500000</v>
      </c>
      <c r="O105" s="411">
        <v>52059200000</v>
      </c>
      <c r="P105" s="411">
        <v>52643200000</v>
      </c>
      <c r="Q105" s="411">
        <v>53168400000</v>
      </c>
      <c r="R105" s="411">
        <v>53678500000</v>
      </c>
      <c r="S105" s="411">
        <v>54165500000</v>
      </c>
      <c r="T105" s="411">
        <v>54662300000</v>
      </c>
      <c r="U105" s="411">
        <v>55157700000</v>
      </c>
      <c r="V105" s="411">
        <v>55649800000</v>
      </c>
      <c r="W105" s="411">
        <v>56133700000</v>
      </c>
      <c r="X105" s="411">
        <v>56630400000</v>
      </c>
      <c r="Y105" s="411">
        <v>57102800000</v>
      </c>
      <c r="Z105" s="411">
        <v>57616000000</v>
      </c>
      <c r="AA105" s="411">
        <v>58142200000</v>
      </c>
      <c r="AB105" s="411">
        <v>58682200000</v>
      </c>
      <c r="AC105" s="411">
        <v>59220400000</v>
      </c>
      <c r="AD105" s="411">
        <v>59766700000</v>
      </c>
      <c r="AE105" s="411">
        <v>60331100000</v>
      </c>
      <c r="AF105" s="411">
        <v>60908700000</v>
      </c>
      <c r="AG105" s="411">
        <v>61483200000</v>
      </c>
    </row>
    <row r="106" spans="1:33">
      <c r="A106" s="258" t="s">
        <v>3419</v>
      </c>
      <c r="B106" s="411">
        <v>6538150000</v>
      </c>
      <c r="C106" s="411">
        <v>5103080000</v>
      </c>
      <c r="D106" s="411">
        <v>5587770000</v>
      </c>
      <c r="E106" s="411">
        <v>6015350000</v>
      </c>
      <c r="F106" s="411">
        <v>6247420000</v>
      </c>
      <c r="G106" s="411">
        <v>6498450000</v>
      </c>
      <c r="H106" s="411">
        <v>6771060000</v>
      </c>
      <c r="I106" s="411">
        <v>7037860000</v>
      </c>
      <c r="J106" s="411">
        <v>7215710000</v>
      </c>
      <c r="K106" s="411">
        <v>7393760000</v>
      </c>
      <c r="L106" s="411">
        <v>7550150000</v>
      </c>
      <c r="M106" s="411">
        <v>7708590000</v>
      </c>
      <c r="N106" s="411">
        <v>7835070000</v>
      </c>
      <c r="O106" s="411">
        <v>7958790000</v>
      </c>
      <c r="P106" s="411">
        <v>8053530000</v>
      </c>
      <c r="Q106" s="411">
        <v>8137570000</v>
      </c>
      <c r="R106" s="411">
        <v>8219330000</v>
      </c>
      <c r="S106" s="411">
        <v>8298580000</v>
      </c>
      <c r="T106" s="411">
        <v>8375900000</v>
      </c>
      <c r="U106" s="411">
        <v>8453620000</v>
      </c>
      <c r="V106" s="411">
        <v>8531030000</v>
      </c>
      <c r="W106" s="411">
        <v>8607650000</v>
      </c>
      <c r="X106" s="411">
        <v>8687570000</v>
      </c>
      <c r="Y106" s="411">
        <v>8763080000</v>
      </c>
      <c r="Z106" s="411">
        <v>8844870000</v>
      </c>
      <c r="AA106" s="411">
        <v>8930250000</v>
      </c>
      <c r="AB106" s="411">
        <v>9015710000</v>
      </c>
      <c r="AC106" s="411">
        <v>9100730000</v>
      </c>
      <c r="AD106" s="411">
        <v>9189150000</v>
      </c>
      <c r="AE106" s="411">
        <v>9279310000</v>
      </c>
      <c r="AF106" s="411">
        <v>9371010000</v>
      </c>
      <c r="AG106" s="411">
        <v>9462690000</v>
      </c>
    </row>
    <row r="107" spans="1:33">
      <c r="A107" s="258" t="s">
        <v>3418</v>
      </c>
      <c r="B107" s="411">
        <v>4319790000</v>
      </c>
      <c r="C107" s="411">
        <v>3566310000</v>
      </c>
      <c r="D107" s="411">
        <v>3839710000</v>
      </c>
      <c r="E107" s="411">
        <v>4061130000</v>
      </c>
      <c r="F107" s="411">
        <v>4181070000</v>
      </c>
      <c r="G107" s="411">
        <v>4313620000</v>
      </c>
      <c r="H107" s="411">
        <v>4458080000</v>
      </c>
      <c r="I107" s="411">
        <v>4597870000</v>
      </c>
      <c r="J107" s="411">
        <v>4695840000</v>
      </c>
      <c r="K107" s="411">
        <v>4792500000</v>
      </c>
      <c r="L107" s="411">
        <v>4875400000</v>
      </c>
      <c r="M107" s="411">
        <v>4958940000</v>
      </c>
      <c r="N107" s="411">
        <v>5038340000</v>
      </c>
      <c r="O107" s="411">
        <v>5117270000</v>
      </c>
      <c r="P107" s="411">
        <v>5176080000</v>
      </c>
      <c r="Q107" s="411">
        <v>5228630000</v>
      </c>
      <c r="R107" s="411">
        <v>5279640000</v>
      </c>
      <c r="S107" s="411">
        <v>5328650000</v>
      </c>
      <c r="T107" s="411">
        <v>5377500000</v>
      </c>
      <c r="U107" s="411">
        <v>5426520000</v>
      </c>
      <c r="V107" s="411">
        <v>5475230000</v>
      </c>
      <c r="W107" s="411">
        <v>5523380000</v>
      </c>
      <c r="X107" s="411">
        <v>5573060000</v>
      </c>
      <c r="Y107" s="411">
        <v>5620360000</v>
      </c>
      <c r="Z107" s="411">
        <v>5671400000</v>
      </c>
      <c r="AA107" s="411">
        <v>5724240000</v>
      </c>
      <c r="AB107" s="411">
        <v>5777960000</v>
      </c>
      <c r="AC107" s="411">
        <v>5831490000</v>
      </c>
      <c r="AD107" s="411">
        <v>5886380000</v>
      </c>
      <c r="AE107" s="411">
        <v>5942760000</v>
      </c>
      <c r="AF107" s="411">
        <v>6000190000</v>
      </c>
      <c r="AG107" s="411">
        <v>6057590000</v>
      </c>
    </row>
    <row r="108" spans="1:33">
      <c r="A108" s="258" t="s">
        <v>3417</v>
      </c>
      <c r="B108" s="411">
        <v>33212300000</v>
      </c>
      <c r="C108" s="411">
        <v>12874500000</v>
      </c>
      <c r="D108" s="411">
        <v>18925300000</v>
      </c>
      <c r="E108" s="411">
        <v>25194700000</v>
      </c>
      <c r="F108" s="411">
        <v>28581800000</v>
      </c>
      <c r="G108" s="411">
        <v>32066500000</v>
      </c>
      <c r="H108" s="411">
        <v>35825500000</v>
      </c>
      <c r="I108" s="411">
        <v>39607600000</v>
      </c>
      <c r="J108" s="411">
        <v>41789200000</v>
      </c>
      <c r="K108" s="411">
        <v>44072500000</v>
      </c>
      <c r="L108" s="411">
        <v>46215200000</v>
      </c>
      <c r="M108" s="411">
        <v>48404100000</v>
      </c>
      <c r="N108" s="411">
        <v>49280300000</v>
      </c>
      <c r="O108" s="411">
        <v>50073800000</v>
      </c>
      <c r="P108" s="411">
        <v>50756400000</v>
      </c>
      <c r="Q108" s="411">
        <v>51334900000</v>
      </c>
      <c r="R108" s="411">
        <v>51913200000</v>
      </c>
      <c r="S108" s="411">
        <v>52491400000</v>
      </c>
      <c r="T108" s="411">
        <v>53005700000</v>
      </c>
      <c r="U108" s="411">
        <v>53520100000</v>
      </c>
      <c r="V108" s="411">
        <v>54034500000</v>
      </c>
      <c r="W108" s="411">
        <v>54548800000</v>
      </c>
      <c r="X108" s="411">
        <v>55127000000</v>
      </c>
      <c r="Y108" s="411">
        <v>55641300000</v>
      </c>
      <c r="Z108" s="411">
        <v>56219600000</v>
      </c>
      <c r="AA108" s="411">
        <v>56861900000</v>
      </c>
      <c r="AB108" s="411">
        <v>57440500000</v>
      </c>
      <c r="AC108" s="411">
        <v>58019000000</v>
      </c>
      <c r="AD108" s="411">
        <v>58661500000</v>
      </c>
      <c r="AE108" s="411">
        <v>59304000000</v>
      </c>
      <c r="AF108" s="411">
        <v>59946700000</v>
      </c>
      <c r="AG108" s="411">
        <v>60589300000</v>
      </c>
    </row>
    <row r="109" spans="1:33">
      <c r="A109" s="258" t="s">
        <v>3416</v>
      </c>
      <c r="B109" s="411">
        <v>459804000</v>
      </c>
      <c r="C109" s="411">
        <v>399304000</v>
      </c>
      <c r="D109" s="411">
        <v>424280000</v>
      </c>
      <c r="E109" s="411">
        <v>441670000</v>
      </c>
      <c r="F109" s="411">
        <v>451017000</v>
      </c>
      <c r="G109" s="411">
        <v>461726000</v>
      </c>
      <c r="H109" s="411">
        <v>473471000</v>
      </c>
      <c r="I109" s="411">
        <v>484632000</v>
      </c>
      <c r="J109" s="411">
        <v>493040000</v>
      </c>
      <c r="K109" s="411">
        <v>501170000</v>
      </c>
      <c r="L109" s="411">
        <v>507897000</v>
      </c>
      <c r="M109" s="411">
        <v>514603000</v>
      </c>
      <c r="N109" s="411">
        <v>522572000</v>
      </c>
      <c r="O109" s="411">
        <v>530657000</v>
      </c>
      <c r="P109" s="411">
        <v>536464000</v>
      </c>
      <c r="Q109" s="411">
        <v>541691000</v>
      </c>
      <c r="R109" s="411">
        <v>546764000</v>
      </c>
      <c r="S109" s="411">
        <v>551573000</v>
      </c>
      <c r="T109" s="411">
        <v>556510000</v>
      </c>
      <c r="U109" s="411">
        <v>561441000</v>
      </c>
      <c r="V109" s="411">
        <v>566320000</v>
      </c>
      <c r="W109" s="411">
        <v>571143000</v>
      </c>
      <c r="X109" s="411">
        <v>576061000</v>
      </c>
      <c r="Y109" s="411">
        <v>580775000</v>
      </c>
      <c r="Z109" s="411">
        <v>585853000</v>
      </c>
      <c r="AA109" s="411">
        <v>591074000</v>
      </c>
      <c r="AB109" s="411">
        <v>596462000</v>
      </c>
      <c r="AC109" s="411">
        <v>601850000</v>
      </c>
      <c r="AD109" s="411">
        <v>607276000</v>
      </c>
      <c r="AE109" s="411">
        <v>612915000</v>
      </c>
      <c r="AF109" s="411">
        <v>618662000</v>
      </c>
      <c r="AG109" s="411">
        <v>624403000</v>
      </c>
    </row>
    <row r="110" spans="1:33">
      <c r="A110" s="258" t="s">
        <v>3415</v>
      </c>
      <c r="B110" s="411">
        <v>1073400000</v>
      </c>
      <c r="C110" s="411">
        <v>976620000</v>
      </c>
      <c r="D110" s="411">
        <v>1023350000</v>
      </c>
      <c r="E110" s="411">
        <v>1049990000</v>
      </c>
      <c r="F110" s="411">
        <v>1064250000</v>
      </c>
      <c r="G110" s="411">
        <v>1081690000</v>
      </c>
      <c r="H110" s="411">
        <v>1100990000</v>
      </c>
      <c r="I110" s="411">
        <v>1118750000</v>
      </c>
      <c r="J110" s="411">
        <v>1133980000</v>
      </c>
      <c r="K110" s="411">
        <v>1148220000</v>
      </c>
      <c r="L110" s="411">
        <v>1159300000</v>
      </c>
      <c r="M110" s="411">
        <v>1170190000</v>
      </c>
      <c r="N110" s="411">
        <v>1187930000</v>
      </c>
      <c r="O110" s="411">
        <v>1206210000</v>
      </c>
      <c r="P110" s="411">
        <v>1219010000</v>
      </c>
      <c r="Q110" s="411">
        <v>1230620000</v>
      </c>
      <c r="R110" s="411">
        <v>1241850000</v>
      </c>
      <c r="S110" s="411">
        <v>1252410000</v>
      </c>
      <c r="T110" s="411">
        <v>1263480000</v>
      </c>
      <c r="U110" s="411">
        <v>1274530000</v>
      </c>
      <c r="V110" s="411">
        <v>1285440000</v>
      </c>
      <c r="W110" s="411">
        <v>1296220000</v>
      </c>
      <c r="X110" s="411">
        <v>1307060000</v>
      </c>
      <c r="Y110" s="411">
        <v>1317550000</v>
      </c>
      <c r="Z110" s="411">
        <v>1328800000</v>
      </c>
      <c r="AA110" s="411">
        <v>1340230000</v>
      </c>
      <c r="AB110" s="411">
        <v>1352260000</v>
      </c>
      <c r="AC110" s="411">
        <v>1364290000</v>
      </c>
      <c r="AD110" s="411">
        <v>1376240000</v>
      </c>
      <c r="AE110" s="411">
        <v>1388730000</v>
      </c>
      <c r="AF110" s="411">
        <v>1401490000</v>
      </c>
      <c r="AG110" s="411">
        <v>1414240000</v>
      </c>
    </row>
    <row r="111" spans="1:33">
      <c r="A111" s="258" t="s">
        <v>3414</v>
      </c>
      <c r="B111" s="411">
        <v>10623600000000</v>
      </c>
      <c r="C111" s="411">
        <v>9730180000000</v>
      </c>
      <c r="D111" s="411">
        <v>9992470000000</v>
      </c>
      <c r="E111" s="411">
        <v>10159200000000</v>
      </c>
      <c r="F111" s="411">
        <v>10245800000000</v>
      </c>
      <c r="G111" s="411">
        <v>10351200000000</v>
      </c>
      <c r="H111" s="411">
        <v>10471400000000</v>
      </c>
      <c r="I111" s="411">
        <v>10560900000000</v>
      </c>
      <c r="J111" s="411">
        <v>10633200000000</v>
      </c>
      <c r="K111" s="411">
        <v>10690600000000</v>
      </c>
      <c r="L111" s="411">
        <v>10714500000000</v>
      </c>
      <c r="M111" s="411">
        <v>10729800000000</v>
      </c>
      <c r="N111" s="411">
        <v>10778900000000</v>
      </c>
      <c r="O111" s="411">
        <v>10808500000000</v>
      </c>
      <c r="P111" s="411">
        <v>10827500000000</v>
      </c>
      <c r="Q111" s="411">
        <v>10824000000000</v>
      </c>
      <c r="R111" s="411">
        <v>10820400000000</v>
      </c>
      <c r="S111" s="411">
        <v>10809700000000</v>
      </c>
      <c r="T111" s="411">
        <v>10795500000000</v>
      </c>
      <c r="U111" s="411">
        <v>10781200000000</v>
      </c>
      <c r="V111" s="411">
        <v>10770500000000</v>
      </c>
      <c r="W111" s="411">
        <v>10756200000000</v>
      </c>
      <c r="X111" s="411">
        <v>10727700000000</v>
      </c>
      <c r="Y111" s="411">
        <v>10699100000000</v>
      </c>
      <c r="Z111" s="411">
        <v>10670600000000</v>
      </c>
      <c r="AA111" s="411">
        <v>10642000000000</v>
      </c>
      <c r="AB111" s="411">
        <v>10613500000000</v>
      </c>
      <c r="AC111" s="411">
        <v>10577800000000</v>
      </c>
      <c r="AD111" s="411">
        <v>10542100000000</v>
      </c>
      <c r="AE111" s="411">
        <v>10506400000000</v>
      </c>
      <c r="AF111" s="411">
        <v>10470800000000</v>
      </c>
      <c r="AG111" s="411">
        <v>10435100000000</v>
      </c>
    </row>
    <row r="112" spans="1:33">
      <c r="A112" s="258" t="s">
        <v>3413</v>
      </c>
      <c r="B112" s="411">
        <v>1057770000000</v>
      </c>
      <c r="C112" s="411">
        <v>978341000000</v>
      </c>
      <c r="D112" s="411">
        <v>1015420000000</v>
      </c>
      <c r="E112" s="411">
        <v>1043200000000</v>
      </c>
      <c r="F112" s="411">
        <v>1062960000000</v>
      </c>
      <c r="G112" s="411">
        <v>1085200000000</v>
      </c>
      <c r="H112" s="411">
        <v>1108430000000</v>
      </c>
      <c r="I112" s="411">
        <v>1130080000000</v>
      </c>
      <c r="J112" s="411">
        <v>1149680000000</v>
      </c>
      <c r="K112" s="411">
        <v>1167810000000</v>
      </c>
      <c r="L112" s="411">
        <v>1182320000000</v>
      </c>
      <c r="M112" s="411">
        <v>1196320000000</v>
      </c>
      <c r="N112" s="411">
        <v>1206310000000</v>
      </c>
      <c r="O112" s="411">
        <v>1213800000000</v>
      </c>
      <c r="P112" s="411">
        <v>1220100000000</v>
      </c>
      <c r="Q112" s="411">
        <v>1224260000000</v>
      </c>
      <c r="R112" s="411">
        <v>1228040000000</v>
      </c>
      <c r="S112" s="411">
        <v>1231820000000</v>
      </c>
      <c r="T112" s="411">
        <v>1235590000000</v>
      </c>
      <c r="U112" s="411">
        <v>1239370000000</v>
      </c>
      <c r="V112" s="411">
        <v>1243150000000</v>
      </c>
      <c r="W112" s="411">
        <v>1246930000000</v>
      </c>
      <c r="X112" s="411">
        <v>1249950000000</v>
      </c>
      <c r="Y112" s="411">
        <v>1252970000000</v>
      </c>
      <c r="Z112" s="411">
        <v>1256000000000</v>
      </c>
      <c r="AA112" s="411">
        <v>1259020000000</v>
      </c>
      <c r="AB112" s="411">
        <v>1262050000000</v>
      </c>
      <c r="AC112" s="411">
        <v>1265070000000</v>
      </c>
      <c r="AD112" s="411">
        <v>1267720000000</v>
      </c>
      <c r="AE112" s="411">
        <v>1270740000000</v>
      </c>
      <c r="AF112" s="411">
        <v>1273390000000</v>
      </c>
      <c r="AG112" s="411">
        <v>1276410000000</v>
      </c>
    </row>
    <row r="113" spans="1:33">
      <c r="A113" s="258" t="s">
        <v>3412</v>
      </c>
      <c r="B113" s="258">
        <v>0</v>
      </c>
      <c r="C113" s="258">
        <v>0</v>
      </c>
      <c r="D113" s="258">
        <v>0</v>
      </c>
      <c r="E113" s="258">
        <v>0</v>
      </c>
      <c r="F113" s="258">
        <v>0</v>
      </c>
      <c r="G113" s="258">
        <v>0</v>
      </c>
      <c r="H113" s="258">
        <v>0</v>
      </c>
      <c r="I113" s="258">
        <v>0</v>
      </c>
      <c r="J113" s="258">
        <v>0</v>
      </c>
      <c r="K113" s="258">
        <v>0</v>
      </c>
      <c r="L113" s="258">
        <v>0</v>
      </c>
      <c r="M113" s="258">
        <v>0</v>
      </c>
      <c r="N113" s="258">
        <v>0</v>
      </c>
      <c r="O113" s="258">
        <v>0</v>
      </c>
      <c r="P113" s="258">
        <v>0</v>
      </c>
      <c r="Q113" s="258">
        <v>0</v>
      </c>
      <c r="R113" s="258">
        <v>0</v>
      </c>
      <c r="S113" s="258">
        <v>0</v>
      </c>
      <c r="T113" s="258">
        <v>0</v>
      </c>
      <c r="U113" s="258">
        <v>0</v>
      </c>
      <c r="V113" s="258">
        <v>0</v>
      </c>
      <c r="W113" s="258">
        <v>0</v>
      </c>
      <c r="X113" s="258">
        <v>0</v>
      </c>
      <c r="Y113" s="258">
        <v>0</v>
      </c>
      <c r="Z113" s="258">
        <v>0</v>
      </c>
      <c r="AA113" s="258">
        <v>0</v>
      </c>
      <c r="AB113" s="258">
        <v>0</v>
      </c>
      <c r="AC113" s="258">
        <v>0</v>
      </c>
      <c r="AD113" s="258">
        <v>0</v>
      </c>
      <c r="AE113" s="258">
        <v>0</v>
      </c>
      <c r="AF113" s="258">
        <v>0</v>
      </c>
      <c r="AG113" s="258">
        <v>0</v>
      </c>
    </row>
    <row r="114" spans="1:33">
      <c r="A114" s="258" t="s">
        <v>3411</v>
      </c>
      <c r="B114" s="411">
        <v>416871000000000</v>
      </c>
      <c r="C114" s="411">
        <v>383861000000000</v>
      </c>
      <c r="D114" s="411">
        <v>397856000000000</v>
      </c>
      <c r="E114" s="411">
        <v>408009000000000</v>
      </c>
      <c r="F114" s="411">
        <v>412922000000000</v>
      </c>
      <c r="G114" s="411">
        <v>417924000000000</v>
      </c>
      <c r="H114" s="411">
        <v>425617000000000</v>
      </c>
      <c r="I114" s="411">
        <v>429651000000000</v>
      </c>
      <c r="J114" s="411">
        <v>434300000000000</v>
      </c>
      <c r="K114" s="411">
        <v>439305000000000</v>
      </c>
      <c r="L114" s="411">
        <v>443759000000000</v>
      </c>
      <c r="M114" s="411">
        <v>446221000000000</v>
      </c>
      <c r="N114" s="411">
        <v>453952000000000</v>
      </c>
      <c r="O114" s="411">
        <v>459356000000000</v>
      </c>
      <c r="P114" s="411">
        <v>464492000000000</v>
      </c>
      <c r="Q114" s="411">
        <v>468175000000000</v>
      </c>
      <c r="R114" s="411">
        <v>471658000000000</v>
      </c>
      <c r="S114" s="411">
        <v>475375000000000</v>
      </c>
      <c r="T114" s="411">
        <v>479098000000000</v>
      </c>
      <c r="U114" s="411">
        <v>484060000000000</v>
      </c>
      <c r="V114" s="411">
        <v>486840000000000</v>
      </c>
      <c r="W114" s="411">
        <v>490877000000000</v>
      </c>
      <c r="X114" s="411">
        <v>495792000000000</v>
      </c>
      <c r="Y114" s="411">
        <v>500432000000000</v>
      </c>
      <c r="Z114" s="411">
        <v>505574000000000</v>
      </c>
      <c r="AA114" s="411">
        <v>509907000000000</v>
      </c>
      <c r="AB114" s="411">
        <v>515761000000000</v>
      </c>
      <c r="AC114" s="411">
        <v>521412000000000</v>
      </c>
      <c r="AD114" s="411">
        <v>526529000000000</v>
      </c>
      <c r="AE114" s="411">
        <v>531740000000000</v>
      </c>
      <c r="AF114" s="411">
        <v>535035000000000</v>
      </c>
      <c r="AG114" s="411">
        <v>541533000000000</v>
      </c>
    </row>
    <row r="115" spans="1:33">
      <c r="A115" s="258" t="s">
        <v>3410</v>
      </c>
      <c r="B115" s="411">
        <v>9199010000</v>
      </c>
      <c r="C115" s="411">
        <v>8686380000</v>
      </c>
      <c r="D115" s="411">
        <v>8976540000</v>
      </c>
      <c r="E115" s="411">
        <v>9192510000</v>
      </c>
      <c r="F115" s="411">
        <v>9331530000</v>
      </c>
      <c r="G115" s="411">
        <v>9367870000</v>
      </c>
      <c r="H115" s="411">
        <v>9493100000</v>
      </c>
      <c r="I115" s="411">
        <v>9515330000</v>
      </c>
      <c r="J115" s="411">
        <v>9564490000</v>
      </c>
      <c r="K115" s="411">
        <v>9601770000</v>
      </c>
      <c r="L115" s="411">
        <v>9669020000</v>
      </c>
      <c r="M115" s="411">
        <v>9703370000</v>
      </c>
      <c r="N115" s="411">
        <v>9871010000</v>
      </c>
      <c r="O115" s="411">
        <v>9963600000</v>
      </c>
      <c r="P115" s="411">
        <v>10064400000</v>
      </c>
      <c r="Q115" s="411">
        <v>10127900000</v>
      </c>
      <c r="R115" s="411">
        <v>10209200000</v>
      </c>
      <c r="S115" s="411">
        <v>10289000000</v>
      </c>
      <c r="T115" s="411">
        <v>10347100000</v>
      </c>
      <c r="U115" s="411">
        <v>10473300000</v>
      </c>
      <c r="V115" s="411">
        <v>10549200000</v>
      </c>
      <c r="W115" s="411">
        <v>10602500000</v>
      </c>
      <c r="X115" s="411">
        <v>10734300000</v>
      </c>
      <c r="Y115" s="411">
        <v>10804500000</v>
      </c>
      <c r="Z115" s="411">
        <v>10895600000</v>
      </c>
      <c r="AA115" s="411">
        <v>11029500000</v>
      </c>
      <c r="AB115" s="411">
        <v>11170900000</v>
      </c>
      <c r="AC115" s="411">
        <v>11304000000</v>
      </c>
      <c r="AD115" s="411">
        <v>11402600000</v>
      </c>
      <c r="AE115" s="411">
        <v>11522200000</v>
      </c>
      <c r="AF115" s="411">
        <v>11593100000</v>
      </c>
      <c r="AG115" s="411">
        <v>11773300000</v>
      </c>
    </row>
    <row r="116" spans="1:33">
      <c r="A116" s="258" t="s">
        <v>3409</v>
      </c>
      <c r="B116" s="411">
        <v>114775000000</v>
      </c>
      <c r="C116" s="411">
        <v>105229000000</v>
      </c>
      <c r="D116" s="411">
        <v>109050000000</v>
      </c>
      <c r="E116" s="411">
        <v>111786000000</v>
      </c>
      <c r="F116" s="411">
        <v>112761000000</v>
      </c>
      <c r="G116" s="411">
        <v>114107000000</v>
      </c>
      <c r="H116" s="411">
        <v>116006000000</v>
      </c>
      <c r="I116" s="411">
        <v>116828000000</v>
      </c>
      <c r="J116" s="411">
        <v>117853000000</v>
      </c>
      <c r="K116" s="411">
        <v>119178000000</v>
      </c>
      <c r="L116" s="411">
        <v>120169000000</v>
      </c>
      <c r="M116" s="411">
        <v>120549000000</v>
      </c>
      <c r="N116" s="411">
        <v>122669000000</v>
      </c>
      <c r="O116" s="411">
        <v>124032000000</v>
      </c>
      <c r="P116" s="411">
        <v>125462000000</v>
      </c>
      <c r="Q116" s="411">
        <v>126521000000</v>
      </c>
      <c r="R116" s="411">
        <v>127246000000</v>
      </c>
      <c r="S116" s="411">
        <v>128308000000</v>
      </c>
      <c r="T116" s="411">
        <v>129412000000</v>
      </c>
      <c r="U116" s="411">
        <v>130657000000</v>
      </c>
      <c r="V116" s="411">
        <v>131370000000</v>
      </c>
      <c r="W116" s="411">
        <v>132634000000</v>
      </c>
      <c r="X116" s="411">
        <v>133887000000</v>
      </c>
      <c r="Y116" s="411">
        <v>135445000000</v>
      </c>
      <c r="Z116" s="411">
        <v>136794000000</v>
      </c>
      <c r="AA116" s="411">
        <v>138017000000</v>
      </c>
      <c r="AB116" s="411">
        <v>139607000000</v>
      </c>
      <c r="AC116" s="411">
        <v>141324000000</v>
      </c>
      <c r="AD116" s="411">
        <v>142802000000</v>
      </c>
      <c r="AE116" s="411">
        <v>144553000000</v>
      </c>
      <c r="AF116" s="411">
        <v>145604000000</v>
      </c>
      <c r="AG116" s="411">
        <v>147246000000</v>
      </c>
    </row>
    <row r="117" spans="1:33">
      <c r="A117" s="258" t="s">
        <v>3408</v>
      </c>
      <c r="B117" s="411">
        <v>260598000000</v>
      </c>
      <c r="C117" s="411">
        <v>232692000000</v>
      </c>
      <c r="D117" s="411">
        <v>243024000000</v>
      </c>
      <c r="E117" s="411">
        <v>249647000000</v>
      </c>
      <c r="F117" s="411">
        <v>252523000000</v>
      </c>
      <c r="G117" s="411">
        <v>255415000000</v>
      </c>
      <c r="H117" s="411">
        <v>260786000000</v>
      </c>
      <c r="I117" s="411">
        <v>263993000000</v>
      </c>
      <c r="J117" s="411">
        <v>267358000000</v>
      </c>
      <c r="K117" s="411">
        <v>270607000000</v>
      </c>
      <c r="L117" s="411">
        <v>273684000000</v>
      </c>
      <c r="M117" s="411">
        <v>274735000000</v>
      </c>
      <c r="N117" s="411">
        <v>279737000000</v>
      </c>
      <c r="O117" s="411">
        <v>283013000000</v>
      </c>
      <c r="P117" s="411">
        <v>286736000000</v>
      </c>
      <c r="Q117" s="411">
        <v>288964000000</v>
      </c>
      <c r="R117" s="411">
        <v>290188000000</v>
      </c>
      <c r="S117" s="411">
        <v>292323000000</v>
      </c>
      <c r="T117" s="411">
        <v>295149000000</v>
      </c>
      <c r="U117" s="411">
        <v>298281000000</v>
      </c>
      <c r="V117" s="411">
        <v>299494000000</v>
      </c>
      <c r="W117" s="411">
        <v>301796000000</v>
      </c>
      <c r="X117" s="411">
        <v>304363000000</v>
      </c>
      <c r="Y117" s="411">
        <v>307721000000</v>
      </c>
      <c r="Z117" s="411">
        <v>311100000000</v>
      </c>
      <c r="AA117" s="411">
        <v>313267000000</v>
      </c>
      <c r="AB117" s="411">
        <v>316915000000</v>
      </c>
      <c r="AC117" s="411">
        <v>321478000000</v>
      </c>
      <c r="AD117" s="411">
        <v>324491000000</v>
      </c>
      <c r="AE117" s="411">
        <v>327926000000</v>
      </c>
      <c r="AF117" s="411">
        <v>329366000000</v>
      </c>
      <c r="AG117" s="411">
        <v>334109000000</v>
      </c>
    </row>
    <row r="118" spans="1:33">
      <c r="A118" s="258" t="s">
        <v>3407</v>
      </c>
      <c r="B118" s="411">
        <v>33947600000</v>
      </c>
      <c r="C118" s="411">
        <v>29500400000</v>
      </c>
      <c r="D118" s="411">
        <v>30854800000</v>
      </c>
      <c r="E118" s="411">
        <v>31717200000</v>
      </c>
      <c r="F118" s="411">
        <v>31760700000</v>
      </c>
      <c r="G118" s="411">
        <v>32231000000</v>
      </c>
      <c r="H118" s="411">
        <v>33053100000</v>
      </c>
      <c r="I118" s="411">
        <v>33905100000</v>
      </c>
      <c r="J118" s="411">
        <v>34380100000</v>
      </c>
      <c r="K118" s="411">
        <v>35081700000</v>
      </c>
      <c r="L118" s="411">
        <v>35422900000</v>
      </c>
      <c r="M118" s="411">
        <v>35623400000</v>
      </c>
      <c r="N118" s="411">
        <v>36353000000</v>
      </c>
      <c r="O118" s="411">
        <v>36682100000</v>
      </c>
      <c r="P118" s="411">
        <v>37223800000</v>
      </c>
      <c r="Q118" s="411">
        <v>37684200000</v>
      </c>
      <c r="R118" s="411">
        <v>37698800000</v>
      </c>
      <c r="S118" s="411">
        <v>37972800000</v>
      </c>
      <c r="T118" s="411">
        <v>38473400000</v>
      </c>
      <c r="U118" s="411">
        <v>38806700000</v>
      </c>
      <c r="V118" s="411">
        <v>39058600000</v>
      </c>
      <c r="W118" s="411">
        <v>39414800000</v>
      </c>
      <c r="X118" s="411">
        <v>39523400000</v>
      </c>
      <c r="Y118" s="411">
        <v>40137100000</v>
      </c>
      <c r="Z118" s="411">
        <v>40525200000</v>
      </c>
      <c r="AA118" s="411">
        <v>40841800000</v>
      </c>
      <c r="AB118" s="411">
        <v>41217000000</v>
      </c>
      <c r="AC118" s="411">
        <v>41900300000</v>
      </c>
      <c r="AD118" s="411">
        <v>42189200000</v>
      </c>
      <c r="AE118" s="411">
        <v>42875800000</v>
      </c>
      <c r="AF118" s="411">
        <v>43129600000</v>
      </c>
      <c r="AG118" s="411">
        <v>43607100000</v>
      </c>
    </row>
    <row r="119" spans="1:33">
      <c r="A119" s="258" t="s">
        <v>3406</v>
      </c>
      <c r="B119" s="411">
        <v>24775900000</v>
      </c>
      <c r="C119" s="411">
        <v>22174400000</v>
      </c>
      <c r="D119" s="411">
        <v>23054500000</v>
      </c>
      <c r="E119" s="411">
        <v>23649500000</v>
      </c>
      <c r="F119" s="411">
        <v>23766500000</v>
      </c>
      <c r="G119" s="411">
        <v>24043600000</v>
      </c>
      <c r="H119" s="411">
        <v>24544100000</v>
      </c>
      <c r="I119" s="411">
        <v>24956900000</v>
      </c>
      <c r="J119" s="411">
        <v>25231200000</v>
      </c>
      <c r="K119" s="411">
        <v>25618200000</v>
      </c>
      <c r="L119" s="411">
        <v>25845400000</v>
      </c>
      <c r="M119" s="411">
        <v>25971100000</v>
      </c>
      <c r="N119" s="411">
        <v>26479600000</v>
      </c>
      <c r="O119" s="411">
        <v>26747600000</v>
      </c>
      <c r="P119" s="411">
        <v>27097300000</v>
      </c>
      <c r="Q119" s="411">
        <v>27383100000</v>
      </c>
      <c r="R119" s="411">
        <v>27486500000</v>
      </c>
      <c r="S119" s="411">
        <v>27697800000</v>
      </c>
      <c r="T119" s="411">
        <v>27992400000</v>
      </c>
      <c r="U119" s="411">
        <v>28266800000</v>
      </c>
      <c r="V119" s="411">
        <v>28451600000</v>
      </c>
      <c r="W119" s="411">
        <v>28700500000</v>
      </c>
      <c r="X119" s="411">
        <v>28887300000</v>
      </c>
      <c r="Y119" s="411">
        <v>29259200000</v>
      </c>
      <c r="Z119" s="411">
        <v>29552800000</v>
      </c>
      <c r="AA119" s="411">
        <v>29819900000</v>
      </c>
      <c r="AB119" s="411">
        <v>30140500000</v>
      </c>
      <c r="AC119" s="411">
        <v>30577100000</v>
      </c>
      <c r="AD119" s="411">
        <v>30838000000</v>
      </c>
      <c r="AE119" s="411">
        <v>31276900000</v>
      </c>
      <c r="AF119" s="411">
        <v>31481000000</v>
      </c>
      <c r="AG119" s="411">
        <v>31864700000</v>
      </c>
    </row>
    <row r="120" spans="1:33">
      <c r="A120" s="258" t="s">
        <v>3405</v>
      </c>
      <c r="B120" s="411">
        <v>200956000000</v>
      </c>
      <c r="C120" s="411">
        <v>131890000000</v>
      </c>
      <c r="D120" s="411">
        <v>155140000000</v>
      </c>
      <c r="E120" s="411">
        <v>166122000000</v>
      </c>
      <c r="F120" s="411">
        <v>171690000000</v>
      </c>
      <c r="G120" s="411">
        <v>181182000000</v>
      </c>
      <c r="H120" s="411">
        <v>192845000000</v>
      </c>
      <c r="I120" s="411">
        <v>202903000000</v>
      </c>
      <c r="J120" s="411">
        <v>213080000000</v>
      </c>
      <c r="K120" s="411">
        <v>220495000000</v>
      </c>
      <c r="L120" s="411">
        <v>227626000000</v>
      </c>
      <c r="M120" s="411">
        <v>227568000000</v>
      </c>
      <c r="N120" s="411">
        <v>230015000000</v>
      </c>
      <c r="O120" s="411">
        <v>231893000000</v>
      </c>
      <c r="P120" s="411">
        <v>238179000000</v>
      </c>
      <c r="Q120" s="411">
        <v>239144000000</v>
      </c>
      <c r="R120" s="411">
        <v>232222000000</v>
      </c>
      <c r="S120" s="411">
        <v>232888000000</v>
      </c>
      <c r="T120" s="411">
        <v>239013000000</v>
      </c>
      <c r="U120" s="411">
        <v>238868000000</v>
      </c>
      <c r="V120" s="411">
        <v>235267000000</v>
      </c>
      <c r="W120" s="411">
        <v>237051000000</v>
      </c>
      <c r="X120" s="411">
        <v>233291000000</v>
      </c>
      <c r="Y120" s="411">
        <v>239751000000</v>
      </c>
      <c r="Z120" s="411">
        <v>241572000000</v>
      </c>
      <c r="AA120" s="411">
        <v>236608000000</v>
      </c>
      <c r="AB120" s="411">
        <v>236183000000</v>
      </c>
      <c r="AC120" s="411">
        <v>243824000000</v>
      </c>
      <c r="AD120" s="411">
        <v>243464000000</v>
      </c>
      <c r="AE120" s="411">
        <v>244977000000</v>
      </c>
      <c r="AF120" s="411">
        <v>241426000000</v>
      </c>
      <c r="AG120" s="411">
        <v>243313000000</v>
      </c>
    </row>
    <row r="121" spans="1:33">
      <c r="A121" s="258" t="s">
        <v>3404</v>
      </c>
      <c r="B121" s="411">
        <v>2989430000</v>
      </c>
      <c r="C121" s="411">
        <v>2750690000</v>
      </c>
      <c r="D121" s="411">
        <v>2845010000</v>
      </c>
      <c r="E121" s="411">
        <v>2913460000</v>
      </c>
      <c r="F121" s="411">
        <v>2936280000</v>
      </c>
      <c r="G121" s="411">
        <v>2961280000</v>
      </c>
      <c r="H121" s="411">
        <v>3010450000</v>
      </c>
      <c r="I121" s="411">
        <v>3039200000</v>
      </c>
      <c r="J121" s="411">
        <v>3062700000</v>
      </c>
      <c r="K121" s="411">
        <v>3095530000</v>
      </c>
      <c r="L121" s="411">
        <v>3118720000</v>
      </c>
      <c r="M121" s="411">
        <v>3132000000</v>
      </c>
      <c r="N121" s="411">
        <v>3190810000</v>
      </c>
      <c r="O121" s="411">
        <v>3223450000</v>
      </c>
      <c r="P121" s="411">
        <v>3260410000</v>
      </c>
      <c r="Q121" s="411">
        <v>3290200000</v>
      </c>
      <c r="R121" s="411">
        <v>3311320000</v>
      </c>
      <c r="S121" s="411">
        <v>3337920000</v>
      </c>
      <c r="T121" s="411">
        <v>3365810000</v>
      </c>
      <c r="U121" s="411">
        <v>3401830000</v>
      </c>
      <c r="V121" s="411">
        <v>3426080000</v>
      </c>
      <c r="W121" s="411">
        <v>3453660000</v>
      </c>
      <c r="X121" s="411">
        <v>3486270000</v>
      </c>
      <c r="Y121" s="411">
        <v>3522850000</v>
      </c>
      <c r="Z121" s="411">
        <v>3556920000</v>
      </c>
      <c r="AA121" s="411">
        <v>3595150000</v>
      </c>
      <c r="AB121" s="411">
        <v>3637720000</v>
      </c>
      <c r="AC121" s="411">
        <v>3684140000</v>
      </c>
      <c r="AD121" s="411">
        <v>3718600000</v>
      </c>
      <c r="AE121" s="411">
        <v>3767010000</v>
      </c>
      <c r="AF121" s="411">
        <v>3794240000</v>
      </c>
      <c r="AG121" s="411">
        <v>3843330000</v>
      </c>
    </row>
    <row r="122" spans="1:33">
      <c r="A122" s="258" t="s">
        <v>3403</v>
      </c>
      <c r="B122" s="411">
        <v>7275680000</v>
      </c>
      <c r="C122" s="411">
        <v>6807860000</v>
      </c>
      <c r="D122" s="411">
        <v>7011640000</v>
      </c>
      <c r="E122" s="411">
        <v>7168650000</v>
      </c>
      <c r="F122" s="411">
        <v>7232390000</v>
      </c>
      <c r="G122" s="411">
        <v>7280420000</v>
      </c>
      <c r="H122" s="411">
        <v>7381790000</v>
      </c>
      <c r="I122" s="411">
        <v>7417750000</v>
      </c>
      <c r="J122" s="411">
        <v>7461230000</v>
      </c>
      <c r="K122" s="411">
        <v>7521860000</v>
      </c>
      <c r="L122" s="411">
        <v>7573280000</v>
      </c>
      <c r="M122" s="411">
        <v>7603290000</v>
      </c>
      <c r="N122" s="411">
        <v>7744440000</v>
      </c>
      <c r="O122" s="411">
        <v>7830320000</v>
      </c>
      <c r="P122" s="411">
        <v>7912000000</v>
      </c>
      <c r="Q122" s="411">
        <v>7978120000</v>
      </c>
      <c r="R122" s="411">
        <v>8048760000</v>
      </c>
      <c r="S122" s="411">
        <v>8115830000</v>
      </c>
      <c r="T122" s="411">
        <v>8171630000</v>
      </c>
      <c r="U122" s="411">
        <v>8265540000</v>
      </c>
      <c r="V122" s="411">
        <v>8326580000</v>
      </c>
      <c r="W122" s="411">
        <v>8393640000</v>
      </c>
      <c r="X122" s="411">
        <v>8492540000</v>
      </c>
      <c r="Y122" s="411">
        <v>8569080000</v>
      </c>
      <c r="Z122" s="411">
        <v>8656150000</v>
      </c>
      <c r="AA122" s="411">
        <v>8757100000</v>
      </c>
      <c r="AB122" s="411">
        <v>8870200000</v>
      </c>
      <c r="AC122" s="411">
        <v>8971490000</v>
      </c>
      <c r="AD122" s="411">
        <v>9066120000</v>
      </c>
      <c r="AE122" s="411">
        <v>9175130000</v>
      </c>
      <c r="AF122" s="411">
        <v>9247140000</v>
      </c>
      <c r="AG122" s="411">
        <v>9373080000</v>
      </c>
    </row>
    <row r="123" spans="1:33">
      <c r="A123" s="258" t="s">
        <v>3402</v>
      </c>
      <c r="B123" s="411">
        <v>23856400000</v>
      </c>
      <c r="C123" s="411">
        <v>21477600000</v>
      </c>
      <c r="D123" s="411">
        <v>22247300000</v>
      </c>
      <c r="E123" s="411">
        <v>22714500000</v>
      </c>
      <c r="F123" s="411">
        <v>22974000000</v>
      </c>
      <c r="G123" s="411">
        <v>23210500000</v>
      </c>
      <c r="H123" s="411">
        <v>23561300000</v>
      </c>
      <c r="I123" s="411">
        <v>23729300000</v>
      </c>
      <c r="J123" s="411">
        <v>23982400000</v>
      </c>
      <c r="K123" s="411">
        <v>24161000000</v>
      </c>
      <c r="L123" s="411">
        <v>24359500000</v>
      </c>
      <c r="M123" s="411">
        <v>24402300000</v>
      </c>
      <c r="N123" s="411">
        <v>24680500000</v>
      </c>
      <c r="O123" s="411">
        <v>24918900000</v>
      </c>
      <c r="P123" s="411">
        <v>25118200000</v>
      </c>
      <c r="Q123" s="411">
        <v>25187400000</v>
      </c>
      <c r="R123" s="411">
        <v>25273300000</v>
      </c>
      <c r="S123" s="411">
        <v>25373700000</v>
      </c>
      <c r="T123" s="411">
        <v>25492900000</v>
      </c>
      <c r="U123" s="411">
        <v>25653300000</v>
      </c>
      <c r="V123" s="411">
        <v>25665300000</v>
      </c>
      <c r="W123" s="411">
        <v>25781900000</v>
      </c>
      <c r="X123" s="411">
        <v>25947000000</v>
      </c>
      <c r="Y123" s="411">
        <v>26085600000</v>
      </c>
      <c r="Z123" s="411">
        <v>26284100000</v>
      </c>
      <c r="AA123" s="411">
        <v>26343000000</v>
      </c>
      <c r="AB123" s="411">
        <v>26539800000</v>
      </c>
      <c r="AC123" s="411">
        <v>26740600000</v>
      </c>
      <c r="AD123" s="411">
        <v>26925800000</v>
      </c>
      <c r="AE123" s="411">
        <v>27021700000</v>
      </c>
      <c r="AF123" s="411">
        <v>27065200000</v>
      </c>
      <c r="AG123" s="411">
        <v>27319300000</v>
      </c>
    </row>
    <row r="124" spans="1:33">
      <c r="A124" s="258" t="s">
        <v>3401</v>
      </c>
      <c r="B124" s="411">
        <v>16212100000</v>
      </c>
      <c r="C124" s="411">
        <v>14733600000</v>
      </c>
      <c r="D124" s="411">
        <v>15131400000</v>
      </c>
      <c r="E124" s="411">
        <v>15370100000</v>
      </c>
      <c r="F124" s="411">
        <v>15478100000</v>
      </c>
      <c r="G124" s="411">
        <v>15607200000</v>
      </c>
      <c r="H124" s="411">
        <v>15771900000</v>
      </c>
      <c r="I124" s="411">
        <v>15901100000</v>
      </c>
      <c r="J124" s="411">
        <v>16013000000</v>
      </c>
      <c r="K124" s="411">
        <v>16103300000</v>
      </c>
      <c r="L124" s="411">
        <v>16150500000</v>
      </c>
      <c r="M124" s="411">
        <v>16169500000</v>
      </c>
      <c r="N124" s="411">
        <v>16278700000</v>
      </c>
      <c r="O124" s="411">
        <v>16356300000</v>
      </c>
      <c r="P124" s="411">
        <v>16415700000</v>
      </c>
      <c r="Q124" s="411">
        <v>16430600000</v>
      </c>
      <c r="R124" s="411">
        <v>16446700000</v>
      </c>
      <c r="S124" s="411">
        <v>16463300000</v>
      </c>
      <c r="T124" s="411">
        <v>16484500000</v>
      </c>
      <c r="U124" s="411">
        <v>16512900000</v>
      </c>
      <c r="V124" s="411">
        <v>16518000000</v>
      </c>
      <c r="W124" s="411">
        <v>16537500000</v>
      </c>
      <c r="X124" s="411">
        <v>16564200000</v>
      </c>
      <c r="Y124" s="411">
        <v>16588000000</v>
      </c>
      <c r="Z124" s="411">
        <v>16623000000</v>
      </c>
      <c r="AA124" s="411">
        <v>16635400000</v>
      </c>
      <c r="AB124" s="411">
        <v>16669300000</v>
      </c>
      <c r="AC124" s="411">
        <v>16704100000</v>
      </c>
      <c r="AD124" s="411">
        <v>16734800000</v>
      </c>
      <c r="AE124" s="411">
        <v>16754200000</v>
      </c>
      <c r="AF124" s="411">
        <v>16762800000</v>
      </c>
      <c r="AG124" s="411">
        <v>16807600000</v>
      </c>
    </row>
    <row r="125" spans="1:33">
      <c r="A125" s="258" t="s">
        <v>3400</v>
      </c>
      <c r="B125" s="258">
        <v>0</v>
      </c>
      <c r="C125" s="258">
        <v>0</v>
      </c>
      <c r="D125" s="258">
        <v>0</v>
      </c>
      <c r="E125" s="258">
        <v>0</v>
      </c>
      <c r="F125" s="258">
        <v>0</v>
      </c>
      <c r="G125" s="258">
        <v>0</v>
      </c>
      <c r="H125" s="258">
        <v>0</v>
      </c>
      <c r="I125" s="258">
        <v>0</v>
      </c>
      <c r="J125" s="258">
        <v>0</v>
      </c>
      <c r="K125" s="258">
        <v>0</v>
      </c>
      <c r="L125" s="258">
        <v>0</v>
      </c>
      <c r="M125" s="258">
        <v>0</v>
      </c>
      <c r="N125" s="258">
        <v>0</v>
      </c>
      <c r="O125" s="258">
        <v>0</v>
      </c>
      <c r="P125" s="258">
        <v>0</v>
      </c>
      <c r="Q125" s="258">
        <v>0</v>
      </c>
      <c r="R125" s="258">
        <v>0</v>
      </c>
      <c r="S125" s="258">
        <v>0</v>
      </c>
      <c r="T125" s="258">
        <v>0</v>
      </c>
      <c r="U125" s="258">
        <v>0</v>
      </c>
      <c r="V125" s="258">
        <v>0</v>
      </c>
      <c r="W125" s="258">
        <v>0</v>
      </c>
      <c r="X125" s="258">
        <v>0</v>
      </c>
      <c r="Y125" s="258">
        <v>0</v>
      </c>
      <c r="Z125" s="258">
        <v>0</v>
      </c>
      <c r="AA125" s="258">
        <v>0</v>
      </c>
      <c r="AB125" s="258">
        <v>0</v>
      </c>
      <c r="AC125" s="258">
        <v>0</v>
      </c>
      <c r="AD125" s="258">
        <v>0</v>
      </c>
      <c r="AE125" s="258">
        <v>0</v>
      </c>
      <c r="AF125" s="258">
        <v>0</v>
      </c>
      <c r="AG125" s="258">
        <v>0</v>
      </c>
    </row>
    <row r="127" spans="1:33">
      <c r="A127" s="258" t="s">
        <v>3399</v>
      </c>
      <c r="B127" s="258">
        <v>2019</v>
      </c>
      <c r="C127" s="258">
        <v>2020</v>
      </c>
      <c r="D127" s="258">
        <v>2021</v>
      </c>
      <c r="E127" s="258">
        <v>2022</v>
      </c>
      <c r="F127" s="258">
        <v>2023</v>
      </c>
      <c r="G127" s="258">
        <v>2024</v>
      </c>
      <c r="H127" s="258">
        <v>2025</v>
      </c>
      <c r="I127" s="258">
        <v>2026</v>
      </c>
      <c r="J127" s="258">
        <v>2027</v>
      </c>
      <c r="K127" s="258">
        <v>2028</v>
      </c>
      <c r="L127" s="258">
        <v>2029</v>
      </c>
      <c r="M127" s="258">
        <v>2030</v>
      </c>
      <c r="N127" s="258">
        <v>2031</v>
      </c>
      <c r="O127" s="258">
        <v>2032</v>
      </c>
      <c r="P127" s="258">
        <v>2033</v>
      </c>
      <c r="Q127" s="258">
        <v>2034</v>
      </c>
      <c r="R127" s="258">
        <v>2035</v>
      </c>
      <c r="S127" s="258">
        <v>2036</v>
      </c>
      <c r="T127" s="258">
        <v>2037</v>
      </c>
      <c r="U127" s="258">
        <v>2038</v>
      </c>
      <c r="V127" s="258">
        <v>2039</v>
      </c>
      <c r="W127" s="258">
        <v>2040</v>
      </c>
      <c r="X127" s="258">
        <v>2041</v>
      </c>
      <c r="Y127" s="258">
        <v>2042</v>
      </c>
      <c r="Z127" s="258">
        <v>2043</v>
      </c>
      <c r="AA127" s="258">
        <v>2044</v>
      </c>
      <c r="AB127" s="258">
        <v>2045</v>
      </c>
      <c r="AC127" s="258">
        <v>2046</v>
      </c>
      <c r="AD127" s="258">
        <v>2047</v>
      </c>
      <c r="AE127" s="258">
        <v>2048</v>
      </c>
      <c r="AF127" s="258">
        <v>2049</v>
      </c>
      <c r="AG127" s="258">
        <v>2050</v>
      </c>
    </row>
    <row r="128" spans="1:33">
      <c r="A128" s="258" t="s">
        <v>3398</v>
      </c>
      <c r="B128" s="258">
        <v>-1056.9100000000001</v>
      </c>
      <c r="C128" s="258">
        <v>-1096.2</v>
      </c>
      <c r="D128" s="258">
        <v>-1076.44</v>
      </c>
      <c r="E128" s="258">
        <v>-1066.72</v>
      </c>
      <c r="F128" s="258">
        <v>-1056.99</v>
      </c>
      <c r="G128" s="258">
        <v>-1047.24</v>
      </c>
      <c r="H128" s="258">
        <v>-1027.54</v>
      </c>
      <c r="I128" s="258">
        <v>-998.16700000000003</v>
      </c>
      <c r="J128" s="258">
        <v>-972.822</v>
      </c>
      <c r="K128" s="258">
        <v>-943.47699999999998</v>
      </c>
      <c r="L128" s="258">
        <v>-914.10699999999997</v>
      </c>
      <c r="M128" s="258">
        <v>-884.76199999999994</v>
      </c>
      <c r="N128" s="258">
        <v>-883.76199999999994</v>
      </c>
      <c r="O128" s="258">
        <v>-883.76199999999994</v>
      </c>
      <c r="P128" s="258">
        <v>-882.76199999999994</v>
      </c>
      <c r="Q128" s="258">
        <v>-882.76199999999994</v>
      </c>
      <c r="R128" s="258">
        <v>-882.76199999999994</v>
      </c>
      <c r="S128" s="258">
        <v>-881.76199999999994</v>
      </c>
      <c r="T128" s="258">
        <v>-881.81700000000001</v>
      </c>
      <c r="U128" s="258">
        <v>-881.81700000000001</v>
      </c>
      <c r="V128" s="258">
        <v>-880.81700000000001</v>
      </c>
      <c r="W128" s="258">
        <v>-880.81700000000001</v>
      </c>
      <c r="X128" s="258">
        <v>-880.81700000000001</v>
      </c>
      <c r="Y128" s="258">
        <v>-879.81700000000001</v>
      </c>
      <c r="Z128" s="258">
        <v>-879.84400000000005</v>
      </c>
      <c r="AA128" s="258">
        <v>-879.84400000000005</v>
      </c>
      <c r="AB128" s="258">
        <v>-878.87099999999998</v>
      </c>
      <c r="AC128" s="258">
        <v>-878.87099999999998</v>
      </c>
      <c r="AD128" s="258">
        <v>-877.87099999999998</v>
      </c>
      <c r="AE128" s="258">
        <v>-877.87099999999998</v>
      </c>
      <c r="AF128" s="258">
        <v>-877.87099999999998</v>
      </c>
      <c r="AG128" s="258">
        <v>-876.899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197"/>
  <sheetViews>
    <sheetView topLeftCell="A173" zoomScale="85" zoomScaleNormal="85" zoomScalePageLayoutView="85" workbookViewId="0">
      <selection activeCell="C193" sqref="C19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467" t="s">
        <v>11</v>
      </c>
      <c r="B1" s="467"/>
      <c r="C1" s="467"/>
      <c r="D1" s="467"/>
      <c r="E1" s="467"/>
    </row>
    <row r="2" spans="1:5">
      <c r="A2" s="471" t="s">
        <v>174</v>
      </c>
      <c r="B2" s="471"/>
      <c r="C2" s="471"/>
      <c r="D2" s="471"/>
      <c r="E2" s="471"/>
    </row>
    <row r="19" spans="1:5">
      <c r="A19" s="8" t="s">
        <v>175</v>
      </c>
    </row>
    <row r="20" spans="1:5">
      <c r="A20" s="8">
        <v>155400</v>
      </c>
      <c r="B20" s="8" t="s">
        <v>176</v>
      </c>
    </row>
    <row r="21" spans="1:5">
      <c r="A21" s="471" t="s">
        <v>177</v>
      </c>
      <c r="B21" s="471"/>
      <c r="C21" s="471"/>
      <c r="D21" s="471"/>
      <c r="E21" s="471"/>
    </row>
    <row r="38" spans="1:5">
      <c r="A38" s="8" t="s">
        <v>175</v>
      </c>
    </row>
    <row r="39" spans="1:5">
      <c r="A39" s="8">
        <v>100800</v>
      </c>
      <c r="B39" s="8" t="s">
        <v>176</v>
      </c>
    </row>
    <row r="40" spans="1:5">
      <c r="A40" s="471" t="s">
        <v>178</v>
      </c>
      <c r="B40" s="471"/>
      <c r="C40" s="471"/>
      <c r="D40" s="471"/>
      <c r="E40" s="471"/>
    </row>
    <row r="57" spans="1:5" ht="15.75" thickBot="1">
      <c r="A57" s="8" t="s">
        <v>175</v>
      </c>
    </row>
    <row r="58" spans="1:5" ht="15.75" thickBot="1">
      <c r="A58" s="10">
        <v>194000</v>
      </c>
      <c r="B58" s="8" t="s">
        <v>179</v>
      </c>
    </row>
    <row r="60" spans="1:5">
      <c r="A60" s="467" t="s">
        <v>180</v>
      </c>
      <c r="B60" s="467"/>
      <c r="C60" s="467"/>
      <c r="D60" s="467"/>
      <c r="E60" s="467"/>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467" t="s">
        <v>181</v>
      </c>
      <c r="B89" s="467"/>
      <c r="C89" s="467"/>
      <c r="D89" s="467"/>
      <c r="E89" s="467"/>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467" t="s">
        <v>182</v>
      </c>
      <c r="B98" s="467"/>
      <c r="C98" s="467"/>
      <c r="D98" s="467"/>
      <c r="E98" s="467"/>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467" t="s">
        <v>184</v>
      </c>
      <c r="B109" s="467"/>
      <c r="C109" s="467"/>
      <c r="D109" s="467"/>
      <c r="E109" s="467"/>
    </row>
    <row r="110" spans="1:5" ht="15.75" thickBot="1"/>
    <row r="111" spans="1:5" ht="15.75" thickBot="1">
      <c r="A111" s="18">
        <f>A122</f>
        <v>0.20481927710843381</v>
      </c>
      <c r="B111" s="8" t="s">
        <v>432</v>
      </c>
    </row>
    <row r="113" spans="1:14">
      <c r="A113" s="467" t="s">
        <v>183</v>
      </c>
      <c r="B113" s="467"/>
      <c r="C113" s="467"/>
      <c r="D113" s="467"/>
      <c r="E113" s="467"/>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467" t="s">
        <v>433</v>
      </c>
      <c r="B124" s="467"/>
      <c r="C124" s="467"/>
      <c r="D124" s="467"/>
      <c r="E124" s="467"/>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467" t="s">
        <v>109</v>
      </c>
      <c r="B134" s="467"/>
      <c r="C134" s="467"/>
      <c r="D134" s="467"/>
      <c r="E134" s="467"/>
    </row>
    <row r="135" spans="1:14">
      <c r="A135" s="26" t="s">
        <v>452</v>
      </c>
      <c r="B135" s="27"/>
      <c r="C135" s="27"/>
      <c r="D135" s="27"/>
      <c r="E135" s="27"/>
      <c r="F135" s="27"/>
      <c r="G135" s="27"/>
    </row>
    <row r="136" spans="1:14" ht="15.75">
      <c r="A136" s="28"/>
      <c r="B136" s="468" t="s">
        <v>453</v>
      </c>
      <c r="C136" s="469"/>
      <c r="D136" s="469"/>
      <c r="E136" s="470"/>
      <c r="F136" s="27"/>
      <c r="G136" s="27"/>
    </row>
    <row r="137" spans="1:14" ht="15.75">
      <c r="A137" s="29"/>
      <c r="B137" s="468" t="s">
        <v>454</v>
      </c>
      <c r="C137" s="470"/>
      <c r="D137" s="468" t="s">
        <v>455</v>
      </c>
      <c r="E137" s="470"/>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467" t="s">
        <v>187</v>
      </c>
      <c r="B165" s="467"/>
      <c r="C165" s="467"/>
      <c r="D165" s="467"/>
      <c r="E165" s="467"/>
    </row>
    <row r="166" spans="1:7" ht="15.75" thickBot="1">
      <c r="A166" s="22" t="s">
        <v>188</v>
      </c>
      <c r="B166" s="16">
        <v>0.4</v>
      </c>
    </row>
    <row r="167" spans="1:7" ht="15.75" thickBot="1">
      <c r="A167" s="8" t="s">
        <v>189</v>
      </c>
      <c r="B167" s="44">
        <f>(1+B166)^(1/(2020-2010))-1</f>
        <v>3.4219694129380196E-2</v>
      </c>
    </row>
    <row r="168" spans="1:7">
      <c r="B168" s="45"/>
    </row>
    <row r="169" spans="1:7">
      <c r="A169" s="467" t="s">
        <v>441</v>
      </c>
      <c r="B169" s="467"/>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467" t="s">
        <v>196</v>
      </c>
      <c r="B174" s="467"/>
      <c r="C174" s="467"/>
      <c r="D174" s="467"/>
      <c r="E174" s="467"/>
    </row>
    <row r="175" spans="1:7" ht="15.75" thickBot="1">
      <c r="A175" s="22" t="s">
        <v>451</v>
      </c>
      <c r="B175" s="45">
        <v>0.1246</v>
      </c>
    </row>
    <row r="176" spans="1:7" ht="15.75" thickBot="1">
      <c r="A176" s="22" t="s">
        <v>446</v>
      </c>
      <c r="B176" s="44">
        <f>1-B175</f>
        <v>0.87539999999999996</v>
      </c>
    </row>
    <row r="178" spans="1:5">
      <c r="A178" s="467" t="s">
        <v>190</v>
      </c>
      <c r="B178" s="467"/>
      <c r="C178" s="467"/>
      <c r="D178" s="467"/>
      <c r="E178" s="467"/>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467" t="s">
        <v>192</v>
      </c>
      <c r="B183" s="467"/>
      <c r="C183" s="467"/>
      <c r="D183" s="467"/>
      <c r="E183" s="467"/>
    </row>
    <row r="184" spans="1:5">
      <c r="A184" s="22" t="s">
        <v>2102</v>
      </c>
      <c r="B184" s="250">
        <v>1.2E-2</v>
      </c>
    </row>
    <row r="185" spans="1:5">
      <c r="A185" s="22" t="s">
        <v>2103</v>
      </c>
      <c r="B185" s="250">
        <v>2.4E-2</v>
      </c>
    </row>
    <row r="186" spans="1:5">
      <c r="A186" s="22" t="s">
        <v>2104</v>
      </c>
      <c r="B186" s="8">
        <f>2050-2018+1</f>
        <v>33</v>
      </c>
    </row>
    <row r="187" spans="1:5">
      <c r="A187" s="22" t="s">
        <v>2105</v>
      </c>
      <c r="B187" s="14">
        <f>(1-B184)^B186</f>
        <v>0.67139665221009714</v>
      </c>
    </row>
    <row r="188" spans="1:5" ht="15.75" thickBot="1">
      <c r="A188" s="22" t="s">
        <v>2106</v>
      </c>
      <c r="B188" s="14">
        <f>(1-B185)^B186</f>
        <v>0.44858421050781644</v>
      </c>
    </row>
    <row r="189" spans="1:5" ht="15.75" thickBot="1">
      <c r="A189" s="22" t="s">
        <v>2107</v>
      </c>
      <c r="B189" s="18">
        <f>(B187-B188)/B187</f>
        <v>0.33186409400289502</v>
      </c>
    </row>
    <row r="191" spans="1:5">
      <c r="A191" s="467" t="s">
        <v>206</v>
      </c>
      <c r="B191" s="467"/>
      <c r="C191" s="467"/>
      <c r="D191" s="467"/>
      <c r="E191" s="467"/>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Output Graph Color Key</vt:lpstr>
      <vt:lpstr>ReferenceScenarios</vt:lpstr>
      <vt:lpstr>Target Calculations</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2020-11-05T17:31:26Z</dcterms:modified>
</cp:coreProperties>
</file>