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han\Documents\"/>
    </mc:Choice>
  </mc:AlternateContent>
  <xr:revisionPtr revIDLastSave="0" documentId="13_ncr:1_{2894947A-5D29-4EDE-9471-19BD59BF3896}" xr6:coauthVersionLast="45" xr6:coauthVersionMax="45" xr10:uidLastSave="{00000000-0000-0000-0000-000000000000}"/>
  <bookViews>
    <workbookView xWindow="-120" yWindow="-120" windowWidth="29040" windowHeight="15840" activeTab="1" xr2:uid="{B622EE0E-11D6-415E-8E0D-B35B6332D74C}"/>
  </bookViews>
  <sheets>
    <sheet name="About" sheetId="6" r:id="rId1"/>
    <sheet name="State Downscaling Calculations" sheetId="7" r:id="rId2"/>
    <sheet name="DR potential by state" sheetId="4" r:id="rId3"/>
    <sheet name="RMI Technical Cap Calculations" sheetId="1" r:id="rId4"/>
    <sheet name="EIA 860 Cust Count" sheetId="2" r:id="rId5"/>
    <sheet name="DR Potential of Technology" sheetId="3" r:id="rId6"/>
    <sheet name="2018 EIA DR" sheetId="5" r:id="rId7"/>
    <sheet name="DRC-BDRC" sheetId="8" r:id="rId8"/>
    <sheet name="DRC-PADR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7" l="1"/>
  <c r="B2" i="6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B12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8" i="7"/>
  <c r="R11" i="7" l="1"/>
  <c r="AH11" i="7"/>
  <c r="C11" i="7"/>
  <c r="S11" i="7"/>
  <c r="E11" i="7"/>
  <c r="F11" i="7"/>
  <c r="G11" i="7"/>
  <c r="W11" i="7"/>
  <c r="B11" i="7"/>
  <c r="V11" i="7"/>
  <c r="D11" i="7"/>
  <c r="T11" i="7"/>
  <c r="U11" i="7"/>
  <c r="I11" i="7"/>
  <c r="Y11" i="7"/>
  <c r="L11" i="7"/>
  <c r="AB11" i="7"/>
  <c r="AD11" i="7"/>
  <c r="AE11" i="7"/>
  <c r="AF11" i="7"/>
  <c r="K11" i="7"/>
  <c r="M11" i="7"/>
  <c r="AC11" i="7"/>
  <c r="P11" i="7"/>
  <c r="Z11" i="7"/>
  <c r="N11" i="7"/>
  <c r="O11" i="7"/>
  <c r="J11" i="7"/>
  <c r="AA11" i="7"/>
  <c r="Q11" i="7"/>
  <c r="AG11" i="7"/>
  <c r="H11" i="7"/>
  <c r="X11" i="7"/>
  <c r="C3" i="4" l="1"/>
  <c r="C12" i="4"/>
  <c r="Z6" i="1"/>
  <c r="AA6" i="1"/>
  <c r="AE7" i="1"/>
  <c r="AF7" i="1"/>
  <c r="Z9" i="1"/>
  <c r="AD10" i="1"/>
  <c r="AE10" i="1"/>
  <c r="AG11" i="1"/>
  <c r="AI11" i="1"/>
  <c r="Y12" i="1"/>
  <c r="AA13" i="1"/>
  <c r="AC13" i="1"/>
  <c r="AD13" i="1"/>
  <c r="AF14" i="1"/>
  <c r="AH14" i="1"/>
  <c r="AI14" i="1"/>
  <c r="AB16" i="1"/>
  <c r="AC16" i="1"/>
  <c r="AG17" i="1"/>
  <c r="AH17" i="1"/>
  <c r="Y19" i="1"/>
  <c r="AD20" i="1"/>
  <c r="AF20" i="1"/>
  <c r="AG20" i="1"/>
  <c r="AI21" i="1"/>
  <c r="Z22" i="1"/>
  <c r="AA22" i="1"/>
  <c r="AC23" i="1"/>
  <c r="AE23" i="1"/>
  <c r="AF23" i="1"/>
  <c r="AH24" i="1"/>
  <c r="Z25" i="1"/>
  <c r="AB26" i="1"/>
  <c r="AD26" i="1"/>
  <c r="AE26" i="1"/>
  <c r="AG27" i="1"/>
  <c r="AI27" i="1"/>
  <c r="Y28" i="1"/>
  <c r="AA29" i="1"/>
  <c r="AC29" i="1"/>
  <c r="AD29" i="1"/>
  <c r="AF30" i="1"/>
  <c r="AH30" i="1"/>
  <c r="AI30" i="1"/>
  <c r="AB32" i="1"/>
  <c r="AC32" i="1"/>
  <c r="AG33" i="1"/>
  <c r="AH33" i="1"/>
  <c r="Y35" i="1"/>
  <c r="AD36" i="1"/>
  <c r="AF36" i="1"/>
  <c r="AG36" i="1"/>
  <c r="AI37" i="1"/>
  <c r="Z38" i="1"/>
  <c r="AA38" i="1"/>
  <c r="AC39" i="1"/>
  <c r="AE39" i="1"/>
  <c r="AF39" i="1"/>
  <c r="AH40" i="1"/>
  <c r="Z41" i="1"/>
  <c r="AB42" i="1"/>
  <c r="AD42" i="1"/>
  <c r="AE42" i="1"/>
  <c r="AG43" i="1"/>
  <c r="AI43" i="1"/>
  <c r="Y44" i="1"/>
  <c r="AA45" i="1"/>
  <c r="AC45" i="1"/>
  <c r="AD45" i="1"/>
  <c r="AF46" i="1"/>
  <c r="AH46" i="1"/>
  <c r="AI46" i="1"/>
  <c r="AB48" i="1"/>
  <c r="AC48" i="1"/>
  <c r="AG49" i="1"/>
  <c r="AH49" i="1"/>
  <c r="Y51" i="1"/>
  <c r="AD52" i="1"/>
  <c r="AF52" i="1"/>
  <c r="AG52" i="1"/>
  <c r="Y4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B13" i="4" s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B11" i="4" s="1"/>
  <c r="H34" i="2"/>
  <c r="B34" i="4" s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B22" i="4" s="1"/>
  <c r="H50" i="2"/>
  <c r="B20" i="4" s="1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B39" i="4" s="1"/>
  <c r="H66" i="2"/>
  <c r="B19" i="4" s="1"/>
  <c r="H67" i="2"/>
  <c r="H68" i="2"/>
  <c r="H69" i="2"/>
  <c r="H70" i="2"/>
  <c r="B51" i="4" s="1"/>
  <c r="H71" i="2"/>
  <c r="H72" i="2"/>
  <c r="H73" i="2"/>
  <c r="H74" i="2"/>
  <c r="H75" i="2"/>
  <c r="H76" i="2"/>
  <c r="H77" i="2"/>
  <c r="H78" i="2"/>
  <c r="H79" i="2"/>
  <c r="H80" i="2"/>
  <c r="H81" i="2"/>
  <c r="B23" i="4" s="1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B4" i="4" s="1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B17" i="4" s="1"/>
  <c r="H114" i="2"/>
  <c r="H115" i="2"/>
  <c r="H116" i="2"/>
  <c r="H117" i="2"/>
  <c r="H118" i="2"/>
  <c r="B35" i="4" s="1"/>
  <c r="H119" i="2"/>
  <c r="H120" i="2"/>
  <c r="H121" i="2"/>
  <c r="H122" i="2"/>
  <c r="H123" i="2"/>
  <c r="H124" i="2"/>
  <c r="H125" i="2"/>
  <c r="H126" i="2"/>
  <c r="H127" i="2"/>
  <c r="H128" i="2"/>
  <c r="H129" i="2"/>
  <c r="H130" i="2"/>
  <c r="B43" i="4" s="1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B26" i="4" s="1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B27" i="4" s="1"/>
  <c r="H162" i="2"/>
  <c r="H163" i="2"/>
  <c r="H164" i="2"/>
  <c r="H165" i="2"/>
  <c r="H166" i="2"/>
  <c r="B10" i="4" s="1"/>
  <c r="H167" i="2"/>
  <c r="H168" i="2"/>
  <c r="H169" i="2"/>
  <c r="H170" i="2"/>
  <c r="H171" i="2"/>
  <c r="H172" i="2"/>
  <c r="H173" i="2"/>
  <c r="H174" i="2"/>
  <c r="H175" i="2"/>
  <c r="H176" i="2"/>
  <c r="H177" i="2"/>
  <c r="B5" i="4" s="1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2" i="2"/>
  <c r="B2" i="4"/>
  <c r="B3" i="4"/>
  <c r="D3" i="4" s="1"/>
  <c r="B6" i="4"/>
  <c r="B7" i="4"/>
  <c r="B8" i="4"/>
  <c r="B9" i="4"/>
  <c r="B12" i="4"/>
  <c r="D12" i="4" s="1"/>
  <c r="B14" i="4"/>
  <c r="B15" i="4"/>
  <c r="B16" i="4"/>
  <c r="B18" i="4"/>
  <c r="B21" i="4"/>
  <c r="B24" i="4"/>
  <c r="B25" i="4"/>
  <c r="B28" i="4"/>
  <c r="B29" i="4"/>
  <c r="B30" i="4"/>
  <c r="B31" i="4"/>
  <c r="B32" i="4"/>
  <c r="B33" i="4"/>
  <c r="B36" i="4"/>
  <c r="B37" i="4"/>
  <c r="B38" i="4"/>
  <c r="B40" i="4"/>
  <c r="B41" i="4"/>
  <c r="B42" i="4"/>
  <c r="B44" i="4"/>
  <c r="B45" i="4"/>
  <c r="B46" i="4"/>
  <c r="B47" i="4"/>
  <c r="B48" i="4"/>
  <c r="B49" i="4"/>
  <c r="B50" i="4"/>
  <c r="O5" i="1"/>
  <c r="Z5" i="1" s="1"/>
  <c r="P5" i="1"/>
  <c r="AA5" i="1" s="1"/>
  <c r="Q5" i="1"/>
  <c r="AB5" i="1" s="1"/>
  <c r="R5" i="1"/>
  <c r="AC5" i="1" s="1"/>
  <c r="S5" i="1"/>
  <c r="AD5" i="1" s="1"/>
  <c r="T5" i="1"/>
  <c r="AE5" i="1" s="1"/>
  <c r="U5" i="1"/>
  <c r="AF5" i="1" s="1"/>
  <c r="V5" i="1"/>
  <c r="AG5" i="1" s="1"/>
  <c r="W5" i="1"/>
  <c r="AH5" i="1" s="1"/>
  <c r="X5" i="1"/>
  <c r="AI5" i="1" s="1"/>
  <c r="O6" i="1"/>
  <c r="P6" i="1"/>
  <c r="Q6" i="1"/>
  <c r="AB6" i="1" s="1"/>
  <c r="R6" i="1"/>
  <c r="AC6" i="1" s="1"/>
  <c r="S6" i="1"/>
  <c r="AD6" i="1" s="1"/>
  <c r="T6" i="1"/>
  <c r="AE6" i="1" s="1"/>
  <c r="U6" i="1"/>
  <c r="AF6" i="1" s="1"/>
  <c r="V6" i="1"/>
  <c r="AG6" i="1" s="1"/>
  <c r="W6" i="1"/>
  <c r="AH6" i="1" s="1"/>
  <c r="X6" i="1"/>
  <c r="AI6" i="1" s="1"/>
  <c r="O7" i="1"/>
  <c r="Z7" i="1" s="1"/>
  <c r="P7" i="1"/>
  <c r="AA7" i="1" s="1"/>
  <c r="Q7" i="1"/>
  <c r="AB7" i="1" s="1"/>
  <c r="R7" i="1"/>
  <c r="AC7" i="1" s="1"/>
  <c r="S7" i="1"/>
  <c r="AD7" i="1" s="1"/>
  <c r="T7" i="1"/>
  <c r="U7" i="1"/>
  <c r="V7" i="1"/>
  <c r="AG7" i="1" s="1"/>
  <c r="W7" i="1"/>
  <c r="AH7" i="1" s="1"/>
  <c r="X7" i="1"/>
  <c r="AI7" i="1" s="1"/>
  <c r="O8" i="1"/>
  <c r="Z8" i="1" s="1"/>
  <c r="P8" i="1"/>
  <c r="AA8" i="1" s="1"/>
  <c r="Q8" i="1"/>
  <c r="AB8" i="1" s="1"/>
  <c r="R8" i="1"/>
  <c r="AC8" i="1" s="1"/>
  <c r="S8" i="1"/>
  <c r="AD8" i="1" s="1"/>
  <c r="T8" i="1"/>
  <c r="AE8" i="1" s="1"/>
  <c r="U8" i="1"/>
  <c r="AF8" i="1" s="1"/>
  <c r="V8" i="1"/>
  <c r="AG8" i="1" s="1"/>
  <c r="W8" i="1"/>
  <c r="AH8" i="1" s="1"/>
  <c r="X8" i="1"/>
  <c r="AI8" i="1" s="1"/>
  <c r="O9" i="1"/>
  <c r="P9" i="1"/>
  <c r="AA9" i="1" s="1"/>
  <c r="Q9" i="1"/>
  <c r="AB9" i="1" s="1"/>
  <c r="R9" i="1"/>
  <c r="AC9" i="1" s="1"/>
  <c r="S9" i="1"/>
  <c r="AD9" i="1" s="1"/>
  <c r="T9" i="1"/>
  <c r="AE9" i="1" s="1"/>
  <c r="U9" i="1"/>
  <c r="AF9" i="1" s="1"/>
  <c r="V9" i="1"/>
  <c r="AG9" i="1" s="1"/>
  <c r="W9" i="1"/>
  <c r="AH9" i="1" s="1"/>
  <c r="X9" i="1"/>
  <c r="AI9" i="1" s="1"/>
  <c r="O10" i="1"/>
  <c r="Z10" i="1" s="1"/>
  <c r="P10" i="1"/>
  <c r="AA10" i="1" s="1"/>
  <c r="Q10" i="1"/>
  <c r="AB10" i="1" s="1"/>
  <c r="R10" i="1"/>
  <c r="AC10" i="1" s="1"/>
  <c r="S10" i="1"/>
  <c r="T10" i="1"/>
  <c r="U10" i="1"/>
  <c r="AF10" i="1" s="1"/>
  <c r="V10" i="1"/>
  <c r="AG10" i="1" s="1"/>
  <c r="W10" i="1"/>
  <c r="AH10" i="1" s="1"/>
  <c r="X10" i="1"/>
  <c r="AI10" i="1" s="1"/>
  <c r="O11" i="1"/>
  <c r="Z11" i="1" s="1"/>
  <c r="P11" i="1"/>
  <c r="AA11" i="1" s="1"/>
  <c r="Q11" i="1"/>
  <c r="AB11" i="1" s="1"/>
  <c r="R11" i="1"/>
  <c r="AC11" i="1" s="1"/>
  <c r="S11" i="1"/>
  <c r="AD11" i="1" s="1"/>
  <c r="T11" i="1"/>
  <c r="AE11" i="1" s="1"/>
  <c r="U11" i="1"/>
  <c r="AF11" i="1" s="1"/>
  <c r="V11" i="1"/>
  <c r="W11" i="1"/>
  <c r="AH11" i="1" s="1"/>
  <c r="X11" i="1"/>
  <c r="O12" i="1"/>
  <c r="Z12" i="1" s="1"/>
  <c r="P12" i="1"/>
  <c r="AA12" i="1" s="1"/>
  <c r="Q12" i="1"/>
  <c r="AB12" i="1" s="1"/>
  <c r="R12" i="1"/>
  <c r="AC12" i="1" s="1"/>
  <c r="S12" i="1"/>
  <c r="AD12" i="1" s="1"/>
  <c r="T12" i="1"/>
  <c r="AE12" i="1" s="1"/>
  <c r="U12" i="1"/>
  <c r="AF12" i="1" s="1"/>
  <c r="V12" i="1"/>
  <c r="AG12" i="1" s="1"/>
  <c r="W12" i="1"/>
  <c r="AH12" i="1" s="1"/>
  <c r="X12" i="1"/>
  <c r="AI12" i="1" s="1"/>
  <c r="O13" i="1"/>
  <c r="Z13" i="1" s="1"/>
  <c r="P13" i="1"/>
  <c r="Q13" i="1"/>
  <c r="AB13" i="1" s="1"/>
  <c r="R13" i="1"/>
  <c r="S13" i="1"/>
  <c r="T13" i="1"/>
  <c r="AE13" i="1" s="1"/>
  <c r="U13" i="1"/>
  <c r="AF13" i="1" s="1"/>
  <c r="V13" i="1"/>
  <c r="AG13" i="1" s="1"/>
  <c r="W13" i="1"/>
  <c r="AH13" i="1" s="1"/>
  <c r="X13" i="1"/>
  <c r="AI13" i="1" s="1"/>
  <c r="O14" i="1"/>
  <c r="Z14" i="1" s="1"/>
  <c r="P14" i="1"/>
  <c r="AA14" i="1" s="1"/>
  <c r="Q14" i="1"/>
  <c r="AB14" i="1" s="1"/>
  <c r="R14" i="1"/>
  <c r="AC14" i="1" s="1"/>
  <c r="S14" i="1"/>
  <c r="AD14" i="1" s="1"/>
  <c r="T14" i="1"/>
  <c r="AE14" i="1" s="1"/>
  <c r="U14" i="1"/>
  <c r="V14" i="1"/>
  <c r="AG14" i="1" s="1"/>
  <c r="W14" i="1"/>
  <c r="X14" i="1"/>
  <c r="O15" i="1"/>
  <c r="Z15" i="1" s="1"/>
  <c r="P15" i="1"/>
  <c r="AA15" i="1" s="1"/>
  <c r="Q15" i="1"/>
  <c r="AB15" i="1" s="1"/>
  <c r="R15" i="1"/>
  <c r="AC15" i="1" s="1"/>
  <c r="S15" i="1"/>
  <c r="AD15" i="1" s="1"/>
  <c r="T15" i="1"/>
  <c r="AE15" i="1" s="1"/>
  <c r="U15" i="1"/>
  <c r="AF15" i="1" s="1"/>
  <c r="V15" i="1"/>
  <c r="AG15" i="1" s="1"/>
  <c r="W15" i="1"/>
  <c r="AH15" i="1" s="1"/>
  <c r="X15" i="1"/>
  <c r="AI15" i="1" s="1"/>
  <c r="O16" i="1"/>
  <c r="Z16" i="1" s="1"/>
  <c r="P16" i="1"/>
  <c r="AA16" i="1" s="1"/>
  <c r="Q16" i="1"/>
  <c r="R16" i="1"/>
  <c r="S16" i="1"/>
  <c r="AD16" i="1" s="1"/>
  <c r="T16" i="1"/>
  <c r="AE16" i="1" s="1"/>
  <c r="U16" i="1"/>
  <c r="AF16" i="1" s="1"/>
  <c r="V16" i="1"/>
  <c r="AG16" i="1" s="1"/>
  <c r="W16" i="1"/>
  <c r="AH16" i="1" s="1"/>
  <c r="X16" i="1"/>
  <c r="AI16" i="1" s="1"/>
  <c r="O17" i="1"/>
  <c r="Z17" i="1" s="1"/>
  <c r="P17" i="1"/>
  <c r="AA17" i="1" s="1"/>
  <c r="Q17" i="1"/>
  <c r="AB17" i="1" s="1"/>
  <c r="R17" i="1"/>
  <c r="AC17" i="1" s="1"/>
  <c r="S17" i="1"/>
  <c r="AD17" i="1" s="1"/>
  <c r="T17" i="1"/>
  <c r="AE17" i="1" s="1"/>
  <c r="U17" i="1"/>
  <c r="AF17" i="1" s="1"/>
  <c r="V17" i="1"/>
  <c r="W17" i="1"/>
  <c r="X17" i="1"/>
  <c r="AI17" i="1" s="1"/>
  <c r="O18" i="1"/>
  <c r="Z18" i="1" s="1"/>
  <c r="P18" i="1"/>
  <c r="AA18" i="1" s="1"/>
  <c r="Q18" i="1"/>
  <c r="AB18" i="1" s="1"/>
  <c r="R18" i="1"/>
  <c r="AC18" i="1" s="1"/>
  <c r="S18" i="1"/>
  <c r="AD18" i="1" s="1"/>
  <c r="T18" i="1"/>
  <c r="AE18" i="1" s="1"/>
  <c r="U18" i="1"/>
  <c r="AF18" i="1" s="1"/>
  <c r="V18" i="1"/>
  <c r="AG18" i="1" s="1"/>
  <c r="W18" i="1"/>
  <c r="AH18" i="1" s="1"/>
  <c r="X18" i="1"/>
  <c r="AI18" i="1" s="1"/>
  <c r="O19" i="1"/>
  <c r="Z19" i="1" s="1"/>
  <c r="P19" i="1"/>
  <c r="AA19" i="1" s="1"/>
  <c r="Q19" i="1"/>
  <c r="AB19" i="1" s="1"/>
  <c r="R19" i="1"/>
  <c r="AC19" i="1" s="1"/>
  <c r="S19" i="1"/>
  <c r="AD19" i="1" s="1"/>
  <c r="T19" i="1"/>
  <c r="AE19" i="1" s="1"/>
  <c r="U19" i="1"/>
  <c r="AF19" i="1" s="1"/>
  <c r="V19" i="1"/>
  <c r="AG19" i="1" s="1"/>
  <c r="W19" i="1"/>
  <c r="AH19" i="1" s="1"/>
  <c r="X19" i="1"/>
  <c r="AI19" i="1" s="1"/>
  <c r="O20" i="1"/>
  <c r="Z20" i="1" s="1"/>
  <c r="P20" i="1"/>
  <c r="AA20" i="1" s="1"/>
  <c r="Q20" i="1"/>
  <c r="AB20" i="1" s="1"/>
  <c r="R20" i="1"/>
  <c r="AC20" i="1" s="1"/>
  <c r="S20" i="1"/>
  <c r="T20" i="1"/>
  <c r="AE20" i="1" s="1"/>
  <c r="U20" i="1"/>
  <c r="V20" i="1"/>
  <c r="W20" i="1"/>
  <c r="AH20" i="1" s="1"/>
  <c r="X20" i="1"/>
  <c r="AI20" i="1" s="1"/>
  <c r="O21" i="1"/>
  <c r="Z21" i="1" s="1"/>
  <c r="P21" i="1"/>
  <c r="AA21" i="1" s="1"/>
  <c r="Q21" i="1"/>
  <c r="AB21" i="1" s="1"/>
  <c r="R21" i="1"/>
  <c r="AC21" i="1" s="1"/>
  <c r="S21" i="1"/>
  <c r="AD21" i="1" s="1"/>
  <c r="T21" i="1"/>
  <c r="AE21" i="1" s="1"/>
  <c r="U21" i="1"/>
  <c r="AF21" i="1" s="1"/>
  <c r="V21" i="1"/>
  <c r="AG21" i="1" s="1"/>
  <c r="W21" i="1"/>
  <c r="AH21" i="1" s="1"/>
  <c r="X21" i="1"/>
  <c r="O22" i="1"/>
  <c r="P22" i="1"/>
  <c r="Q22" i="1"/>
  <c r="AB22" i="1" s="1"/>
  <c r="R22" i="1"/>
  <c r="AC22" i="1" s="1"/>
  <c r="S22" i="1"/>
  <c r="AD22" i="1" s="1"/>
  <c r="T22" i="1"/>
  <c r="AE22" i="1" s="1"/>
  <c r="U22" i="1"/>
  <c r="AF22" i="1" s="1"/>
  <c r="V22" i="1"/>
  <c r="AG22" i="1" s="1"/>
  <c r="W22" i="1"/>
  <c r="AH22" i="1" s="1"/>
  <c r="X22" i="1"/>
  <c r="AI22" i="1" s="1"/>
  <c r="O23" i="1"/>
  <c r="Z23" i="1" s="1"/>
  <c r="P23" i="1"/>
  <c r="AA23" i="1" s="1"/>
  <c r="Q23" i="1"/>
  <c r="AB23" i="1" s="1"/>
  <c r="R23" i="1"/>
  <c r="S23" i="1"/>
  <c r="AD23" i="1" s="1"/>
  <c r="T23" i="1"/>
  <c r="U23" i="1"/>
  <c r="V23" i="1"/>
  <c r="AG23" i="1" s="1"/>
  <c r="W23" i="1"/>
  <c r="AH23" i="1" s="1"/>
  <c r="X23" i="1"/>
  <c r="AI23" i="1" s="1"/>
  <c r="O24" i="1"/>
  <c r="Z24" i="1" s="1"/>
  <c r="P24" i="1"/>
  <c r="AA24" i="1" s="1"/>
  <c r="Q24" i="1"/>
  <c r="AB24" i="1" s="1"/>
  <c r="R24" i="1"/>
  <c r="AC24" i="1" s="1"/>
  <c r="S24" i="1"/>
  <c r="AD24" i="1" s="1"/>
  <c r="T24" i="1"/>
  <c r="AE24" i="1" s="1"/>
  <c r="U24" i="1"/>
  <c r="AF24" i="1" s="1"/>
  <c r="V24" i="1"/>
  <c r="AG24" i="1" s="1"/>
  <c r="W24" i="1"/>
  <c r="X24" i="1"/>
  <c r="AI24" i="1" s="1"/>
  <c r="O25" i="1"/>
  <c r="P25" i="1"/>
  <c r="AA25" i="1" s="1"/>
  <c r="Q25" i="1"/>
  <c r="AB25" i="1" s="1"/>
  <c r="R25" i="1"/>
  <c r="AC25" i="1" s="1"/>
  <c r="S25" i="1"/>
  <c r="AD25" i="1" s="1"/>
  <c r="T25" i="1"/>
  <c r="AE25" i="1" s="1"/>
  <c r="U25" i="1"/>
  <c r="AF25" i="1" s="1"/>
  <c r="V25" i="1"/>
  <c r="AG25" i="1" s="1"/>
  <c r="W25" i="1"/>
  <c r="AH25" i="1" s="1"/>
  <c r="X25" i="1"/>
  <c r="AI25" i="1" s="1"/>
  <c r="O26" i="1"/>
  <c r="Z26" i="1" s="1"/>
  <c r="P26" i="1"/>
  <c r="AA26" i="1" s="1"/>
  <c r="Q26" i="1"/>
  <c r="R26" i="1"/>
  <c r="AC26" i="1" s="1"/>
  <c r="S26" i="1"/>
  <c r="T26" i="1"/>
  <c r="U26" i="1"/>
  <c r="AF26" i="1" s="1"/>
  <c r="V26" i="1"/>
  <c r="AG26" i="1" s="1"/>
  <c r="W26" i="1"/>
  <c r="AH26" i="1" s="1"/>
  <c r="X26" i="1"/>
  <c r="AI26" i="1" s="1"/>
  <c r="O27" i="1"/>
  <c r="Z27" i="1" s="1"/>
  <c r="P27" i="1"/>
  <c r="AA27" i="1" s="1"/>
  <c r="Q27" i="1"/>
  <c r="AB27" i="1" s="1"/>
  <c r="R27" i="1"/>
  <c r="AC27" i="1" s="1"/>
  <c r="S27" i="1"/>
  <c r="AD27" i="1" s="1"/>
  <c r="T27" i="1"/>
  <c r="AE27" i="1" s="1"/>
  <c r="U27" i="1"/>
  <c r="AF27" i="1" s="1"/>
  <c r="V27" i="1"/>
  <c r="W27" i="1"/>
  <c r="AH27" i="1" s="1"/>
  <c r="X27" i="1"/>
  <c r="O28" i="1"/>
  <c r="Z28" i="1" s="1"/>
  <c r="P28" i="1"/>
  <c r="AA28" i="1" s="1"/>
  <c r="Q28" i="1"/>
  <c r="AB28" i="1" s="1"/>
  <c r="R28" i="1"/>
  <c r="AC28" i="1" s="1"/>
  <c r="S28" i="1"/>
  <c r="AD28" i="1" s="1"/>
  <c r="T28" i="1"/>
  <c r="AE28" i="1" s="1"/>
  <c r="U28" i="1"/>
  <c r="AF28" i="1" s="1"/>
  <c r="V28" i="1"/>
  <c r="AG28" i="1" s="1"/>
  <c r="W28" i="1"/>
  <c r="AH28" i="1" s="1"/>
  <c r="X28" i="1"/>
  <c r="AI28" i="1" s="1"/>
  <c r="O29" i="1"/>
  <c r="Z29" i="1" s="1"/>
  <c r="P29" i="1"/>
  <c r="Q29" i="1"/>
  <c r="AB29" i="1" s="1"/>
  <c r="R29" i="1"/>
  <c r="S29" i="1"/>
  <c r="T29" i="1"/>
  <c r="AE29" i="1" s="1"/>
  <c r="U29" i="1"/>
  <c r="AF29" i="1" s="1"/>
  <c r="V29" i="1"/>
  <c r="AG29" i="1" s="1"/>
  <c r="W29" i="1"/>
  <c r="AH29" i="1" s="1"/>
  <c r="X29" i="1"/>
  <c r="AI29" i="1" s="1"/>
  <c r="O30" i="1"/>
  <c r="Z30" i="1" s="1"/>
  <c r="P30" i="1"/>
  <c r="AA30" i="1" s="1"/>
  <c r="Q30" i="1"/>
  <c r="AB30" i="1" s="1"/>
  <c r="R30" i="1"/>
  <c r="AC30" i="1" s="1"/>
  <c r="S30" i="1"/>
  <c r="AD30" i="1" s="1"/>
  <c r="T30" i="1"/>
  <c r="AE30" i="1" s="1"/>
  <c r="U30" i="1"/>
  <c r="V30" i="1"/>
  <c r="AG30" i="1" s="1"/>
  <c r="W30" i="1"/>
  <c r="X30" i="1"/>
  <c r="O31" i="1"/>
  <c r="Z31" i="1" s="1"/>
  <c r="P31" i="1"/>
  <c r="AA31" i="1" s="1"/>
  <c r="Q31" i="1"/>
  <c r="AB31" i="1" s="1"/>
  <c r="R31" i="1"/>
  <c r="AC31" i="1" s="1"/>
  <c r="S31" i="1"/>
  <c r="AD31" i="1" s="1"/>
  <c r="T31" i="1"/>
  <c r="AE31" i="1" s="1"/>
  <c r="U31" i="1"/>
  <c r="AF31" i="1" s="1"/>
  <c r="V31" i="1"/>
  <c r="AG31" i="1" s="1"/>
  <c r="W31" i="1"/>
  <c r="AH31" i="1" s="1"/>
  <c r="X31" i="1"/>
  <c r="AI31" i="1" s="1"/>
  <c r="O32" i="1"/>
  <c r="Z32" i="1" s="1"/>
  <c r="P32" i="1"/>
  <c r="AA32" i="1" s="1"/>
  <c r="Q32" i="1"/>
  <c r="R32" i="1"/>
  <c r="S32" i="1"/>
  <c r="AD32" i="1" s="1"/>
  <c r="T32" i="1"/>
  <c r="AE32" i="1" s="1"/>
  <c r="U32" i="1"/>
  <c r="AF32" i="1" s="1"/>
  <c r="V32" i="1"/>
  <c r="AG32" i="1" s="1"/>
  <c r="W32" i="1"/>
  <c r="AH32" i="1" s="1"/>
  <c r="X32" i="1"/>
  <c r="AI32" i="1" s="1"/>
  <c r="O33" i="1"/>
  <c r="Z33" i="1" s="1"/>
  <c r="P33" i="1"/>
  <c r="AA33" i="1" s="1"/>
  <c r="Q33" i="1"/>
  <c r="AB33" i="1" s="1"/>
  <c r="R33" i="1"/>
  <c r="AC33" i="1" s="1"/>
  <c r="S33" i="1"/>
  <c r="AD33" i="1" s="1"/>
  <c r="T33" i="1"/>
  <c r="AE33" i="1" s="1"/>
  <c r="U33" i="1"/>
  <c r="AF33" i="1" s="1"/>
  <c r="V33" i="1"/>
  <c r="W33" i="1"/>
  <c r="X33" i="1"/>
  <c r="AI33" i="1" s="1"/>
  <c r="O34" i="1"/>
  <c r="Z34" i="1" s="1"/>
  <c r="P34" i="1"/>
  <c r="AA34" i="1" s="1"/>
  <c r="Q34" i="1"/>
  <c r="AB34" i="1" s="1"/>
  <c r="R34" i="1"/>
  <c r="AC34" i="1" s="1"/>
  <c r="S34" i="1"/>
  <c r="AD34" i="1" s="1"/>
  <c r="T34" i="1"/>
  <c r="AE34" i="1" s="1"/>
  <c r="U34" i="1"/>
  <c r="AF34" i="1" s="1"/>
  <c r="V34" i="1"/>
  <c r="AG34" i="1" s="1"/>
  <c r="W34" i="1"/>
  <c r="AH34" i="1" s="1"/>
  <c r="X34" i="1"/>
  <c r="AI34" i="1" s="1"/>
  <c r="O35" i="1"/>
  <c r="Z35" i="1" s="1"/>
  <c r="P35" i="1"/>
  <c r="AA35" i="1" s="1"/>
  <c r="Q35" i="1"/>
  <c r="AB35" i="1" s="1"/>
  <c r="R35" i="1"/>
  <c r="AC35" i="1" s="1"/>
  <c r="S35" i="1"/>
  <c r="AD35" i="1" s="1"/>
  <c r="T35" i="1"/>
  <c r="AE35" i="1" s="1"/>
  <c r="U35" i="1"/>
  <c r="AF35" i="1" s="1"/>
  <c r="V35" i="1"/>
  <c r="AG35" i="1" s="1"/>
  <c r="W35" i="1"/>
  <c r="AH35" i="1" s="1"/>
  <c r="X35" i="1"/>
  <c r="AI35" i="1" s="1"/>
  <c r="O36" i="1"/>
  <c r="Z36" i="1" s="1"/>
  <c r="P36" i="1"/>
  <c r="AA36" i="1" s="1"/>
  <c r="Q36" i="1"/>
  <c r="AB36" i="1" s="1"/>
  <c r="R36" i="1"/>
  <c r="AC36" i="1" s="1"/>
  <c r="S36" i="1"/>
  <c r="T36" i="1"/>
  <c r="AE36" i="1" s="1"/>
  <c r="U36" i="1"/>
  <c r="V36" i="1"/>
  <c r="W36" i="1"/>
  <c r="AH36" i="1" s="1"/>
  <c r="X36" i="1"/>
  <c r="AI36" i="1" s="1"/>
  <c r="O37" i="1"/>
  <c r="Z37" i="1" s="1"/>
  <c r="P37" i="1"/>
  <c r="AA37" i="1" s="1"/>
  <c r="Q37" i="1"/>
  <c r="AB37" i="1" s="1"/>
  <c r="R37" i="1"/>
  <c r="AC37" i="1" s="1"/>
  <c r="S37" i="1"/>
  <c r="AD37" i="1" s="1"/>
  <c r="T37" i="1"/>
  <c r="AE37" i="1" s="1"/>
  <c r="U37" i="1"/>
  <c r="AF37" i="1" s="1"/>
  <c r="V37" i="1"/>
  <c r="AG37" i="1" s="1"/>
  <c r="W37" i="1"/>
  <c r="AH37" i="1" s="1"/>
  <c r="X37" i="1"/>
  <c r="O38" i="1"/>
  <c r="P38" i="1"/>
  <c r="Q38" i="1"/>
  <c r="AB38" i="1" s="1"/>
  <c r="R38" i="1"/>
  <c r="AC38" i="1" s="1"/>
  <c r="S38" i="1"/>
  <c r="AD38" i="1" s="1"/>
  <c r="T38" i="1"/>
  <c r="AE38" i="1" s="1"/>
  <c r="U38" i="1"/>
  <c r="AF38" i="1" s="1"/>
  <c r="V38" i="1"/>
  <c r="AG38" i="1" s="1"/>
  <c r="W38" i="1"/>
  <c r="AH38" i="1" s="1"/>
  <c r="X38" i="1"/>
  <c r="AI38" i="1" s="1"/>
  <c r="O39" i="1"/>
  <c r="Z39" i="1" s="1"/>
  <c r="P39" i="1"/>
  <c r="AA39" i="1" s="1"/>
  <c r="Q39" i="1"/>
  <c r="AB39" i="1" s="1"/>
  <c r="R39" i="1"/>
  <c r="S39" i="1"/>
  <c r="AD39" i="1" s="1"/>
  <c r="T39" i="1"/>
  <c r="U39" i="1"/>
  <c r="V39" i="1"/>
  <c r="AG39" i="1" s="1"/>
  <c r="W39" i="1"/>
  <c r="AH39" i="1" s="1"/>
  <c r="X39" i="1"/>
  <c r="AI39" i="1" s="1"/>
  <c r="O40" i="1"/>
  <c r="Z40" i="1" s="1"/>
  <c r="P40" i="1"/>
  <c r="AA40" i="1" s="1"/>
  <c r="Q40" i="1"/>
  <c r="AB40" i="1" s="1"/>
  <c r="R40" i="1"/>
  <c r="AC40" i="1" s="1"/>
  <c r="S40" i="1"/>
  <c r="AD40" i="1" s="1"/>
  <c r="T40" i="1"/>
  <c r="AE40" i="1" s="1"/>
  <c r="U40" i="1"/>
  <c r="AF40" i="1" s="1"/>
  <c r="V40" i="1"/>
  <c r="AG40" i="1" s="1"/>
  <c r="W40" i="1"/>
  <c r="X40" i="1"/>
  <c r="AI40" i="1" s="1"/>
  <c r="O41" i="1"/>
  <c r="P41" i="1"/>
  <c r="AA41" i="1" s="1"/>
  <c r="Q41" i="1"/>
  <c r="AB41" i="1" s="1"/>
  <c r="R41" i="1"/>
  <c r="AC41" i="1" s="1"/>
  <c r="S41" i="1"/>
  <c r="AD41" i="1" s="1"/>
  <c r="T41" i="1"/>
  <c r="AE41" i="1" s="1"/>
  <c r="U41" i="1"/>
  <c r="AF41" i="1" s="1"/>
  <c r="V41" i="1"/>
  <c r="AG41" i="1" s="1"/>
  <c r="W41" i="1"/>
  <c r="AH41" i="1" s="1"/>
  <c r="X41" i="1"/>
  <c r="AI41" i="1" s="1"/>
  <c r="O42" i="1"/>
  <c r="Z42" i="1" s="1"/>
  <c r="P42" i="1"/>
  <c r="AA42" i="1" s="1"/>
  <c r="Q42" i="1"/>
  <c r="R42" i="1"/>
  <c r="AC42" i="1" s="1"/>
  <c r="S42" i="1"/>
  <c r="T42" i="1"/>
  <c r="U42" i="1"/>
  <c r="AF42" i="1" s="1"/>
  <c r="V42" i="1"/>
  <c r="AG42" i="1" s="1"/>
  <c r="W42" i="1"/>
  <c r="AH42" i="1" s="1"/>
  <c r="X42" i="1"/>
  <c r="AI42" i="1" s="1"/>
  <c r="O43" i="1"/>
  <c r="Z43" i="1" s="1"/>
  <c r="P43" i="1"/>
  <c r="AA43" i="1" s="1"/>
  <c r="Q43" i="1"/>
  <c r="AB43" i="1" s="1"/>
  <c r="R43" i="1"/>
  <c r="AC43" i="1" s="1"/>
  <c r="S43" i="1"/>
  <c r="AD43" i="1" s="1"/>
  <c r="T43" i="1"/>
  <c r="AE43" i="1" s="1"/>
  <c r="U43" i="1"/>
  <c r="AF43" i="1" s="1"/>
  <c r="V43" i="1"/>
  <c r="W43" i="1"/>
  <c r="AH43" i="1" s="1"/>
  <c r="X43" i="1"/>
  <c r="O44" i="1"/>
  <c r="Z44" i="1" s="1"/>
  <c r="P44" i="1"/>
  <c r="AA44" i="1" s="1"/>
  <c r="Q44" i="1"/>
  <c r="AB44" i="1" s="1"/>
  <c r="R44" i="1"/>
  <c r="AC44" i="1" s="1"/>
  <c r="S44" i="1"/>
  <c r="AD44" i="1" s="1"/>
  <c r="T44" i="1"/>
  <c r="AE44" i="1" s="1"/>
  <c r="U44" i="1"/>
  <c r="AF44" i="1" s="1"/>
  <c r="V44" i="1"/>
  <c r="AG44" i="1" s="1"/>
  <c r="W44" i="1"/>
  <c r="AH44" i="1" s="1"/>
  <c r="X44" i="1"/>
  <c r="AI44" i="1" s="1"/>
  <c r="O45" i="1"/>
  <c r="Z45" i="1" s="1"/>
  <c r="P45" i="1"/>
  <c r="Q45" i="1"/>
  <c r="AB45" i="1" s="1"/>
  <c r="R45" i="1"/>
  <c r="S45" i="1"/>
  <c r="T45" i="1"/>
  <c r="AE45" i="1" s="1"/>
  <c r="U45" i="1"/>
  <c r="AF45" i="1" s="1"/>
  <c r="V45" i="1"/>
  <c r="AG45" i="1" s="1"/>
  <c r="W45" i="1"/>
  <c r="AH45" i="1" s="1"/>
  <c r="X45" i="1"/>
  <c r="AI45" i="1" s="1"/>
  <c r="O46" i="1"/>
  <c r="Z46" i="1" s="1"/>
  <c r="P46" i="1"/>
  <c r="AA46" i="1" s="1"/>
  <c r="Q46" i="1"/>
  <c r="AB46" i="1" s="1"/>
  <c r="R46" i="1"/>
  <c r="AC46" i="1" s="1"/>
  <c r="S46" i="1"/>
  <c r="AD46" i="1" s="1"/>
  <c r="T46" i="1"/>
  <c r="AE46" i="1" s="1"/>
  <c r="U46" i="1"/>
  <c r="V46" i="1"/>
  <c r="AG46" i="1" s="1"/>
  <c r="W46" i="1"/>
  <c r="X46" i="1"/>
  <c r="O47" i="1"/>
  <c r="Z47" i="1" s="1"/>
  <c r="P47" i="1"/>
  <c r="AA47" i="1" s="1"/>
  <c r="Q47" i="1"/>
  <c r="AB47" i="1" s="1"/>
  <c r="R47" i="1"/>
  <c r="AC47" i="1" s="1"/>
  <c r="S47" i="1"/>
  <c r="AD47" i="1" s="1"/>
  <c r="T47" i="1"/>
  <c r="AE47" i="1" s="1"/>
  <c r="U47" i="1"/>
  <c r="AF47" i="1" s="1"/>
  <c r="V47" i="1"/>
  <c r="AG47" i="1" s="1"/>
  <c r="W47" i="1"/>
  <c r="AH47" i="1" s="1"/>
  <c r="X47" i="1"/>
  <c r="AI47" i="1" s="1"/>
  <c r="O48" i="1"/>
  <c r="Z48" i="1" s="1"/>
  <c r="P48" i="1"/>
  <c r="AA48" i="1" s="1"/>
  <c r="Q48" i="1"/>
  <c r="R48" i="1"/>
  <c r="S48" i="1"/>
  <c r="AD48" i="1" s="1"/>
  <c r="T48" i="1"/>
  <c r="AE48" i="1" s="1"/>
  <c r="U48" i="1"/>
  <c r="AF48" i="1" s="1"/>
  <c r="V48" i="1"/>
  <c r="AG48" i="1" s="1"/>
  <c r="W48" i="1"/>
  <c r="AH48" i="1" s="1"/>
  <c r="X48" i="1"/>
  <c r="AI48" i="1" s="1"/>
  <c r="O49" i="1"/>
  <c r="Z49" i="1" s="1"/>
  <c r="P49" i="1"/>
  <c r="AA49" i="1" s="1"/>
  <c r="Q49" i="1"/>
  <c r="AB49" i="1" s="1"/>
  <c r="R49" i="1"/>
  <c r="AC49" i="1" s="1"/>
  <c r="S49" i="1"/>
  <c r="AD49" i="1" s="1"/>
  <c r="T49" i="1"/>
  <c r="AE49" i="1" s="1"/>
  <c r="U49" i="1"/>
  <c r="AF49" i="1" s="1"/>
  <c r="V49" i="1"/>
  <c r="W49" i="1"/>
  <c r="X49" i="1"/>
  <c r="AI49" i="1" s="1"/>
  <c r="O50" i="1"/>
  <c r="Z50" i="1" s="1"/>
  <c r="P50" i="1"/>
  <c r="AA50" i="1" s="1"/>
  <c r="Q50" i="1"/>
  <c r="AB50" i="1" s="1"/>
  <c r="R50" i="1"/>
  <c r="AC50" i="1" s="1"/>
  <c r="S50" i="1"/>
  <c r="AD50" i="1" s="1"/>
  <c r="T50" i="1"/>
  <c r="AE50" i="1" s="1"/>
  <c r="U50" i="1"/>
  <c r="AF50" i="1" s="1"/>
  <c r="V50" i="1"/>
  <c r="AG50" i="1" s="1"/>
  <c r="W50" i="1"/>
  <c r="AH50" i="1" s="1"/>
  <c r="X50" i="1"/>
  <c r="AI50" i="1" s="1"/>
  <c r="O51" i="1"/>
  <c r="Z51" i="1" s="1"/>
  <c r="P51" i="1"/>
  <c r="AA51" i="1" s="1"/>
  <c r="Q51" i="1"/>
  <c r="AB51" i="1" s="1"/>
  <c r="R51" i="1"/>
  <c r="AC51" i="1" s="1"/>
  <c r="S51" i="1"/>
  <c r="AD51" i="1" s="1"/>
  <c r="T51" i="1"/>
  <c r="AE51" i="1" s="1"/>
  <c r="U51" i="1"/>
  <c r="AF51" i="1" s="1"/>
  <c r="V51" i="1"/>
  <c r="AG51" i="1" s="1"/>
  <c r="W51" i="1"/>
  <c r="AH51" i="1" s="1"/>
  <c r="X51" i="1"/>
  <c r="AI51" i="1" s="1"/>
  <c r="O52" i="1"/>
  <c r="Z52" i="1" s="1"/>
  <c r="P52" i="1"/>
  <c r="AA52" i="1" s="1"/>
  <c r="Q52" i="1"/>
  <c r="AB52" i="1" s="1"/>
  <c r="R52" i="1"/>
  <c r="AC52" i="1" s="1"/>
  <c r="S52" i="1"/>
  <c r="T52" i="1"/>
  <c r="AE52" i="1" s="1"/>
  <c r="U52" i="1"/>
  <c r="V52" i="1"/>
  <c r="W52" i="1"/>
  <c r="AH52" i="1" s="1"/>
  <c r="X52" i="1"/>
  <c r="AI52" i="1" s="1"/>
  <c r="P4" i="1"/>
  <c r="AA4" i="1" s="1"/>
  <c r="Q4" i="1"/>
  <c r="AB4" i="1" s="1"/>
  <c r="R4" i="1"/>
  <c r="AC4" i="1" s="1"/>
  <c r="S4" i="1"/>
  <c r="AD4" i="1" s="1"/>
  <c r="T4" i="1"/>
  <c r="AE4" i="1" s="1"/>
  <c r="U4" i="1"/>
  <c r="AF4" i="1" s="1"/>
  <c r="V4" i="1"/>
  <c r="AG4" i="1" s="1"/>
  <c r="W4" i="1"/>
  <c r="AH4" i="1" s="1"/>
  <c r="X4" i="1"/>
  <c r="AI4" i="1" s="1"/>
  <c r="O4" i="1"/>
  <c r="Z4" i="1" s="1"/>
  <c r="N5" i="1"/>
  <c r="Y5" i="1" s="1"/>
  <c r="N6" i="1"/>
  <c r="Y6" i="1" s="1"/>
  <c r="N7" i="1"/>
  <c r="Y7" i="1" s="1"/>
  <c r="N8" i="1"/>
  <c r="Y8" i="1" s="1"/>
  <c r="N9" i="1"/>
  <c r="Y9" i="1" s="1"/>
  <c r="N10" i="1"/>
  <c r="Y10" i="1" s="1"/>
  <c r="N11" i="1"/>
  <c r="Y11" i="1" s="1"/>
  <c r="N12" i="1"/>
  <c r="N13" i="1"/>
  <c r="Y13" i="1" s="1"/>
  <c r="N14" i="1"/>
  <c r="Y14" i="1" s="1"/>
  <c r="N15" i="1"/>
  <c r="Y15" i="1" s="1"/>
  <c r="N16" i="1"/>
  <c r="Y16" i="1" s="1"/>
  <c r="N17" i="1"/>
  <c r="Y17" i="1" s="1"/>
  <c r="N18" i="1"/>
  <c r="Y18" i="1" s="1"/>
  <c r="N19" i="1"/>
  <c r="N20" i="1"/>
  <c r="Y20" i="1" s="1"/>
  <c r="N21" i="1"/>
  <c r="Y21" i="1" s="1"/>
  <c r="N22" i="1"/>
  <c r="Y22" i="1" s="1"/>
  <c r="N23" i="1"/>
  <c r="Y23" i="1" s="1"/>
  <c r="N24" i="1"/>
  <c r="Y24" i="1" s="1"/>
  <c r="N25" i="1"/>
  <c r="Y25" i="1" s="1"/>
  <c r="N26" i="1"/>
  <c r="Y26" i="1" s="1"/>
  <c r="N27" i="1"/>
  <c r="Y27" i="1" s="1"/>
  <c r="N28" i="1"/>
  <c r="N29" i="1"/>
  <c r="Y29" i="1" s="1"/>
  <c r="N30" i="1"/>
  <c r="Y30" i="1" s="1"/>
  <c r="N31" i="1"/>
  <c r="Y31" i="1" s="1"/>
  <c r="N32" i="1"/>
  <c r="Y32" i="1" s="1"/>
  <c r="N33" i="1"/>
  <c r="Y33" i="1" s="1"/>
  <c r="N34" i="1"/>
  <c r="Y34" i="1" s="1"/>
  <c r="N35" i="1"/>
  <c r="N36" i="1"/>
  <c r="Y36" i="1" s="1"/>
  <c r="N37" i="1"/>
  <c r="Y37" i="1" s="1"/>
  <c r="N38" i="1"/>
  <c r="Y38" i="1" s="1"/>
  <c r="N39" i="1"/>
  <c r="Y39" i="1" s="1"/>
  <c r="N40" i="1"/>
  <c r="Y40" i="1" s="1"/>
  <c r="N41" i="1"/>
  <c r="Y41" i="1" s="1"/>
  <c r="N42" i="1"/>
  <c r="Y42" i="1" s="1"/>
  <c r="N43" i="1"/>
  <c r="Y43" i="1" s="1"/>
  <c r="N44" i="1"/>
  <c r="N45" i="1"/>
  <c r="Y45" i="1" s="1"/>
  <c r="N46" i="1"/>
  <c r="Y46" i="1" s="1"/>
  <c r="N47" i="1"/>
  <c r="Y47" i="1" s="1"/>
  <c r="N48" i="1"/>
  <c r="Y48" i="1" s="1"/>
  <c r="N49" i="1"/>
  <c r="Y49" i="1" s="1"/>
  <c r="N50" i="1"/>
  <c r="Y50" i="1" s="1"/>
  <c r="N51" i="1"/>
  <c r="N52" i="1"/>
  <c r="Y52" i="1" s="1"/>
  <c r="N4" i="1"/>
  <c r="D29" i="4" l="1"/>
  <c r="D11" i="4"/>
  <c r="D15" i="4"/>
  <c r="D40" i="4"/>
  <c r="D32" i="4"/>
  <c r="D34" i="4"/>
  <c r="D2" i="4"/>
  <c r="D23" i="4"/>
  <c r="F52" i="4"/>
  <c r="E52" i="4"/>
  <c r="AJ15" i="1"/>
  <c r="C15" i="4" s="1"/>
  <c r="AJ12" i="1"/>
  <c r="C11" i="4" s="1"/>
  <c r="AJ10" i="1"/>
  <c r="C9" i="4" s="1"/>
  <c r="D9" i="4" s="1"/>
  <c r="AJ41" i="1"/>
  <c r="C41" i="4" s="1"/>
  <c r="D41" i="4" s="1"/>
  <c r="AJ24" i="1"/>
  <c r="C24" i="4" s="1"/>
  <c r="D24" i="4" s="1"/>
  <c r="AJ8" i="1"/>
  <c r="C7" i="4" s="1"/>
  <c r="D7" i="4" s="1"/>
  <c r="AJ40" i="1"/>
  <c r="C40" i="4" s="1"/>
  <c r="AJ7" i="1"/>
  <c r="C6" i="4" s="1"/>
  <c r="D6" i="4" s="1"/>
  <c r="AJ11" i="1"/>
  <c r="C10" i="4" s="1"/>
  <c r="D10" i="4" s="1"/>
  <c r="AJ22" i="1"/>
  <c r="C22" i="4" s="1"/>
  <c r="D22" i="4" s="1"/>
  <c r="AJ6" i="1"/>
  <c r="C5" i="4" s="1"/>
  <c r="D5" i="4" s="1"/>
  <c r="AJ38" i="1"/>
  <c r="C38" i="4" s="1"/>
  <c r="D38" i="4" s="1"/>
  <c r="AJ4" i="1"/>
  <c r="C2" i="4" s="1"/>
  <c r="AJ37" i="1"/>
  <c r="C37" i="4" s="1"/>
  <c r="D37" i="4" s="1"/>
  <c r="AJ21" i="1"/>
  <c r="C21" i="4" s="1"/>
  <c r="D21" i="4" s="1"/>
  <c r="AJ5" i="1"/>
  <c r="C4" i="4" s="1"/>
  <c r="D4" i="4" s="1"/>
  <c r="AJ34" i="1"/>
  <c r="C34" i="4" s="1"/>
  <c r="AJ18" i="1"/>
  <c r="C18" i="4" s="1"/>
  <c r="D18" i="4" s="1"/>
  <c r="AJ20" i="1"/>
  <c r="C20" i="4" s="1"/>
  <c r="D20" i="4" s="1"/>
  <c r="AJ25" i="1"/>
  <c r="C25" i="4" s="1"/>
  <c r="D25" i="4" s="1"/>
  <c r="AJ9" i="1"/>
  <c r="C8" i="4" s="1"/>
  <c r="D8" i="4" s="1"/>
  <c r="AJ35" i="1"/>
  <c r="C35" i="4" s="1"/>
  <c r="D35" i="4" s="1"/>
  <c r="AJ17" i="1"/>
  <c r="C17" i="4" s="1"/>
  <c r="D17" i="4" s="1"/>
  <c r="AJ16" i="1"/>
  <c r="C16" i="4" s="1"/>
  <c r="D16" i="4" s="1"/>
  <c r="AJ36" i="1"/>
  <c r="C36" i="4" s="1"/>
  <c r="D36" i="4" s="1"/>
  <c r="AJ33" i="1"/>
  <c r="C33" i="4" s="1"/>
  <c r="D33" i="4" s="1"/>
  <c r="AJ31" i="1"/>
  <c r="C31" i="4" s="1"/>
  <c r="D31" i="4" s="1"/>
  <c r="AJ19" i="1"/>
  <c r="C19" i="4" s="1"/>
  <c r="D19" i="4" s="1"/>
  <c r="AJ32" i="1"/>
  <c r="C32" i="4" s="1"/>
  <c r="AJ29" i="1"/>
  <c r="C29" i="4" s="1"/>
  <c r="AJ13" i="1"/>
  <c r="C13" i="4" s="1"/>
  <c r="D13" i="4" s="1"/>
  <c r="AJ52" i="1"/>
  <c r="AJ48" i="1"/>
  <c r="C48" i="4" s="1"/>
  <c r="D48" i="4" s="1"/>
  <c r="AJ47" i="1"/>
  <c r="C47" i="4" s="1"/>
  <c r="D47" i="4" s="1"/>
  <c r="AJ28" i="1"/>
  <c r="C28" i="4" s="1"/>
  <c r="D28" i="4" s="1"/>
  <c r="AJ45" i="1"/>
  <c r="C45" i="4" s="1"/>
  <c r="D45" i="4" s="1"/>
  <c r="AJ44" i="1"/>
  <c r="C44" i="4" s="1"/>
  <c r="D44" i="4" s="1"/>
  <c r="AJ27" i="1"/>
  <c r="C27" i="4" s="1"/>
  <c r="D27" i="4" s="1"/>
  <c r="AJ43" i="1"/>
  <c r="C43" i="4" s="1"/>
  <c r="D43" i="4" s="1"/>
  <c r="AJ26" i="1"/>
  <c r="C26" i="4" s="1"/>
  <c r="D26" i="4" s="1"/>
  <c r="AJ14" i="1"/>
  <c r="C14" i="4" s="1"/>
  <c r="D14" i="4" s="1"/>
  <c r="AJ51" i="1"/>
  <c r="C51" i="4" s="1"/>
  <c r="D51" i="4" s="1"/>
  <c r="AJ42" i="1"/>
  <c r="C42" i="4" s="1"/>
  <c r="D42" i="4" s="1"/>
  <c r="AJ50" i="1"/>
  <c r="C50" i="4" s="1"/>
  <c r="D50" i="4" s="1"/>
  <c r="AJ30" i="1"/>
  <c r="C30" i="4" s="1"/>
  <c r="D30" i="4" s="1"/>
  <c r="AJ23" i="1"/>
  <c r="C23" i="4" s="1"/>
  <c r="AJ46" i="1"/>
  <c r="C46" i="4" s="1"/>
  <c r="D46" i="4" s="1"/>
  <c r="AJ39" i="1"/>
  <c r="C39" i="4" s="1"/>
  <c r="D39" i="4" s="1"/>
  <c r="AJ49" i="1"/>
  <c r="C49" i="4" s="1"/>
  <c r="D49" i="4" s="1"/>
  <c r="G8" i="4" l="1"/>
  <c r="G44" i="4"/>
  <c r="G47" i="4"/>
  <c r="B14" i="7" s="1"/>
  <c r="G39" i="4"/>
  <c r="G45" i="4"/>
  <c r="G9" i="4"/>
  <c r="G4" i="4"/>
  <c r="G25" i="4"/>
  <c r="G49" i="4"/>
  <c r="G46" i="4"/>
  <c r="G38" i="4"/>
  <c r="G22" i="4"/>
  <c r="G24" i="4"/>
  <c r="G20" i="4"/>
  <c r="G14" i="4"/>
  <c r="G41" i="4"/>
  <c r="G18" i="4"/>
  <c r="G21" i="4"/>
  <c r="G50" i="4"/>
  <c r="G42" i="4"/>
  <c r="G5" i="4"/>
  <c r="G51" i="4"/>
  <c r="G36" i="4"/>
  <c r="G26" i="4"/>
  <c r="G6" i="4"/>
  <c r="G35" i="4"/>
  <c r="G28" i="4"/>
  <c r="G13" i="4"/>
  <c r="G19" i="4"/>
  <c r="G31" i="4"/>
  <c r="G33" i="4"/>
  <c r="G10" i="4"/>
  <c r="G16" i="4"/>
  <c r="G43" i="4"/>
  <c r="G17" i="4"/>
  <c r="G32" i="4"/>
  <c r="G15" i="4"/>
  <c r="G2" i="4"/>
  <c r="G11" i="4"/>
  <c r="G40" i="4"/>
  <c r="G34" i="4"/>
  <c r="G29" i="4"/>
  <c r="G23" i="4"/>
  <c r="D52" i="4"/>
  <c r="G27" i="4" s="1"/>
  <c r="AJ53" i="1"/>
  <c r="C16" i="7" l="1"/>
  <c r="C2" i="9" s="1"/>
  <c r="S16" i="7"/>
  <c r="S2" i="9" s="1"/>
  <c r="C17" i="7"/>
  <c r="C2" i="8" s="1"/>
  <c r="S17" i="7"/>
  <c r="S2" i="8" s="1"/>
  <c r="B17" i="7"/>
  <c r="B2" i="8" s="1"/>
  <c r="X16" i="7"/>
  <c r="X2" i="9" s="1"/>
  <c r="AB16" i="7"/>
  <c r="AB2" i="9" s="1"/>
  <c r="N17" i="7"/>
  <c r="N2" i="8" s="1"/>
  <c r="AF16" i="7"/>
  <c r="AF2" i="9" s="1"/>
  <c r="R17" i="7"/>
  <c r="R2" i="8" s="1"/>
  <c r="D16" i="7"/>
  <c r="D2" i="9" s="1"/>
  <c r="T16" i="7"/>
  <c r="T2" i="9" s="1"/>
  <c r="D17" i="7"/>
  <c r="D2" i="8" s="1"/>
  <c r="T17" i="7"/>
  <c r="T2" i="8" s="1"/>
  <c r="B16" i="7"/>
  <c r="B2" i="9" s="1"/>
  <c r="L16" i="7"/>
  <c r="L2" i="9" s="1"/>
  <c r="AE17" i="7"/>
  <c r="AE2" i="8" s="1"/>
  <c r="AG17" i="7"/>
  <c r="AG2" i="8" s="1"/>
  <c r="E16" i="7"/>
  <c r="E2" i="9" s="1"/>
  <c r="U16" i="7"/>
  <c r="U2" i="9" s="1"/>
  <c r="E17" i="7"/>
  <c r="E2" i="8" s="1"/>
  <c r="U17" i="7"/>
  <c r="U2" i="8" s="1"/>
  <c r="F16" i="7"/>
  <c r="F2" i="9" s="1"/>
  <c r="V16" i="7"/>
  <c r="V2" i="9" s="1"/>
  <c r="F17" i="7"/>
  <c r="F2" i="8" s="1"/>
  <c r="V17" i="7"/>
  <c r="V2" i="8" s="1"/>
  <c r="H16" i="7"/>
  <c r="H2" i="9" s="1"/>
  <c r="H17" i="7"/>
  <c r="H2" i="8" s="1"/>
  <c r="AB17" i="7"/>
  <c r="AB2" i="8" s="1"/>
  <c r="AC16" i="7"/>
  <c r="AC2" i="9" s="1"/>
  <c r="O16" i="7"/>
  <c r="O2" i="9" s="1"/>
  <c r="AG16" i="7"/>
  <c r="AG2" i="9" s="1"/>
  <c r="G16" i="7"/>
  <c r="G2" i="9" s="1"/>
  <c r="W16" i="7"/>
  <c r="W2" i="9" s="1"/>
  <c r="G17" i="7"/>
  <c r="G2" i="8" s="1"/>
  <c r="W17" i="7"/>
  <c r="W2" i="8" s="1"/>
  <c r="X17" i="7"/>
  <c r="X2" i="8" s="1"/>
  <c r="M16" i="7"/>
  <c r="M2" i="9" s="1"/>
  <c r="P17" i="7"/>
  <c r="P2" i="8" s="1"/>
  <c r="Q17" i="7"/>
  <c r="Q2" i="8" s="1"/>
  <c r="I16" i="7"/>
  <c r="I2" i="9" s="1"/>
  <c r="Y16" i="7"/>
  <c r="Y2" i="9" s="1"/>
  <c r="I17" i="7"/>
  <c r="I2" i="8" s="1"/>
  <c r="Y17" i="7"/>
  <c r="Y2" i="8" s="1"/>
  <c r="AA16" i="7"/>
  <c r="AA2" i="9" s="1"/>
  <c r="L17" i="7"/>
  <c r="L2" i="8" s="1"/>
  <c r="N16" i="7"/>
  <c r="N2" i="9" s="1"/>
  <c r="P16" i="7"/>
  <c r="P2" i="9" s="1"/>
  <c r="AH16" i="7"/>
  <c r="AH2" i="9" s="1"/>
  <c r="J16" i="7"/>
  <c r="J2" i="9" s="1"/>
  <c r="Z16" i="7"/>
  <c r="Z2" i="9" s="1"/>
  <c r="J17" i="7"/>
  <c r="J2" i="8" s="1"/>
  <c r="Z17" i="7"/>
  <c r="Z2" i="8" s="1"/>
  <c r="K17" i="7"/>
  <c r="K2" i="8" s="1"/>
  <c r="M17" i="7"/>
  <c r="M2" i="8" s="1"/>
  <c r="AE16" i="7"/>
  <c r="AE2" i="9" s="1"/>
  <c r="Q16" i="7"/>
  <c r="Q2" i="9" s="1"/>
  <c r="K16" i="7"/>
  <c r="K2" i="9" s="1"/>
  <c r="AA17" i="7"/>
  <c r="AA2" i="8" s="1"/>
  <c r="AC17" i="7"/>
  <c r="AC2" i="8" s="1"/>
  <c r="AD17" i="7"/>
  <c r="AD2" i="8" s="1"/>
  <c r="O17" i="7"/>
  <c r="O2" i="8" s="1"/>
  <c r="AF17" i="7"/>
  <c r="AF2" i="8" s="1"/>
  <c r="AH17" i="7"/>
  <c r="AH2" i="8" s="1"/>
  <c r="AD16" i="7"/>
  <c r="AD2" i="9" s="1"/>
  <c r="R16" i="7"/>
  <c r="R2" i="9" s="1"/>
  <c r="G37" i="4"/>
  <c r="G12" i="4"/>
  <c r="G3" i="4"/>
  <c r="G30" i="4"/>
  <c r="G48" i="4"/>
  <c r="G7" i="4"/>
  <c r="G52" i="4"/>
</calcChain>
</file>

<file path=xl/sharedStrings.xml><?xml version="1.0" encoding="utf-8"?>
<sst xmlns="http://schemas.openxmlformats.org/spreadsheetml/2006/main" count="5660" uniqueCount="701">
  <si>
    <t>ind</t>
  </si>
  <si>
    <t>res</t>
  </si>
  <si>
    <t>com</t>
  </si>
  <si>
    <t>total</t>
  </si>
  <si>
    <t>refrigerator</t>
  </si>
  <si>
    <t>water_heating</t>
  </si>
  <si>
    <t>space_cooling</t>
  </si>
  <si>
    <t>space_heating</t>
  </si>
  <si>
    <t>lighting</t>
  </si>
  <si>
    <t>cooking</t>
  </si>
  <si>
    <t>refrigeration</t>
  </si>
  <si>
    <t xml:space="preserve"> </t>
  </si>
  <si>
    <t>region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</si>
  <si>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</si>
  <si>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</si>
  <si>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</si>
  <si>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</si>
  <si>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</si>
  <si>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</si>
  <si>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</si>
  <si>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</si>
  <si>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</si>
  <si>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</si>
  <si>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</si>
  <si>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</si>
  <si>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</si>
  <si>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</si>
  <si>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</si>
  <si>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</si>
  <si>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</si>
  <si>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</si>
  <si>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</si>
  <si>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</si>
  <si>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</si>
  <si>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</si>
  <si>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</si>
  <si>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</si>
  <si>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</si>
  <si>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</si>
  <si>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</si>
  <si>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</si>
  <si>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</si>
  <si>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</si>
  <si>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</si>
  <si>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</si>
  <si>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</si>
  <si>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</si>
  <si>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</si>
  <si>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</si>
  <si>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</si>
  <si>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</si>
  <si>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</si>
  <si>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</si>
  <si>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</si>
  <si>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</si>
  <si>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</si>
  <si>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</si>
  <si>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</si>
  <si>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</si>
  <si>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</si>
  <si>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</si>
  <si>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</t>
  </si>
  <si>
    <t>Items/consumer</t>
  </si>
  <si>
    <t>grid</t>
  </si>
  <si>
    <t>geo1</t>
  </si>
  <si>
    <t>res_count</t>
  </si>
  <si>
    <t>com_mwh</t>
  </si>
  <si>
    <t>com_count</t>
  </si>
  <si>
    <t>ind_mwh</t>
  </si>
  <si>
    <t>total_mwh</t>
  </si>
  <si>
    <t>AEC</t>
  </si>
  <si>
    <t>SCAP</t>
  </si>
  <si>
    <t>AZPC</t>
  </si>
  <si>
    <t>AZPS</t>
  </si>
  <si>
    <t>AECI</t>
  </si>
  <si>
    <t>AVA</t>
  </si>
  <si>
    <t>BHC</t>
  </si>
  <si>
    <t>BPAT</t>
  </si>
  <si>
    <t>BUP</t>
  </si>
  <si>
    <t>CISO</t>
  </si>
  <si>
    <t>TPWR</t>
  </si>
  <si>
    <t>TAL</t>
  </si>
  <si>
    <t>CSU</t>
  </si>
  <si>
    <t>DUK</t>
  </si>
  <si>
    <t>EPE</t>
  </si>
  <si>
    <t>ERCO</t>
  </si>
  <si>
    <t>0</t>
  </si>
  <si>
    <t>FMPP</t>
  </si>
  <si>
    <t>FPL</t>
  </si>
  <si>
    <t>GVL</t>
  </si>
  <si>
    <t>IPCO</t>
  </si>
  <si>
    <t>IID</t>
  </si>
  <si>
    <t>ISNE</t>
  </si>
  <si>
    <t>JEA</t>
  </si>
  <si>
    <t>LDWP</t>
  </si>
  <si>
    <t>LGEE</t>
  </si>
  <si>
    <t>NEVP</t>
  </si>
  <si>
    <t>NYIS</t>
  </si>
  <si>
    <t>NTEC</t>
  </si>
  <si>
    <t>NWMT</t>
  </si>
  <si>
    <t>OGL</t>
  </si>
  <si>
    <t>OVEC</t>
  </si>
  <si>
    <t>PJM</t>
  </si>
  <si>
    <t>dc</t>
  </si>
  <si>
    <t>PGE</t>
  </si>
  <si>
    <t>FPC</t>
  </si>
  <si>
    <t>PSCO</t>
  </si>
  <si>
    <t>PNM</t>
  </si>
  <si>
    <t>CHPD</t>
  </si>
  <si>
    <t>DOPD</t>
  </si>
  <si>
    <t>GCPD</t>
  </si>
  <si>
    <t>PSEI</t>
  </si>
  <si>
    <t>BANC</t>
  </si>
  <si>
    <t>SRP</t>
  </si>
  <si>
    <t>SCL</t>
  </si>
  <si>
    <t>SEC</t>
  </si>
  <si>
    <t>SCEG</t>
  </si>
  <si>
    <t>SC</t>
  </si>
  <si>
    <t>SWPP</t>
  </si>
  <si>
    <t>TEC</t>
  </si>
  <si>
    <t>TVA</t>
  </si>
  <si>
    <t>TSGT</t>
  </si>
  <si>
    <t>TEPC</t>
  </si>
  <si>
    <t>TIDC</t>
  </si>
  <si>
    <t>WVPA</t>
  </si>
  <si>
    <t>WACM</t>
  </si>
  <si>
    <t>WALC</t>
  </si>
  <si>
    <t>WAUW</t>
  </si>
  <si>
    <t>WPSC</t>
  </si>
  <si>
    <t>SCGA</t>
  </si>
  <si>
    <t>SCMP</t>
  </si>
  <si>
    <t>SCGP</t>
  </si>
  <si>
    <t>PAC</t>
  </si>
  <si>
    <t>MISO</t>
  </si>
  <si>
    <t>Total DR MW By 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</si>
  <si>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</si>
  <si>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</si>
  <si>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</si>
  <si>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</si>
  <si>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</si>
  <si>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</si>
  <si>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</si>
  <si>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</si>
  <si>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</si>
  <si>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</si>
  <si>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</si>
  <si>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</si>
  <si>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</si>
  <si>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</si>
  <si>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</si>
  <si>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</si>
  <si>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</si>
  <si>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</si>
  <si>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</si>
  <si>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</si>
  <si>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</si>
  <si>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</si>
  <si>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</si>
  <si>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</si>
  <si>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</si>
  <si>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</si>
  <si>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</si>
  <si>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</si>
  <si>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</si>
  <si>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</si>
  <si>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</si>
  <si>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</si>
  <si>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</si>
  <si>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</si>
  <si>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</si>
  <si>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</si>
  <si>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</si>
  <si>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</si>
  <si>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</si>
  <si>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</si>
  <si>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</si>
  <si>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</si>
  <si>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</si>
  <si>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</si>
  <si>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</si>
  <si>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</si>
  <si>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</si>
  <si>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</si>
  <si>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</si>
  <si>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Residential</t>
  </si>
  <si>
    <t>Commercial</t>
  </si>
  <si>
    <t>Total</t>
  </si>
  <si>
    <t>Utility Characteristics</t>
  </si>
  <si>
    <t>Yearly Energy and Demand Savings</t>
  </si>
  <si>
    <t>Number of Customers Enrolled</t>
  </si>
  <si>
    <t>Energy Savings (MWh)</t>
  </si>
  <si>
    <t>Potential Peak Demand Savings (MW)</t>
  </si>
  <si>
    <t>Actual Peak Demand Savings (MW)</t>
  </si>
  <si>
    <t>Data Year</t>
  </si>
  <si>
    <t>Utility Number</t>
  </si>
  <si>
    <t>Utility Name</t>
  </si>
  <si>
    <t>State</t>
  </si>
  <si>
    <t>BA Code</t>
  </si>
  <si>
    <t>Industrial</t>
  </si>
  <si>
    <t>Transportation</t>
  </si>
  <si>
    <t>Alaska Electric Light&amp;Power Co</t>
  </si>
  <si>
    <t>NA</t>
  </si>
  <si>
    <t>.</t>
  </si>
  <si>
    <t>Covington Electric Coop, Inc</t>
  </si>
  <si>
    <t>Alabama Power Co</t>
  </si>
  <si>
    <t>SOCO</t>
  </si>
  <si>
    <t>Central Alabama Electric Coop</t>
  </si>
  <si>
    <t>PowerSouth Energy Cooperative</t>
  </si>
  <si>
    <t>Wiregrass Electric Coop, Inc</t>
  </si>
  <si>
    <t>Tallapoosa River Elec Coop Inc</t>
  </si>
  <si>
    <t>Tennessee Valley Authority</t>
  </si>
  <si>
    <t>First Electric Coop Corp</t>
  </si>
  <si>
    <t>North Arkansas Elec Coop, Inc</t>
  </si>
  <si>
    <t>Entergy Arkansas LLC</t>
  </si>
  <si>
    <t>Arkansas Electric Coop Corp</t>
  </si>
  <si>
    <t>C &amp; L Electric Coop Corp</t>
  </si>
  <si>
    <t>Craighead Electric Coop Corp</t>
  </si>
  <si>
    <t>Mississippi County Electric Co</t>
  </si>
  <si>
    <t>Oklahoma Gas &amp; Electric Co</t>
  </si>
  <si>
    <t>Southwest Arkansas E C C</t>
  </si>
  <si>
    <t>Southwestern Electric Power Co</t>
  </si>
  <si>
    <t>Woodruff Electric Coop Corp</t>
  </si>
  <si>
    <t>Arizona Public Service Co</t>
  </si>
  <si>
    <t>Salt River Project</t>
  </si>
  <si>
    <t>Sulphur Springs Valley E C Inc</t>
  </si>
  <si>
    <t>Trico Electric Cooperative Inc</t>
  </si>
  <si>
    <t>UNS Electric, Inc</t>
  </si>
  <si>
    <t>Tucson Electric Power Co</t>
  </si>
  <si>
    <t>Sacramento Municipal Util Dist</t>
  </si>
  <si>
    <t>City of Glendale - (CA)</t>
  </si>
  <si>
    <t>Modesto Irrigation District</t>
  </si>
  <si>
    <t>City of Roseville - (CA)</t>
  </si>
  <si>
    <t>Pacific Gas &amp; Electric Co.</t>
  </si>
  <si>
    <t>Southern California Edison Co</t>
  </si>
  <si>
    <t>San Diego Gas &amp; Electric Co</t>
  </si>
  <si>
    <t>City of Anaheim - (CA)</t>
  </si>
  <si>
    <t>Los Angeles Department of Water &amp; Power</t>
  </si>
  <si>
    <t>Bear Valley Electric Service</t>
  </si>
  <si>
    <t>City of Vernon</t>
  </si>
  <si>
    <t>City of Moreno Valley - (CA)</t>
  </si>
  <si>
    <t>United Power, Inc</t>
  </si>
  <si>
    <t>Public Service Co of Colorado</t>
  </si>
  <si>
    <t>City of Colorado Springs - (CO)</t>
  </si>
  <si>
    <t>City of Fort Collins - (CO)</t>
  </si>
  <si>
    <t>Mountain View Elec Assn, Inc</t>
  </si>
  <si>
    <t>Highline Electric Assn</t>
  </si>
  <si>
    <t>Connecticut Light &amp; Power Co</t>
  </si>
  <si>
    <t>Potomac Electric Power Co</t>
  </si>
  <si>
    <t>DC</t>
  </si>
  <si>
    <t>Delaware Electric Cooperative</t>
  </si>
  <si>
    <t>Delmarva Power</t>
  </si>
  <si>
    <t>City of Dover - (DE)</t>
  </si>
  <si>
    <t>Choctawhatche Elec Coop, Inc</t>
  </si>
  <si>
    <t>Gulf Coast Electric Coop, Inc</t>
  </si>
  <si>
    <t>Escambia River Elec Coop, Inc</t>
  </si>
  <si>
    <t>New Smyrna Beach City of</t>
  </si>
  <si>
    <t>NSB</t>
  </si>
  <si>
    <t>Florida Power &amp; Light Co</t>
  </si>
  <si>
    <t>Duke Energy Florida, LLC</t>
  </si>
  <si>
    <t>Lee County Electric Coop, Inc</t>
  </si>
  <si>
    <t>Gulf Power Co</t>
  </si>
  <si>
    <t>Clay Electric Cooperative, Inc</t>
  </si>
  <si>
    <t>Sumter Electric Coop, Inc</t>
  </si>
  <si>
    <t>City of Tallahassee - (FL)</t>
  </si>
  <si>
    <t>Tampa Electric Co</t>
  </si>
  <si>
    <t>Seminole Electric Cooperative Inc</t>
  </si>
  <si>
    <t>Excelsior Electric Member Corp</t>
  </si>
  <si>
    <t>Hart Electric Member Corp</t>
  </si>
  <si>
    <t>Georgia Power Co</t>
  </si>
  <si>
    <t>Coweta-Fayette El Member Corp</t>
  </si>
  <si>
    <t>Flint Electric Membership Corp</t>
  </si>
  <si>
    <t>Jackson Electric Member Corp - (GA)</t>
  </si>
  <si>
    <t>Central Georgia El Member Corp</t>
  </si>
  <si>
    <t>Sawnee Electric Membership Corporation</t>
  </si>
  <si>
    <t>Altamaha Electric Member Corp</t>
  </si>
  <si>
    <t>Crisp County Power Comm</t>
  </si>
  <si>
    <t>GreyStone Power Corporation</t>
  </si>
  <si>
    <t>Irwin Electric Membership Corp</t>
  </si>
  <si>
    <t>Middle Georgia El Member Corp</t>
  </si>
  <si>
    <t>Rayle Electric Membership Corp</t>
  </si>
  <si>
    <t>Satilla Rural Elec Member Corporation</t>
  </si>
  <si>
    <t>Snapping Shoals El Member Corp</t>
  </si>
  <si>
    <t>Little Ocmulgee El Member Corp</t>
  </si>
  <si>
    <t>Colquitt Electric Membership Corp</t>
  </si>
  <si>
    <t>Hawaiian Electric Co Inc</t>
  </si>
  <si>
    <t>HECO</t>
  </si>
  <si>
    <t>Maui Electric Co Ltd</t>
  </si>
  <si>
    <t>Corn Belt Power Coop</t>
  </si>
  <si>
    <t>City of Osage - (IA)</t>
  </si>
  <si>
    <t>City of Sergeant Bluff - (IA)</t>
  </si>
  <si>
    <t>City of Sioux Center</t>
  </si>
  <si>
    <t>City of Manning</t>
  </si>
  <si>
    <t>Osceola Electric Coop, Inc</t>
  </si>
  <si>
    <t>City of Hawarden - (IA)</t>
  </si>
  <si>
    <t>Interstate Power and Light Co</t>
  </si>
  <si>
    <t>City of Denison - (IA)</t>
  </si>
  <si>
    <t>Heartland Power Coop</t>
  </si>
  <si>
    <t>Lyon Rural Electric Coop</t>
  </si>
  <si>
    <t>Allamakee-Clayton El Coop, Inc</t>
  </si>
  <si>
    <t>Northwest Iowa Power Coop</t>
  </si>
  <si>
    <t>MidAmerican Energy Co</t>
  </si>
  <si>
    <t>MiEnergy Cooperative</t>
  </si>
  <si>
    <t>City of Onawa - (IA)</t>
  </si>
  <si>
    <t>Idaho Power Co</t>
  </si>
  <si>
    <t>Lower Valley Energy Inc</t>
  </si>
  <si>
    <t>PacifiCorp</t>
  </si>
  <si>
    <t>PACE</t>
  </si>
  <si>
    <t>Coles-Moultrie Electric Coop</t>
  </si>
  <si>
    <t>Shelby Electric Coop, Inc</t>
  </si>
  <si>
    <t>Adams Electric Coop</t>
  </si>
  <si>
    <t>Menard Electric Coop</t>
  </si>
  <si>
    <t>Wabash Valley Power Assn, Inc</t>
  </si>
  <si>
    <t>Commonwealth Edison Co</t>
  </si>
  <si>
    <t>Jo-Carroll Energy, Inc</t>
  </si>
  <si>
    <t>Corn Belt Energy Corporation</t>
  </si>
  <si>
    <t>Illinois Rural Electric Coop</t>
  </si>
  <si>
    <t>Harrison County Rural E M C</t>
  </si>
  <si>
    <t>Hoosier Energy R E C, Inc</t>
  </si>
  <si>
    <t>Southern Indiana Gas &amp; Elec Co</t>
  </si>
  <si>
    <t>Duke Energy Indiana, LLC</t>
  </si>
  <si>
    <t>Indianapolis Power &amp; Light Co</t>
  </si>
  <si>
    <t>Northeastern Rural E M C</t>
  </si>
  <si>
    <t>Southeastern Indiana R E M C</t>
  </si>
  <si>
    <t>Jackson County Rural E M C - (IN)</t>
  </si>
  <si>
    <t>Indiana Michigan Power Co</t>
  </si>
  <si>
    <t>Bremen Electric Light &amp; Power Co</t>
  </si>
  <si>
    <t>Decatur County Rural E M C</t>
  </si>
  <si>
    <t>Johnson County Rural E M C</t>
  </si>
  <si>
    <t>Western Indiana Energy REMC</t>
  </si>
  <si>
    <t>Butler Rural El Coop Assn, Inc - (KS)</t>
  </si>
  <si>
    <t>DS&amp;O Electric Cooperative, Inc.</t>
  </si>
  <si>
    <t>Heartland Rural Elec Coop, Inc</t>
  </si>
  <si>
    <t>Kansas City Power &amp; Light Co</t>
  </si>
  <si>
    <t>Flint Hills Rural E C A, Inc</t>
  </si>
  <si>
    <t>Kansas Gas &amp; Electric Co</t>
  </si>
  <si>
    <t>City of McPherson - (KS)</t>
  </si>
  <si>
    <t>Midwest Energy Inc</t>
  </si>
  <si>
    <t>Rolling Hills Electric Coop</t>
  </si>
  <si>
    <t>Sedgwick County El Coop Assn Inc</t>
  </si>
  <si>
    <t>Victory Electric Coop Assn Inc</t>
  </si>
  <si>
    <t>Westar Energy Inc</t>
  </si>
  <si>
    <t>Bluestem Electric Coop Inc</t>
  </si>
  <si>
    <t>Louisville Gas &amp; Electric Co</t>
  </si>
  <si>
    <t>Kentucky Utilities Co</t>
  </si>
  <si>
    <t>Duke Energy Kentucky</t>
  </si>
  <si>
    <t>East Kentucky Power Coop, Inc</t>
  </si>
  <si>
    <t>Entergy New Orleans, LLC</t>
  </si>
  <si>
    <t>Southwest Louisiana E M C</t>
  </si>
  <si>
    <t>Town of Concord - (MA)</t>
  </si>
  <si>
    <t>City of Norwood - (MA)</t>
  </si>
  <si>
    <t>Town of Sterling - (MA)</t>
  </si>
  <si>
    <t>Town of Danvers</t>
  </si>
  <si>
    <t>Town of Reading - (MA)</t>
  </si>
  <si>
    <t>City of Taunton</t>
  </si>
  <si>
    <t>Cape Light Compact</t>
  </si>
  <si>
    <t>A &amp; N Electric Coop</t>
  </si>
  <si>
    <t>Baltimore Gas &amp; Electric Co</t>
  </si>
  <si>
    <t>Southern Maryland Elec Coop Inc</t>
  </si>
  <si>
    <t>Choptank Electric Coop, Inc</t>
  </si>
  <si>
    <t>Upper Michigan Energy Resources Corp.</t>
  </si>
  <si>
    <t>Tri-County Electric Coop</t>
  </si>
  <si>
    <t>DTE Electric Company</t>
  </si>
  <si>
    <t>Consumers Energy Co</t>
  </si>
  <si>
    <t>Midwest Energy Cooperative</t>
  </si>
  <si>
    <t>City of Austin - (MN)</t>
  </si>
  <si>
    <t>P K M Electric Coop, Inc</t>
  </si>
  <si>
    <t>City of Worthington - (MN)</t>
  </si>
  <si>
    <t>Fairmont Public Utilities Comm</t>
  </si>
  <si>
    <t>City of Benson - (MN)</t>
  </si>
  <si>
    <t>Red River Valley Coop Pwr Assn</t>
  </si>
  <si>
    <t>City of Alexandria - (MN)</t>
  </si>
  <si>
    <t>City of Breckenridge- (MN)</t>
  </si>
  <si>
    <t>Grand Rapids Public Util Comm</t>
  </si>
  <si>
    <t>ALLETE, Inc.</t>
  </si>
  <si>
    <t>Blue Earth Light &amp; Water</t>
  </si>
  <si>
    <t>Beltrami Electric Coop, Inc</t>
  </si>
  <si>
    <t>City of Moorhead - (MN)</t>
  </si>
  <si>
    <t>City of St James - (MN)</t>
  </si>
  <si>
    <t>Litchfield Public Utilities</t>
  </si>
  <si>
    <t>Clearwater-Polk Elec Coop Inc</t>
  </si>
  <si>
    <t>City of East Grand Forks - (MN)</t>
  </si>
  <si>
    <t>Red Lake Electric Coop, Inc</t>
  </si>
  <si>
    <t>City of Thief River Falls</t>
  </si>
  <si>
    <t>City of Barnesville - (MN)</t>
  </si>
  <si>
    <t>Shakopee Public Utilities Comm</t>
  </si>
  <si>
    <t>Great River Energy</t>
  </si>
  <si>
    <t>City of Wadena - (MN)</t>
  </si>
  <si>
    <t>Wild Rice Electric Coop, Inc</t>
  </si>
  <si>
    <t>City of Marshall - (MN)</t>
  </si>
  <si>
    <t>City of Waseca - (MN)</t>
  </si>
  <si>
    <t>Rochester Public Utilities</t>
  </si>
  <si>
    <t>City of Saint Peter</t>
  </si>
  <si>
    <t>Roseau Electric Coop, Inc</t>
  </si>
  <si>
    <t>Willmar Municipal Utilities</t>
  </si>
  <si>
    <t>People's Cooperative Services</t>
  </si>
  <si>
    <t>Northern States Power Co - Minnesota</t>
  </si>
  <si>
    <t>City of Owatonna - (MN)</t>
  </si>
  <si>
    <t>City of Detroit Lakes - (MN)</t>
  </si>
  <si>
    <t>Freeborn-Mower Coop Services</t>
  </si>
  <si>
    <t>Princeton Public Utils Comm</t>
  </si>
  <si>
    <t>New Prague Utilities Comm</t>
  </si>
  <si>
    <t>City of Arlington - (MN)</t>
  </si>
  <si>
    <t>City of Lake City - (MN)</t>
  </si>
  <si>
    <t>City of Lake Crystal - (MN)</t>
  </si>
  <si>
    <t>City of Mora - (MN)</t>
  </si>
  <si>
    <t>Sioux Valley SW Elec Coop</t>
  </si>
  <si>
    <t>Farmers Electric Coop, Inc - (MO)</t>
  </si>
  <si>
    <t>Grundy Electric Coop, Inc</t>
  </si>
  <si>
    <t>North Central MO Elec Coop Inc</t>
  </si>
  <si>
    <t>KCP&amp;L Greater Missouri Operations Co.</t>
  </si>
  <si>
    <t>Cuivre River Electric Coop Inc</t>
  </si>
  <si>
    <t>City of Columbia - (MO)</t>
  </si>
  <si>
    <t>Empire District Electric Co</t>
  </si>
  <si>
    <t>City of Independence - (MO)</t>
  </si>
  <si>
    <t>SEMO Electric Cooperative</t>
  </si>
  <si>
    <t>Mississippi Power Co</t>
  </si>
  <si>
    <t>Singing River Elec Cooperative</t>
  </si>
  <si>
    <t>Mid-Yellowstone Elec Coop, Inc</t>
  </si>
  <si>
    <t>Flathead Electric Coop Inc</t>
  </si>
  <si>
    <t>Montana-Dakota Utilities Co</t>
  </si>
  <si>
    <t>Blue Ridge Elec Member Corp - (NC)</t>
  </si>
  <si>
    <t>North Carolina Mun Power Agny #1</t>
  </si>
  <si>
    <t>North Carolina El Member Corp</t>
  </si>
  <si>
    <t>EnergyUnited Elec Member Corp</t>
  </si>
  <si>
    <t>Haywood Electric Member Corp</t>
  </si>
  <si>
    <t>Rutherford Elec Member Corp</t>
  </si>
  <si>
    <t>Lumbee River Elec Member Corp</t>
  </si>
  <si>
    <t>CPLE</t>
  </si>
  <si>
    <t>North Carolina Eastern M P A</t>
  </si>
  <si>
    <t>Piedmont Electric Member Corp</t>
  </si>
  <si>
    <t>Virginia Electric &amp; Power Co</t>
  </si>
  <si>
    <t>Duke Energy Progress - (NC)</t>
  </si>
  <si>
    <t>South River Elec Member Corp</t>
  </si>
  <si>
    <t>Roanoke Electric Member Corp</t>
  </si>
  <si>
    <t>Duke Energy Carolinas, LLC</t>
  </si>
  <si>
    <t>Four County Elec Member Corp</t>
  </si>
  <si>
    <t>Pee Dee Electric Member Corp</t>
  </si>
  <si>
    <t>Randolph Electric Member Corp</t>
  </si>
  <si>
    <t>Wake Electric Membership Corp</t>
  </si>
  <si>
    <t>Nodak Electric Coop Inc</t>
  </si>
  <si>
    <t>Verendrye Electric Coop Inc</t>
  </si>
  <si>
    <t>City of Valley City</t>
  </si>
  <si>
    <t>Cass County Elec Coop Inc</t>
  </si>
  <si>
    <t>Central Power Elec Coop, Inc</t>
  </si>
  <si>
    <t>Capital Electric Coop, Inc</t>
  </si>
  <si>
    <t>City of North Platte</t>
  </si>
  <si>
    <t>City of Wahoo - (NE)</t>
  </si>
  <si>
    <t>Omaha Public Power District</t>
  </si>
  <si>
    <t>Lincoln Electric System</t>
  </si>
  <si>
    <t>Burt County Public Power Dist</t>
  </si>
  <si>
    <t>Butler Public Power District - (NE)</t>
  </si>
  <si>
    <t>Cedar-Knox Public Power Dist</t>
  </si>
  <si>
    <t>Dawson Power District</t>
  </si>
  <si>
    <t>Elkhorn Rural Public Pwr Dist</t>
  </si>
  <si>
    <t>Howard Greeley Rural P P D</t>
  </si>
  <si>
    <t>KBR Rural Public Power District</t>
  </si>
  <si>
    <t>Loup River Public Power Dist</t>
  </si>
  <si>
    <t>Midwest Electric Member Corp</t>
  </si>
  <si>
    <t>Nebraska Public Power District</t>
  </si>
  <si>
    <t>Norris Public Power District</t>
  </si>
  <si>
    <t>North Central Public Pwr Dist</t>
  </si>
  <si>
    <t>Panhandle Rural El Member Assn</t>
  </si>
  <si>
    <t>Polk County Rural Pub Pwr Dist</t>
  </si>
  <si>
    <t>South Central Public Pwr Dist</t>
  </si>
  <si>
    <t>City of South Sioux City</t>
  </si>
  <si>
    <t>Southwest Public Power Dist</t>
  </si>
  <si>
    <t>Stanton County Public Pwr Dist</t>
  </si>
  <si>
    <t>Twin Valleys Public Power Dist</t>
  </si>
  <si>
    <t>New Hampshire Elec Coop Inc</t>
  </si>
  <si>
    <t>Public Service Elec &amp; Gas Co</t>
  </si>
  <si>
    <t>Atlantic City Electric Co</t>
  </si>
  <si>
    <t>Southwestern Public Service Co</t>
  </si>
  <si>
    <t>Public Service Co of NM</t>
  </si>
  <si>
    <t>Nevada Power Co</t>
  </si>
  <si>
    <t>Sierra Pacific Power Co</t>
  </si>
  <si>
    <t>Central Hudson Gas &amp; Elec Corp</t>
  </si>
  <si>
    <t>Town of Massena - (NY)</t>
  </si>
  <si>
    <t>Long Island Power Authority</t>
  </si>
  <si>
    <t>Niagara Mohawk Power Corp.</t>
  </si>
  <si>
    <t>Orange &amp; Rockland Utils Inc</t>
  </si>
  <si>
    <t>Rochester Gas &amp; Electric Corp</t>
  </si>
  <si>
    <t>New York State Elec &amp; Gas Corp</t>
  </si>
  <si>
    <t>Consolidated Edison Co-NY Inc</t>
  </si>
  <si>
    <t>Energy Coop of New York, Inc</t>
  </si>
  <si>
    <t>City of Wadsworth - (OH)</t>
  </si>
  <si>
    <t>Buckeye Power, Inc</t>
  </si>
  <si>
    <t>Duke Energy Ohio Inc</t>
  </si>
  <si>
    <t>City of Westerville - (OH)</t>
  </si>
  <si>
    <t>Cleveland Electric Illum Co</t>
  </si>
  <si>
    <t>City of Columbus - (OH)</t>
  </si>
  <si>
    <t>City of Dover - (OH)</t>
  </si>
  <si>
    <t>City of Hamilton - (OH)</t>
  </si>
  <si>
    <t>Village of Minster - (OH)</t>
  </si>
  <si>
    <t>Ohio Edison Co</t>
  </si>
  <si>
    <t>The Toledo Edison Co</t>
  </si>
  <si>
    <t>CKenergy Electric Cooperative</t>
  </si>
  <si>
    <t>Golden Spread Electric Cooperative, Inc</t>
  </si>
  <si>
    <t>Grand River Dam Authority</t>
  </si>
  <si>
    <t>Northfork Electric Coop, Inc</t>
  </si>
  <si>
    <t>Public Service Co of Oklahoma</t>
  </si>
  <si>
    <t>Red River Valley Rrl Elec Assn</t>
  </si>
  <si>
    <t>Stillwater Utilities Authority</t>
  </si>
  <si>
    <t>Tri-County Electric Coop, Inc</t>
  </si>
  <si>
    <t>Midstate Electric Coop, Inc</t>
  </si>
  <si>
    <t>City of Milton-Freewater- (OR)</t>
  </si>
  <si>
    <t>Portland General Electric Co</t>
  </si>
  <si>
    <t>PACW</t>
  </si>
  <si>
    <t>West Penn Power Company</t>
  </si>
  <si>
    <t>Pennsylvania Power Co</t>
  </si>
  <si>
    <t>Allegheny Electric Coop Inc</t>
  </si>
  <si>
    <t>PECO Energy Co</t>
  </si>
  <si>
    <t>Metropolitan Edison Co</t>
  </si>
  <si>
    <t>Borough of Chambersburg</t>
  </si>
  <si>
    <t>Duquesne Light Co</t>
  </si>
  <si>
    <t>PPL Electric Utilities Corp</t>
  </si>
  <si>
    <t>Laurens Electric Coop, Inc</t>
  </si>
  <si>
    <t>Berkeley Electric Coop Inc</t>
  </si>
  <si>
    <t>Coastal Electric Coop, Inc</t>
  </si>
  <si>
    <t>Palmetto Electric Coop Inc</t>
  </si>
  <si>
    <t>Santee Electric Coop, Inc</t>
  </si>
  <si>
    <t>York Electric Coop Inc</t>
  </si>
  <si>
    <t>Clinton Combined Utility Sys</t>
  </si>
  <si>
    <t>Horry Electric Coop Inc</t>
  </si>
  <si>
    <t>Easley Combined Utility System</t>
  </si>
  <si>
    <t>Pee Dee Electric Coop, Inc</t>
  </si>
  <si>
    <t>Dominion Energy South Carolina, Inc</t>
  </si>
  <si>
    <t>South Carolina Public Service Authority</t>
  </si>
  <si>
    <t>City of Vermillion - (SD)</t>
  </si>
  <si>
    <t>Moreau-Grand Electric Coop Inc</t>
  </si>
  <si>
    <t>Butte Electric Coop, Inc</t>
  </si>
  <si>
    <t>LaCreek Electric Assn, Inc</t>
  </si>
  <si>
    <t>West River Electric Assn Inc</t>
  </si>
  <si>
    <t>Black Hills Electric Coop, Inc</t>
  </si>
  <si>
    <t>City of Madison - (SD)</t>
  </si>
  <si>
    <t>Winner Municipal Utility</t>
  </si>
  <si>
    <t>East River Elec Pwr Coop, Inc</t>
  </si>
  <si>
    <t>City of Volga - (SD)</t>
  </si>
  <si>
    <t>TXU Energy Retail Co, LLC</t>
  </si>
  <si>
    <t>United Electric Coop Service Inc - (TX)</t>
  </si>
  <si>
    <t>Denton County Elec Coop, Inc</t>
  </si>
  <si>
    <t>Austin Energy</t>
  </si>
  <si>
    <t>Oncor Electric Delivery Company LLC</t>
  </si>
  <si>
    <t>CenterPoint Energy</t>
  </si>
  <si>
    <t>Farmers Electric Coop, Inc - (TX)</t>
  </si>
  <si>
    <t>Guadalupe Valley Elec Coop Inc</t>
  </si>
  <si>
    <t>Wharton County Elec Coop, Inc</t>
  </si>
  <si>
    <t>City of San Antonio - (TX)</t>
  </si>
  <si>
    <t>El Paso Electric Co</t>
  </si>
  <si>
    <t>AEP Texas Central Company</t>
  </si>
  <si>
    <t>Comanche County Elec Coop Assn</t>
  </si>
  <si>
    <t>City of Greenville - (TX)</t>
  </si>
  <si>
    <t>Jackson Electric Coop, Inc - (TX)</t>
  </si>
  <si>
    <t>Medina Electric Coop, Inc</t>
  </si>
  <si>
    <t>San Patricio Electric Coop Inc</t>
  </si>
  <si>
    <t>South Plains Electric Coop Inc</t>
  </si>
  <si>
    <t>AEP Texas North Company</t>
  </si>
  <si>
    <t>Texas-New Mexico Power Co</t>
  </si>
  <si>
    <t>Entergy Texas Inc.</t>
  </si>
  <si>
    <t>Dixie Escalante R E A, Inc</t>
  </si>
  <si>
    <t>Community Electric Coop</t>
  </si>
  <si>
    <t>Rappahannock Electric Coop</t>
  </si>
  <si>
    <t>Northern Neck Elec Coop, Inc</t>
  </si>
  <si>
    <t>Shenandoah Valley Elec Coop</t>
  </si>
  <si>
    <t>Northern Virginia Elec Coop</t>
  </si>
  <si>
    <t>City of Manassas - (VA)</t>
  </si>
  <si>
    <t>Southside Electric Coop, Inc</t>
  </si>
  <si>
    <t>Appalachian Power Co</t>
  </si>
  <si>
    <t>Prince George Electric Coop</t>
  </si>
  <si>
    <t>BARC Electric Coop Inc</t>
  </si>
  <si>
    <t>City of Danville - (VA)</t>
  </si>
  <si>
    <t>Mecklenburg Electric Cooperative</t>
  </si>
  <si>
    <t>City of Radford - (VA)</t>
  </si>
  <si>
    <t>Green Mountain Power Corp</t>
  </si>
  <si>
    <t>Polk-Burnett Electric Coop</t>
  </si>
  <si>
    <t>Bayfield Electric Coop, Inc</t>
  </si>
  <si>
    <t>St Croix Electric Coop</t>
  </si>
  <si>
    <t>Pierce-Pepin Coop Services</t>
  </si>
  <si>
    <t>Jump River Electric Coop Inc</t>
  </si>
  <si>
    <t>Madison Gas &amp; Electric Co</t>
  </si>
  <si>
    <t>Adams-Columbia Electric Coop</t>
  </si>
  <si>
    <t>Wisconsin Public Service Corp</t>
  </si>
  <si>
    <t>Barron Electric Coop</t>
  </si>
  <si>
    <t>Scenic Rivers Energy Coop</t>
  </si>
  <si>
    <t>Central Wisconsin Elec Coop</t>
  </si>
  <si>
    <t>Vernon Electric Coop</t>
  </si>
  <si>
    <t>Price Electric Coop Inc</t>
  </si>
  <si>
    <t>Chippewa Valley Electric Coop</t>
  </si>
  <si>
    <t>Riverland Energy Cooperative</t>
  </si>
  <si>
    <t>Clark Electric Coop - (WI)</t>
  </si>
  <si>
    <t>Taylor Electric Coop - (WI)</t>
  </si>
  <si>
    <t>Dunn County Electric Coop</t>
  </si>
  <si>
    <t>Oakdale Electric Coop</t>
  </si>
  <si>
    <t>Eau Claire Electric Coop</t>
  </si>
  <si>
    <t>Jackson Electric Coop, Inc - (WI)</t>
  </si>
  <si>
    <t>Northern States Power Co</t>
  </si>
  <si>
    <t>City of Medford - (WI)</t>
  </si>
  <si>
    <t>Northwestern Wisconsin Elec Co</t>
  </si>
  <si>
    <t>Wisconsin Electric Power Co</t>
  </si>
  <si>
    <t>Wisconsin Power &amp; Light Co</t>
  </si>
  <si>
    <t>WPPI Energy</t>
  </si>
  <si>
    <t>Wheeling Power Co</t>
  </si>
  <si>
    <t>Monongahela Power Co</t>
  </si>
  <si>
    <t>ind_Mwh DR</t>
  </si>
  <si>
    <t>DRC BAU Demand Response Capacity</t>
  </si>
  <si>
    <t>DRC Potential Additional Demand Response Capacity</t>
  </si>
  <si>
    <t>Sources:</t>
  </si>
  <si>
    <t>2019 Capacity and 2030 Projection</t>
  </si>
  <si>
    <t>Brattle Group</t>
  </si>
  <si>
    <t>The National Potential for Load Flexibility</t>
  </si>
  <si>
    <t>https://brattlefiles.blob.core.windows.net/files/16639_national_potential_for_load_flexibility_-_final.pdf</t>
  </si>
  <si>
    <t>Slide 18</t>
  </si>
  <si>
    <t>Notes:</t>
  </si>
  <si>
    <t>Demand response is defined as the potential to reduce or shift electricity usage during peak</t>
  </si>
  <si>
    <t>periods in response to time-based rates or other financial incentives.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</si>
  <si>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</si>
  <si>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</si>
  <si>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</si>
  <si>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</si>
  <si>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Technical Calculated DR Capacity By State</t>
  </si>
  <si>
    <t>Rocky Mountain Institute</t>
  </si>
  <si>
    <t>Clean Energy Portfolio output file</t>
  </si>
  <si>
    <t xml:space="preserve">Demand Response Calculations by Industry, Residential, and Commercial </t>
  </si>
  <si>
    <t xml:space="preserve">Underlying data on consumer technology penetration from RECS, CBECS </t>
  </si>
  <si>
    <t>Customers per utility calculated from EIA 860</t>
  </si>
  <si>
    <t xml:space="preserve">DR potential for each item is a max technical potential based on literature review </t>
  </si>
  <si>
    <t>Total kW DR Potential</t>
  </si>
  <si>
    <t>RMI Industrial Technical Potential (MW)</t>
  </si>
  <si>
    <t>RMI Residential &amp; Commercial Technical Potential (MW)</t>
  </si>
  <si>
    <t>RMI Total Technical Potential (MW)</t>
  </si>
  <si>
    <t>EIA 2018 DR Potential</t>
  </si>
  <si>
    <t>EIA 2018 DR Actual</t>
  </si>
  <si>
    <t>Brattle Downscaled by RMI analysis</t>
  </si>
  <si>
    <t>KWh Demand Response/consumer</t>
  </si>
  <si>
    <t>For state data, we downscaled the Brattle analysis based on RMI's technical capacity of DR organized by state</t>
  </si>
  <si>
    <t>In addition, we used historic data from the EIA on actual DR savings to ensure that the downscaled numbers</t>
  </si>
  <si>
    <t xml:space="preserve">are greater than or equal to historical calculations. Due to incomplete data, the EIA dataset should be considered a minimum </t>
  </si>
  <si>
    <t>Source:</t>
  </si>
  <si>
    <t>Form 861 with data from 2018</t>
  </si>
  <si>
    <t>https://www.eia.gov/electricity/data/eia861/</t>
  </si>
  <si>
    <t>Demand_Response_2018.xlsx</t>
  </si>
  <si>
    <t>EIA Historic Demand Response Savings</t>
  </si>
  <si>
    <t>Brattle Capacity Projections (MW)</t>
  </si>
  <si>
    <t>Year</t>
  </si>
  <si>
    <t>Potential Additional DR Capacity (MW)</t>
  </si>
  <si>
    <t>EPS US Peak Capacity Growth</t>
  </si>
  <si>
    <t>National Data from Brattle (DR Potential)</t>
  </si>
  <si>
    <t>BAU DR Capacity (MW)</t>
  </si>
  <si>
    <t xml:space="preserve">National Data from Brattle (DR BAU) </t>
  </si>
  <si>
    <t>Growth as a fraction</t>
  </si>
  <si>
    <t>DR Technical potential (kW) for residential and commercial equipment</t>
  </si>
  <si>
    <t>DR Capacity (MW)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</si>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</sst>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2" fillId="0" borderId="0" xfId="0" applyFont="1" applyFill="1"/>
    <xf numFmtId="0" fontId="0" fillId="5" borderId="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/>
    <xf numFmtId="3" fontId="6" fillId="6" borderId="6" xfId="0" applyNumberFormat="1" applyFont="1" applyFill="1" applyBorder="1" applyAlignment="1">
      <alignment horizontal="right"/>
    </xf>
    <xf numFmtId="0" fontId="6" fillId="6" borderId="6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3" fontId="6" fillId="7" borderId="6" xfId="0" applyNumberFormat="1" applyFont="1" applyFill="1" applyBorder="1" applyAlignment="1">
      <alignment horizontal="right"/>
    </xf>
    <xf numFmtId="4" fontId="6" fillId="6" borderId="6" xfId="0" applyNumberFormat="1" applyFont="1" applyFill="1" applyBorder="1" applyAlignment="1">
      <alignment horizontal="right"/>
    </xf>
    <xf numFmtId="0" fontId="5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right"/>
    </xf>
    <xf numFmtId="4" fontId="6" fillId="8" borderId="6" xfId="0" applyNumberFormat="1" applyFont="1" applyFill="1" applyBorder="1" applyAlignment="1">
      <alignment horizontal="right"/>
    </xf>
    <xf numFmtId="0" fontId="0" fillId="8" borderId="0" xfId="0" applyFill="1"/>
    <xf numFmtId="0" fontId="1" fillId="0" borderId="0" xfId="0" applyFont="1"/>
    <xf numFmtId="0" fontId="1" fillId="9" borderId="0" xfId="0" applyFont="1" applyFill="1"/>
    <xf numFmtId="0" fontId="0" fillId="0" borderId="0" xfId="0" applyAlignment="1">
      <alignment horizontal="left"/>
    </xf>
    <xf numFmtId="0" fontId="7" fillId="0" borderId="0" xfId="1"/>
    <xf numFmtId="0" fontId="1" fillId="2" borderId="0" xfId="0" applyFont="1" applyFill="1"/>
    <xf numFmtId="0" fontId="8" fillId="0" borderId="0" xfId="0" applyFont="1"/>
    <xf numFmtId="0" fontId="1" fillId="2" borderId="0" xfId="0" applyFont="1" applyFill="1" applyAlignment="1">
      <alignment horizontal="left"/>
    </xf>
    <xf numFmtId="11" fontId="0" fillId="0" borderId="0" xfId="0" applyNumberFormat="1"/>
    <xf numFmtId="0" fontId="1" fillId="10" borderId="0" xfId="0" applyFont="1" applyFill="1"/>
    <xf numFmtId="0" fontId="0" fillId="10" borderId="0" xfId="0" applyFill="1"/>
    <xf numFmtId="0" fontId="1" fillId="0" borderId="0" xfId="0" applyFont="1" applyFill="1"/>
    <xf numFmtId="0" fontId="0" fillId="0" borderId="0" xfId="0" applyAlignment="1">
      <alignment wrapText="1"/>
    </xf>
    <xf numFmtId="0" fontId="4" fillId="1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0488-5D0D-4177-9FD5-6F56E24FC450}">
  <dimension ref="A1:G50"/>
  <sheetViews>
    <sheetView workbookViewId="0">
      <selection activeCell="B2" sqref="B2"/>
    </sheetView>
  </sheetViews>
  <sheetFormatPr defaultRowHeight="15" x14ac:dyDescent="0.25"/>
  <cols>
    <col min="1" max="1" width="47.5703125" customWidth="1"/>
    <col min="2" max="2" width="28.5703125" customWidth="1"/>
    <col min="5" max="5" width="56.42578125" customWidth="1"/>
  </cols>
  <sheetData>
    <row r="1" spans="1:7" x14ac:dyDescent="0.25">
      <c r="A1" s="29" t="s">
        <v>603</v>
      </c>
      <c r="B1" t="s">
        <v>651</v>
      </c>
      <c r="F1" s="53" t="s">
        <v>652</v>
      </c>
      <c r="G1" s="53" t="s">
        <v>135</v>
      </c>
    </row>
    <row r="2" spans="1:7" x14ac:dyDescent="0.25">
      <c r="A2" s="29" t="s">
        <v>604</v>
      </c>
      <c r="B2" t="str">
        <f>LOOKUP(B1,F1:G50,G1:G50)</f>
        <v>VA</v>
      </c>
      <c r="F2" s="53" t="s">
        <v>653</v>
      </c>
      <c r="G2" s="53" t="s">
        <v>136</v>
      </c>
    </row>
    <row r="3" spans="1:7" x14ac:dyDescent="0.25">
      <c r="F3" s="53" t="s">
        <v>654</v>
      </c>
      <c r="G3" s="53" t="s">
        <v>137</v>
      </c>
    </row>
    <row r="4" spans="1:7" x14ac:dyDescent="0.25">
      <c r="A4" s="29" t="s">
        <v>605</v>
      </c>
      <c r="B4" s="30" t="s">
        <v>606</v>
      </c>
      <c r="F4" s="53" t="s">
        <v>655</v>
      </c>
      <c r="G4" s="53" t="s">
        <v>138</v>
      </c>
    </row>
    <row r="5" spans="1:7" x14ac:dyDescent="0.25">
      <c r="B5" t="s">
        <v>607</v>
      </c>
      <c r="F5" s="53" t="s">
        <v>656</v>
      </c>
      <c r="G5" s="53" t="s">
        <v>139</v>
      </c>
    </row>
    <row r="6" spans="1:7" x14ac:dyDescent="0.25">
      <c r="B6" s="31">
        <v>2019</v>
      </c>
      <c r="F6" s="53" t="s">
        <v>657</v>
      </c>
      <c r="G6" s="53" t="s">
        <v>140</v>
      </c>
    </row>
    <row r="7" spans="1:7" x14ac:dyDescent="0.25">
      <c r="B7" t="s">
        <v>608</v>
      </c>
      <c r="F7" s="53" t="s">
        <v>658</v>
      </c>
      <c r="G7" s="53" t="s">
        <v>141</v>
      </c>
    </row>
    <row r="8" spans="1:7" x14ac:dyDescent="0.25">
      <c r="B8" s="32" t="s">
        <v>609</v>
      </c>
      <c r="F8" s="53" t="s">
        <v>659</v>
      </c>
      <c r="G8" s="53" t="s">
        <v>142</v>
      </c>
    </row>
    <row r="9" spans="1:7" x14ac:dyDescent="0.25">
      <c r="B9" t="s">
        <v>610</v>
      </c>
      <c r="F9" s="53" t="s">
        <v>660</v>
      </c>
      <c r="G9" s="53" t="s">
        <v>143</v>
      </c>
    </row>
    <row r="10" spans="1:7" x14ac:dyDescent="0.25">
      <c r="F10" s="53" t="s">
        <v>661</v>
      </c>
      <c r="G10" s="53" t="s">
        <v>144</v>
      </c>
    </row>
    <row r="11" spans="1:7" x14ac:dyDescent="0.25">
      <c r="B11" s="33" t="s">
        <v>618</v>
      </c>
      <c r="F11" s="53" t="s">
        <v>662</v>
      </c>
      <c r="G11" s="53" t="s">
        <v>145</v>
      </c>
    </row>
    <row r="12" spans="1:7" x14ac:dyDescent="0.25">
      <c r="B12" s="31" t="s">
        <v>619</v>
      </c>
      <c r="F12" s="53" t="s">
        <v>663</v>
      </c>
      <c r="G12" s="53" t="s">
        <v>146</v>
      </c>
    </row>
    <row r="13" spans="1:7" x14ac:dyDescent="0.25">
      <c r="B13" s="31">
        <v>2020</v>
      </c>
      <c r="F13" s="53" t="s">
        <v>664</v>
      </c>
      <c r="G13" s="53" t="s">
        <v>147</v>
      </c>
    </row>
    <row r="14" spans="1:7" x14ac:dyDescent="0.25">
      <c r="B14" s="31" t="s">
        <v>620</v>
      </c>
      <c r="F14" s="53" t="s">
        <v>665</v>
      </c>
      <c r="G14" s="53" t="s">
        <v>148</v>
      </c>
    </row>
    <row r="15" spans="1:7" x14ac:dyDescent="0.25">
      <c r="B15" s="31" t="s">
        <v>621</v>
      </c>
      <c r="F15" s="53" t="s">
        <v>666</v>
      </c>
      <c r="G15" s="53" t="s">
        <v>149</v>
      </c>
    </row>
    <row r="16" spans="1:7" x14ac:dyDescent="0.25">
      <c r="B16" s="31" t="s">
        <v>622</v>
      </c>
      <c r="F16" s="53" t="s">
        <v>667</v>
      </c>
      <c r="G16" s="53" t="s">
        <v>150</v>
      </c>
    </row>
    <row r="17" spans="1:7" x14ac:dyDescent="0.25">
      <c r="B17" s="31" t="s">
        <v>623</v>
      </c>
      <c r="F17" s="53" t="s">
        <v>668</v>
      </c>
      <c r="G17" s="53" t="s">
        <v>151</v>
      </c>
    </row>
    <row r="18" spans="1:7" x14ac:dyDescent="0.25">
      <c r="B18" s="31" t="s">
        <v>624</v>
      </c>
      <c r="F18" s="53" t="s">
        <v>669</v>
      </c>
      <c r="G18" s="53" t="s">
        <v>152</v>
      </c>
    </row>
    <row r="19" spans="1:7" x14ac:dyDescent="0.25">
      <c r="F19" s="53" t="s">
        <v>670</v>
      </c>
      <c r="G19" s="53" t="s">
        <v>153</v>
      </c>
    </row>
    <row r="20" spans="1:7" x14ac:dyDescent="0.25">
      <c r="A20" s="29" t="s">
        <v>636</v>
      </c>
      <c r="B20" s="35" t="s">
        <v>640</v>
      </c>
      <c r="F20" s="53" t="s">
        <v>671</v>
      </c>
      <c r="G20" s="53" t="s">
        <v>154</v>
      </c>
    </row>
    <row r="21" spans="1:7" x14ac:dyDescent="0.25">
      <c r="A21" s="29"/>
      <c r="B21" s="31">
        <v>2020</v>
      </c>
      <c r="F21" s="53" t="s">
        <v>672</v>
      </c>
      <c r="G21" s="53" t="s">
        <v>155</v>
      </c>
    </row>
    <row r="22" spans="1:7" x14ac:dyDescent="0.25">
      <c r="B22" s="31" t="s">
        <v>637</v>
      </c>
      <c r="F22" s="53" t="s">
        <v>673</v>
      </c>
      <c r="G22" s="53" t="s">
        <v>156</v>
      </c>
    </row>
    <row r="23" spans="1:7" x14ac:dyDescent="0.25">
      <c r="B23" s="31" t="s">
        <v>638</v>
      </c>
      <c r="F23" s="53" t="s">
        <v>674</v>
      </c>
      <c r="G23" s="53" t="s">
        <v>157</v>
      </c>
    </row>
    <row r="24" spans="1:7" x14ac:dyDescent="0.25">
      <c r="B24" s="31" t="s">
        <v>639</v>
      </c>
      <c r="F24" s="53" t="s">
        <v>675</v>
      </c>
      <c r="G24" s="53" t="s">
        <v>158</v>
      </c>
    </row>
    <row r="25" spans="1:7" x14ac:dyDescent="0.25">
      <c r="F25" s="53" t="s">
        <v>676</v>
      </c>
      <c r="G25" s="53" t="s">
        <v>159</v>
      </c>
    </row>
    <row r="26" spans="1:7" x14ac:dyDescent="0.25">
      <c r="B26" s="29"/>
      <c r="F26" s="53" t="s">
        <v>677</v>
      </c>
      <c r="G26" s="53" t="s">
        <v>160</v>
      </c>
    </row>
    <row r="27" spans="1:7" x14ac:dyDescent="0.25">
      <c r="A27" s="29" t="s">
        <v>611</v>
      </c>
      <c r="F27" s="53" t="s">
        <v>678</v>
      </c>
      <c r="G27" s="53" t="s">
        <v>161</v>
      </c>
    </row>
    <row r="28" spans="1:7" x14ac:dyDescent="0.25">
      <c r="A28" t="s">
        <v>612</v>
      </c>
      <c r="F28" s="53" t="s">
        <v>679</v>
      </c>
      <c r="G28" s="53" t="s">
        <v>162</v>
      </c>
    </row>
    <row r="29" spans="1:7" x14ac:dyDescent="0.25">
      <c r="A29" t="s">
        <v>613</v>
      </c>
      <c r="F29" s="53" t="s">
        <v>680</v>
      </c>
      <c r="G29" s="53" t="s">
        <v>163</v>
      </c>
    </row>
    <row r="30" spans="1:7" x14ac:dyDescent="0.25">
      <c r="A30" s="29"/>
      <c r="F30" s="53" t="s">
        <v>681</v>
      </c>
      <c r="G30" s="53" t="s">
        <v>164</v>
      </c>
    </row>
    <row r="31" spans="1:7" x14ac:dyDescent="0.25">
      <c r="A31" t="s">
        <v>614</v>
      </c>
      <c r="F31" s="53" t="s">
        <v>682</v>
      </c>
      <c r="G31" s="53" t="s">
        <v>165</v>
      </c>
    </row>
    <row r="32" spans="1:7" x14ac:dyDescent="0.25">
      <c r="A32" t="s">
        <v>615</v>
      </c>
      <c r="F32" s="53" t="s">
        <v>683</v>
      </c>
      <c r="G32" s="53" t="s">
        <v>166</v>
      </c>
    </row>
    <row r="33" spans="1:7" x14ac:dyDescent="0.25">
      <c r="F33" s="53" t="s">
        <v>684</v>
      </c>
      <c r="G33" s="53" t="s">
        <v>167</v>
      </c>
    </row>
    <row r="34" spans="1:7" x14ac:dyDescent="0.25">
      <c r="A34" t="s">
        <v>616</v>
      </c>
      <c r="F34" s="53" t="s">
        <v>685</v>
      </c>
      <c r="G34" s="53" t="s">
        <v>168</v>
      </c>
    </row>
    <row r="35" spans="1:7" x14ac:dyDescent="0.25">
      <c r="A35" t="s">
        <v>617</v>
      </c>
      <c r="F35" s="53" t="s">
        <v>686</v>
      </c>
      <c r="G35" s="53" t="s">
        <v>169</v>
      </c>
    </row>
    <row r="36" spans="1:7" x14ac:dyDescent="0.25">
      <c r="F36" s="53" t="s">
        <v>687</v>
      </c>
      <c r="G36" s="53" t="s">
        <v>170</v>
      </c>
    </row>
    <row r="37" spans="1:7" x14ac:dyDescent="0.25">
      <c r="A37" t="s">
        <v>633</v>
      </c>
      <c r="F37" s="53" t="s">
        <v>688</v>
      </c>
      <c r="G37" s="53" t="s">
        <v>171</v>
      </c>
    </row>
    <row r="38" spans="1:7" x14ac:dyDescent="0.25">
      <c r="A38" t="s">
        <v>634</v>
      </c>
      <c r="F38" s="53" t="s">
        <v>689</v>
      </c>
      <c r="G38" s="53" t="s">
        <v>172</v>
      </c>
    </row>
    <row r="39" spans="1:7" x14ac:dyDescent="0.25">
      <c r="A39" t="s">
        <v>635</v>
      </c>
      <c r="F39" s="53" t="s">
        <v>690</v>
      </c>
      <c r="G39" s="53" t="s">
        <v>173</v>
      </c>
    </row>
    <row r="40" spans="1:7" x14ac:dyDescent="0.25">
      <c r="F40" s="53" t="s">
        <v>691</v>
      </c>
      <c r="G40" s="53" t="s">
        <v>117</v>
      </c>
    </row>
    <row r="41" spans="1:7" x14ac:dyDescent="0.25">
      <c r="F41" s="53" t="s">
        <v>692</v>
      </c>
      <c r="G41" s="53" t="s">
        <v>174</v>
      </c>
    </row>
    <row r="42" spans="1:7" x14ac:dyDescent="0.25">
      <c r="F42" s="53" t="s">
        <v>693</v>
      </c>
      <c r="G42" s="53" t="s">
        <v>175</v>
      </c>
    </row>
    <row r="43" spans="1:7" x14ac:dyDescent="0.25">
      <c r="F43" s="53" t="s">
        <v>694</v>
      </c>
      <c r="G43" s="53" t="s">
        <v>176</v>
      </c>
    </row>
    <row r="44" spans="1:7" x14ac:dyDescent="0.25">
      <c r="F44" s="53" t="s">
        <v>695</v>
      </c>
      <c r="G44" s="53" t="s">
        <v>177</v>
      </c>
    </row>
    <row r="45" spans="1:7" x14ac:dyDescent="0.25">
      <c r="F45" s="53" t="s">
        <v>696</v>
      </c>
      <c r="G45" s="53" t="s">
        <v>178</v>
      </c>
    </row>
    <row r="46" spans="1:7" x14ac:dyDescent="0.25">
      <c r="F46" s="53" t="s">
        <v>651</v>
      </c>
      <c r="G46" s="53" t="s">
        <v>179</v>
      </c>
    </row>
    <row r="47" spans="1:7" x14ac:dyDescent="0.25">
      <c r="F47" s="53" t="s">
        <v>697</v>
      </c>
      <c r="G47" s="53" t="s">
        <v>180</v>
      </c>
    </row>
    <row r="48" spans="1:7" x14ac:dyDescent="0.25">
      <c r="F48" s="53" t="s">
        <v>698</v>
      </c>
      <c r="G48" s="53" t="s">
        <v>181</v>
      </c>
    </row>
    <row r="49" spans="6:7" x14ac:dyDescent="0.25">
      <c r="F49" s="53" t="s">
        <v>699</v>
      </c>
      <c r="G49" s="53" t="s">
        <v>182</v>
      </c>
    </row>
    <row r="50" spans="6:7" x14ac:dyDescent="0.25">
      <c r="F50" s="53" t="s">
        <v>700</v>
      </c>
      <c r="G50" s="53" t="s">
        <v>183</v>
      </c>
    </row>
  </sheetData>
  <hyperlinks>
    <hyperlink ref="B8" r:id="rId1" xr:uid="{A25B2F70-76D7-43AD-A89C-BCEA1BB3ECA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6F3F-2C0E-428C-9281-385169011BA6}">
  <dimension ref="A1:AH17"/>
  <sheetViews>
    <sheetView tabSelected="1" workbookViewId="0">
      <selection activeCell="F24" sqref="F24"/>
    </sheetView>
  </sheetViews>
  <sheetFormatPr defaultRowHeight="15" x14ac:dyDescent="0.25"/>
  <cols>
    <col min="1" max="1" width="44.5703125" customWidth="1"/>
    <col min="2" max="2" width="10.28515625" customWidth="1"/>
  </cols>
  <sheetData>
    <row r="1" spans="1:34" s="38" customFormat="1" x14ac:dyDescent="0.25">
      <c r="A1" s="37" t="s">
        <v>641</v>
      </c>
    </row>
    <row r="2" spans="1:34" x14ac:dyDescent="0.25">
      <c r="A2">
        <v>2019</v>
      </c>
      <c r="B2" s="9">
        <v>2030</v>
      </c>
      <c r="C2" s="9"/>
    </row>
    <row r="3" spans="1:34" x14ac:dyDescent="0.25">
      <c r="A3">
        <v>59000</v>
      </c>
      <c r="B3" s="9">
        <v>198000</v>
      </c>
      <c r="C3" s="9"/>
    </row>
    <row r="4" spans="1:34" x14ac:dyDescent="0.25">
      <c r="B4" s="9"/>
      <c r="C4" s="9"/>
    </row>
    <row r="5" spans="1:34" s="37" customFormat="1" x14ac:dyDescent="0.25">
      <c r="A5" s="37" t="s">
        <v>645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s="9" customFormat="1" x14ac:dyDescent="0.25">
      <c r="A6" t="s">
        <v>642</v>
      </c>
      <c r="B6" s="39">
        <v>2018</v>
      </c>
      <c r="C6" s="39">
        <v>2019</v>
      </c>
      <c r="D6" s="29">
        <v>2020</v>
      </c>
      <c r="E6" s="29">
        <v>2021</v>
      </c>
      <c r="F6" s="29">
        <v>2022</v>
      </c>
      <c r="G6" s="29">
        <v>2023</v>
      </c>
      <c r="H6" s="29">
        <v>2024</v>
      </c>
      <c r="I6" s="29">
        <v>2025</v>
      </c>
      <c r="J6" s="29">
        <v>2026</v>
      </c>
      <c r="K6" s="29">
        <v>2027</v>
      </c>
      <c r="L6" s="29">
        <v>2028</v>
      </c>
      <c r="M6" s="29">
        <v>2029</v>
      </c>
      <c r="N6" s="29">
        <v>2030</v>
      </c>
      <c r="O6" s="29">
        <v>2031</v>
      </c>
      <c r="P6" s="29">
        <v>2032</v>
      </c>
      <c r="Q6" s="29">
        <v>2033</v>
      </c>
      <c r="R6" s="29">
        <v>2034</v>
      </c>
      <c r="S6" s="29">
        <v>2035</v>
      </c>
      <c r="T6" s="29">
        <v>2036</v>
      </c>
      <c r="U6" s="29">
        <v>2037</v>
      </c>
      <c r="V6" s="29">
        <v>2038</v>
      </c>
      <c r="W6" s="29">
        <v>2039</v>
      </c>
      <c r="X6" s="29">
        <v>2040</v>
      </c>
      <c r="Y6" s="29">
        <v>2041</v>
      </c>
      <c r="Z6" s="29">
        <v>2042</v>
      </c>
      <c r="AA6" s="29">
        <v>2043</v>
      </c>
      <c r="AB6" s="29">
        <v>2044</v>
      </c>
      <c r="AC6" s="29">
        <v>2045</v>
      </c>
      <c r="AD6" s="29">
        <v>2046</v>
      </c>
      <c r="AE6" s="29">
        <v>2047</v>
      </c>
      <c r="AF6" s="29">
        <v>2048</v>
      </c>
      <c r="AG6" s="29">
        <v>2049</v>
      </c>
      <c r="AH6" s="29">
        <v>2050</v>
      </c>
    </row>
    <row r="7" spans="1:34" s="9" customFormat="1" x14ac:dyDescent="0.25">
      <c r="A7" t="s">
        <v>643</v>
      </c>
      <c r="B7" s="9">
        <v>59000</v>
      </c>
      <c r="C7" s="9">
        <v>59000</v>
      </c>
      <c r="D7">
        <v>71636.363636363298</v>
      </c>
      <c r="E7">
        <v>84272.727272730321</v>
      </c>
      <c r="F7">
        <v>96909.090909093618</v>
      </c>
      <c r="G7">
        <v>109545.45454545692</v>
      </c>
      <c r="H7">
        <v>122181.81818182021</v>
      </c>
      <c r="I7">
        <v>134818.18181818351</v>
      </c>
      <c r="J7">
        <v>147454.54545454681</v>
      </c>
      <c r="K7">
        <v>160090.90909091011</v>
      </c>
      <c r="L7">
        <v>172727.2727272734</v>
      </c>
      <c r="M7">
        <v>185363.6363636367</v>
      </c>
      <c r="N7">
        <v>198000</v>
      </c>
      <c r="O7">
        <v>199679.11879663626</v>
      </c>
      <c r="P7">
        <v>201436.05353547315</v>
      </c>
      <c r="Q7">
        <v>203294.89517943861</v>
      </c>
      <c r="R7">
        <v>205520.64432073908</v>
      </c>
      <c r="S7">
        <v>207891.79201705556</v>
      </c>
      <c r="T7">
        <v>210422.19590193059</v>
      </c>
      <c r="U7">
        <v>213067.72474239013</v>
      </c>
      <c r="V7">
        <v>215859.29172095226</v>
      </c>
      <c r="W7">
        <v>218583.91566978561</v>
      </c>
      <c r="X7">
        <v>221218.99798649768</v>
      </c>
      <c r="Y7">
        <v>223756.01089660072</v>
      </c>
      <c r="Z7">
        <v>226301.55158119151</v>
      </c>
      <c r="AA7">
        <v>228770.34229539265</v>
      </c>
      <c r="AB7">
        <v>231309.4871491176</v>
      </c>
      <c r="AC7">
        <v>233776.14591969681</v>
      </c>
      <c r="AD7">
        <v>236200.16581783726</v>
      </c>
      <c r="AE7">
        <v>238517.58853488098</v>
      </c>
      <c r="AF7">
        <v>240749.73350704726</v>
      </c>
      <c r="AG7">
        <v>242821.98270756842</v>
      </c>
      <c r="AH7">
        <v>244985.90548383276</v>
      </c>
    </row>
    <row r="8" spans="1:34" s="9" customFormat="1" x14ac:dyDescent="0.25">
      <c r="A8" t="s">
        <v>648</v>
      </c>
      <c r="B8" s="9">
        <f>B7/$B$7</f>
        <v>1</v>
      </c>
      <c r="C8" s="9">
        <f t="shared" ref="C8:AH8" si="0">C7/$B$7</f>
        <v>1</v>
      </c>
      <c r="D8" s="9">
        <f t="shared" si="0"/>
        <v>1.2141756548536151</v>
      </c>
      <c r="E8" s="9">
        <f t="shared" si="0"/>
        <v>1.4283513097072935</v>
      </c>
      <c r="F8" s="9">
        <f t="shared" si="0"/>
        <v>1.6425269645609089</v>
      </c>
      <c r="G8" s="9">
        <f t="shared" si="0"/>
        <v>1.856702619414524</v>
      </c>
      <c r="H8" s="9">
        <f t="shared" si="0"/>
        <v>2.0708782742681393</v>
      </c>
      <c r="I8" s="9">
        <f t="shared" si="0"/>
        <v>2.2850539291217546</v>
      </c>
      <c r="J8" s="9">
        <f t="shared" si="0"/>
        <v>2.4992295839753695</v>
      </c>
      <c r="K8" s="9">
        <f t="shared" si="0"/>
        <v>2.7134052388289849</v>
      </c>
      <c r="L8" s="9">
        <f t="shared" si="0"/>
        <v>2.9275808936826002</v>
      </c>
      <c r="M8" s="9">
        <f t="shared" si="0"/>
        <v>3.1417565485362151</v>
      </c>
      <c r="N8" s="9">
        <f t="shared" si="0"/>
        <v>3.3559322033898304</v>
      </c>
      <c r="O8" s="9">
        <f t="shared" si="0"/>
        <v>3.3843918440107843</v>
      </c>
      <c r="P8" s="9">
        <f t="shared" si="0"/>
        <v>3.4141703989063248</v>
      </c>
      <c r="Q8" s="9">
        <f t="shared" si="0"/>
        <v>3.4456761894820103</v>
      </c>
      <c r="R8" s="9">
        <f t="shared" si="0"/>
        <v>3.4834007511989675</v>
      </c>
      <c r="S8" s="9">
        <f t="shared" si="0"/>
        <v>3.5235896952043313</v>
      </c>
      <c r="T8" s="9">
        <f t="shared" si="0"/>
        <v>3.5664778966428914</v>
      </c>
      <c r="U8" s="9">
        <f t="shared" si="0"/>
        <v>3.611317368515087</v>
      </c>
      <c r="V8" s="9">
        <f t="shared" si="0"/>
        <v>3.6586320630669875</v>
      </c>
      <c r="W8" s="9">
        <f t="shared" si="0"/>
        <v>3.7048121299963661</v>
      </c>
      <c r="X8" s="9">
        <f t="shared" si="0"/>
        <v>3.7494745421440285</v>
      </c>
      <c r="Y8" s="9">
        <f t="shared" si="0"/>
        <v>3.7924747609593341</v>
      </c>
      <c r="Z8" s="9">
        <f t="shared" si="0"/>
        <v>3.8356195183252799</v>
      </c>
      <c r="AA8" s="9">
        <f t="shared" si="0"/>
        <v>3.8774634287354686</v>
      </c>
      <c r="AB8" s="9">
        <f t="shared" si="0"/>
        <v>3.920499782188434</v>
      </c>
      <c r="AC8" s="9">
        <f t="shared" si="0"/>
        <v>3.9623075579609628</v>
      </c>
      <c r="AD8" s="9">
        <f t="shared" si="0"/>
        <v>4.0033926409802927</v>
      </c>
      <c r="AE8" s="9">
        <f t="shared" si="0"/>
        <v>4.0426709921166264</v>
      </c>
      <c r="AF8" s="9">
        <f t="shared" si="0"/>
        <v>4.080503957746564</v>
      </c>
      <c r="AG8" s="9">
        <f t="shared" si="0"/>
        <v>4.115626825552007</v>
      </c>
      <c r="AH8" s="9">
        <f t="shared" si="0"/>
        <v>4.1523034827768264</v>
      </c>
    </row>
    <row r="9" spans="1:34" s="38" customFormat="1" x14ac:dyDescent="0.25">
      <c r="A9" s="37" t="s">
        <v>647</v>
      </c>
    </row>
    <row r="10" spans="1:34" s="9" customFormat="1" x14ac:dyDescent="0.25">
      <c r="A10" t="s">
        <v>644</v>
      </c>
      <c r="B10">
        <v>855335</v>
      </c>
      <c r="C10">
        <v>860978</v>
      </c>
      <c r="D10">
        <v>829114</v>
      </c>
      <c r="E10">
        <v>858530</v>
      </c>
      <c r="F10">
        <v>873258</v>
      </c>
      <c r="G10">
        <v>882009</v>
      </c>
      <c r="H10">
        <v>888855</v>
      </c>
      <c r="I10">
        <v>895021</v>
      </c>
      <c r="J10">
        <v>900356</v>
      </c>
      <c r="K10">
        <v>906369</v>
      </c>
      <c r="L10">
        <v>914175</v>
      </c>
      <c r="M10">
        <v>922266</v>
      </c>
      <c r="N10">
        <v>928730</v>
      </c>
      <c r="O10">
        <v>936606</v>
      </c>
      <c r="P10">
        <v>944847</v>
      </c>
      <c r="Q10">
        <v>953566</v>
      </c>
      <c r="R10">
        <v>964006</v>
      </c>
      <c r="S10">
        <v>975128</v>
      </c>
      <c r="T10">
        <v>986997</v>
      </c>
      <c r="U10">
        <v>999406</v>
      </c>
      <c r="V10" s="36">
        <v>1012500</v>
      </c>
      <c r="W10" s="36">
        <v>1025280</v>
      </c>
      <c r="X10" s="36">
        <v>1037640</v>
      </c>
      <c r="Y10" s="36">
        <v>1049540</v>
      </c>
      <c r="Z10" s="36">
        <v>1061480</v>
      </c>
      <c r="AA10" s="36">
        <v>1073060</v>
      </c>
      <c r="AB10" s="36">
        <v>1084970</v>
      </c>
      <c r="AC10" s="36">
        <v>1096540</v>
      </c>
      <c r="AD10" s="36">
        <v>1107910</v>
      </c>
      <c r="AE10" s="36">
        <v>1118780</v>
      </c>
      <c r="AF10" s="36">
        <v>1129250</v>
      </c>
      <c r="AG10" s="36">
        <v>1138970</v>
      </c>
      <c r="AH10" s="36">
        <v>1149120</v>
      </c>
    </row>
    <row r="11" spans="1:34" ht="18.75" customHeight="1" x14ac:dyDescent="0.25">
      <c r="A11" s="40" t="s">
        <v>646</v>
      </c>
      <c r="B11">
        <f>$B$7*B10/$B$10</f>
        <v>59000</v>
      </c>
      <c r="C11">
        <f t="shared" ref="C11:AH11" si="1">$B$7*C10/$B$10</f>
        <v>59389.247487826404</v>
      </c>
      <c r="D11">
        <f t="shared" si="1"/>
        <v>57191.306330268257</v>
      </c>
      <c r="E11">
        <f t="shared" si="1"/>
        <v>59220.387333617822</v>
      </c>
      <c r="F11">
        <f t="shared" si="1"/>
        <v>60236.307411715876</v>
      </c>
      <c r="G11">
        <f t="shared" si="1"/>
        <v>60839.941075718867</v>
      </c>
      <c r="H11">
        <f t="shared" si="1"/>
        <v>61312.170085405131</v>
      </c>
      <c r="I11">
        <f t="shared" si="1"/>
        <v>61737.493496700125</v>
      </c>
      <c r="J11">
        <f t="shared" si="1"/>
        <v>62105.495507608131</v>
      </c>
      <c r="K11">
        <f t="shared" si="1"/>
        <v>62520.26515926508</v>
      </c>
      <c r="L11">
        <f t="shared" si="1"/>
        <v>63058.713837268442</v>
      </c>
      <c r="M11">
        <f t="shared" si="1"/>
        <v>63616.821479303428</v>
      </c>
      <c r="N11">
        <f t="shared" si="1"/>
        <v>64062.700579305187</v>
      </c>
      <c r="O11">
        <f t="shared" si="1"/>
        <v>64605.977774789993</v>
      </c>
      <c r="P11">
        <f t="shared" si="1"/>
        <v>65174.432239999529</v>
      </c>
      <c r="Q11">
        <f t="shared" si="1"/>
        <v>65775.85858172529</v>
      </c>
      <c r="R11">
        <f t="shared" si="1"/>
        <v>66495.99747467367</v>
      </c>
      <c r="S11">
        <f t="shared" si="1"/>
        <v>67263.17992365564</v>
      </c>
      <c r="T11">
        <f t="shared" si="1"/>
        <v>68081.889552046865</v>
      </c>
      <c r="U11">
        <f t="shared" si="1"/>
        <v>68937.847743866441</v>
      </c>
      <c r="V11">
        <f t="shared" si="1"/>
        <v>69841.056428183103</v>
      </c>
      <c r="W11">
        <f t="shared" si="1"/>
        <v>70722.605762654392</v>
      </c>
      <c r="X11">
        <f t="shared" si="1"/>
        <v>71575.183992236955</v>
      </c>
      <c r="Y11">
        <f t="shared" si="1"/>
        <v>72396.03196408425</v>
      </c>
      <c r="Z11">
        <f t="shared" si="1"/>
        <v>73219.639088778087</v>
      </c>
      <c r="AA11">
        <f t="shared" si="1"/>
        <v>74018.413837853004</v>
      </c>
      <c r="AB11">
        <f t="shared" si="1"/>
        <v>74839.951597911931</v>
      </c>
      <c r="AC11">
        <f t="shared" si="1"/>
        <v>75638.036558775217</v>
      </c>
      <c r="AD11">
        <f t="shared" si="1"/>
        <v>76422.325755405778</v>
      </c>
      <c r="AE11">
        <f t="shared" si="1"/>
        <v>77172.125541454516</v>
      </c>
      <c r="AF11">
        <f t="shared" si="1"/>
        <v>77894.333799037806</v>
      </c>
      <c r="AG11">
        <f t="shared" si="1"/>
        <v>78564.80794074836</v>
      </c>
      <c r="AH11">
        <f t="shared" si="1"/>
        <v>79264.942975559286</v>
      </c>
    </row>
    <row r="12" spans="1:34" x14ac:dyDescent="0.25">
      <c r="A12" t="s">
        <v>648</v>
      </c>
      <c r="B12">
        <f>B11/$B$11</f>
        <v>1</v>
      </c>
      <c r="C12">
        <f t="shared" ref="C12:AH12" si="2">C11/$B$11</f>
        <v>1.0065974150479051</v>
      </c>
      <c r="D12">
        <f t="shared" si="2"/>
        <v>0.96934417508929249</v>
      </c>
      <c r="E12">
        <f t="shared" si="2"/>
        <v>1.0037353785358953</v>
      </c>
      <c r="F12">
        <f t="shared" si="2"/>
        <v>1.0209543629104385</v>
      </c>
      <c r="G12">
        <f t="shared" si="2"/>
        <v>1.0311854419613367</v>
      </c>
      <c r="H12">
        <f t="shared" si="2"/>
        <v>1.0391893234814429</v>
      </c>
      <c r="I12">
        <f t="shared" si="2"/>
        <v>1.0463981948593242</v>
      </c>
      <c r="J12">
        <f t="shared" si="2"/>
        <v>1.0526355170781039</v>
      </c>
      <c r="K12">
        <f t="shared" si="2"/>
        <v>1.0596655111739843</v>
      </c>
      <c r="L12">
        <f t="shared" si="2"/>
        <v>1.0687917599537025</v>
      </c>
      <c r="M12">
        <f t="shared" si="2"/>
        <v>1.0782512115136174</v>
      </c>
      <c r="N12">
        <f t="shared" si="2"/>
        <v>1.0858084843950031</v>
      </c>
      <c r="O12">
        <f t="shared" si="2"/>
        <v>1.0950165724540677</v>
      </c>
      <c r="P12">
        <f t="shared" si="2"/>
        <v>1.1046513938982971</v>
      </c>
      <c r="Q12">
        <f t="shared" si="2"/>
        <v>1.1148450607072082</v>
      </c>
      <c r="R12">
        <f t="shared" si="2"/>
        <v>1.1270508046554859</v>
      </c>
      <c r="S12">
        <f t="shared" si="2"/>
        <v>1.1400538970111125</v>
      </c>
      <c r="T12">
        <f t="shared" si="2"/>
        <v>1.1539303313906248</v>
      </c>
      <c r="U12">
        <f t="shared" si="2"/>
        <v>1.1684380973536685</v>
      </c>
      <c r="V12">
        <f t="shared" si="2"/>
        <v>1.1837467191217474</v>
      </c>
      <c r="W12">
        <f t="shared" si="2"/>
        <v>1.1986882332653286</v>
      </c>
      <c r="X12">
        <f t="shared" si="2"/>
        <v>1.2131387117328298</v>
      </c>
      <c r="Y12">
        <f t="shared" si="2"/>
        <v>1.2270513892217669</v>
      </c>
      <c r="Z12">
        <f t="shared" si="2"/>
        <v>1.2410108320131878</v>
      </c>
      <c r="AA12">
        <f t="shared" si="2"/>
        <v>1.2545493870822544</v>
      </c>
      <c r="AB12">
        <f t="shared" si="2"/>
        <v>1.2684737558968124</v>
      </c>
      <c r="AC12">
        <f t="shared" si="2"/>
        <v>1.2820006196402578</v>
      </c>
      <c r="AD12">
        <f t="shared" si="2"/>
        <v>1.2952936568712843</v>
      </c>
      <c r="AE12">
        <f t="shared" si="2"/>
        <v>1.308002127821263</v>
      </c>
      <c r="AF12">
        <f t="shared" si="2"/>
        <v>1.3202429457464036</v>
      </c>
      <c r="AG12">
        <f t="shared" si="2"/>
        <v>1.3316069142499722</v>
      </c>
      <c r="AH12">
        <f t="shared" si="2"/>
        <v>1.3434736097552422</v>
      </c>
    </row>
    <row r="13" spans="1:34" x14ac:dyDescent="0.25">
      <c r="A13" s="37" t="s">
        <v>196</v>
      </c>
    </row>
    <row r="14" spans="1:34" x14ac:dyDescent="0.25">
      <c r="A14" t="str">
        <f>About!B2</f>
        <v>VA</v>
      </c>
      <c r="B14">
        <f>SUMIFS('DR potential by state'!G2:G51,'DR potential by state'!A2:A51,'State Downscaling Calculations'!A14)</f>
        <v>2522.8734638883598</v>
      </c>
    </row>
    <row r="16" spans="1:34" x14ac:dyDescent="0.25">
      <c r="A16" t="s">
        <v>643</v>
      </c>
      <c r="B16">
        <f>$B$14*B8</f>
        <v>2522.8734638883598</v>
      </c>
      <c r="C16">
        <f t="shared" ref="C16:AH16" si="3">$B$14*C8</f>
        <v>2522.8734638883598</v>
      </c>
      <c r="D16">
        <f t="shared" si="3"/>
        <v>3063.2115401294577</v>
      </c>
      <c r="E16">
        <f t="shared" si="3"/>
        <v>3603.5496163707148</v>
      </c>
      <c r="F16">
        <f t="shared" si="3"/>
        <v>4143.8876926118137</v>
      </c>
      <c r="G16">
        <f t="shared" si="3"/>
        <v>4684.2257688529107</v>
      </c>
      <c r="H16">
        <f t="shared" si="3"/>
        <v>5224.5638450940096</v>
      </c>
      <c r="I16">
        <f t="shared" si="3"/>
        <v>5764.9019213351075</v>
      </c>
      <c r="J16">
        <f t="shared" si="3"/>
        <v>6305.2399975762046</v>
      </c>
      <c r="K16">
        <f t="shared" si="3"/>
        <v>6845.5780738173034</v>
      </c>
      <c r="L16">
        <f t="shared" si="3"/>
        <v>7385.9161500584014</v>
      </c>
      <c r="M16">
        <f t="shared" si="3"/>
        <v>7926.2542262994984</v>
      </c>
      <c r="N16">
        <f t="shared" si="3"/>
        <v>8466.5923025405973</v>
      </c>
      <c r="O16">
        <f t="shared" si="3"/>
        <v>8538.3923746550008</v>
      </c>
      <c r="P16">
        <f t="shared" si="3"/>
        <v>8613.519900593903</v>
      </c>
      <c r="Q16">
        <f t="shared" si="3"/>
        <v>8693.0050235961244</v>
      </c>
      <c r="R16">
        <f t="shared" si="3"/>
        <v>8788.1793192886544</v>
      </c>
      <c r="S16">
        <f t="shared" si="3"/>
        <v>8889.5709396614802</v>
      </c>
      <c r="T16">
        <f t="shared" si="3"/>
        <v>8997.7724449847228</v>
      </c>
      <c r="U16">
        <f t="shared" si="3"/>
        <v>9110.8967587058542</v>
      </c>
      <c r="V16">
        <f t="shared" si="3"/>
        <v>9230.2657460428272</v>
      </c>
      <c r="W16">
        <f t="shared" si="3"/>
        <v>9346.7722114595435</v>
      </c>
      <c r="X16">
        <f t="shared" si="3"/>
        <v>9459.4498259001266</v>
      </c>
      <c r="Y16">
        <f t="shared" si="3"/>
        <v>9567.9339368906549</v>
      </c>
      <c r="Z16">
        <f t="shared" si="3"/>
        <v>9676.782700355101</v>
      </c>
      <c r="AA16">
        <f t="shared" si="3"/>
        <v>9782.3495915542881</v>
      </c>
      <c r="AB16">
        <f t="shared" si="3"/>
        <v>9890.9248656632935</v>
      </c>
      <c r="AC16">
        <f t="shared" si="3"/>
        <v>9996.4005937440015</v>
      </c>
      <c r="AD16">
        <f t="shared" si="3"/>
        <v>10100.05305945512</v>
      </c>
      <c r="AE16">
        <f t="shared" si="3"/>
        <v>10199.147369242266</v>
      </c>
      <c r="AF16">
        <f t="shared" si="3"/>
        <v>10294.595154290235</v>
      </c>
      <c r="AG16">
        <f t="shared" si="3"/>
        <v>10383.205705452247</v>
      </c>
      <c r="AH16">
        <f t="shared" si="3"/>
        <v>10475.736270708872</v>
      </c>
    </row>
    <row r="17" spans="1:34" x14ac:dyDescent="0.25">
      <c r="A17" s="40" t="s">
        <v>646</v>
      </c>
      <c r="B17">
        <f>$B$14*B12</f>
        <v>2522.8734638883598</v>
      </c>
      <c r="C17">
        <f t="shared" ref="C17:AH17" si="4">$B$14*C12</f>
        <v>2539.5179072429773</v>
      </c>
      <c r="D17">
        <f t="shared" si="4"/>
        <v>2445.532696707528</v>
      </c>
      <c r="E17">
        <f t="shared" si="4"/>
        <v>2532.2973512741482</v>
      </c>
      <c r="F17">
        <f t="shared" si="4"/>
        <v>2575.7386700277916</v>
      </c>
      <c r="G17">
        <f t="shared" si="4"/>
        <v>2601.5503878722466</v>
      </c>
      <c r="H17">
        <f t="shared" si="4"/>
        <v>2621.7431681674288</v>
      </c>
      <c r="I17">
        <f t="shared" si="4"/>
        <v>2639.9302384712701</v>
      </c>
      <c r="J17">
        <f t="shared" si="4"/>
        <v>2655.6662131827507</v>
      </c>
      <c r="K17">
        <f t="shared" si="4"/>
        <v>2673.4019987385391</v>
      </c>
      <c r="L17">
        <f t="shared" si="4"/>
        <v>2696.4263696097337</v>
      </c>
      <c r="M17">
        <f t="shared" si="4"/>
        <v>2720.2913689331804</v>
      </c>
      <c r="N17">
        <f t="shared" si="4"/>
        <v>2739.3574121449915</v>
      </c>
      <c r="O17">
        <f t="shared" si="4"/>
        <v>2762.5882531623529</v>
      </c>
      <c r="P17">
        <f t="shared" si="4"/>
        <v>2786.895688513302</v>
      </c>
      <c r="Q17">
        <f t="shared" si="4"/>
        <v>2812.613020005223</v>
      </c>
      <c r="R17">
        <f t="shared" si="4"/>
        <v>2843.4065675193488</v>
      </c>
      <c r="S17">
        <f t="shared" si="4"/>
        <v>2876.2117241718488</v>
      </c>
      <c r="T17">
        <f t="shared" si="4"/>
        <v>2911.2202122413087</v>
      </c>
      <c r="U17">
        <f t="shared" si="4"/>
        <v>2947.8214700097742</v>
      </c>
      <c r="V17">
        <f t="shared" si="4"/>
        <v>2986.4431856371643</v>
      </c>
      <c r="W17">
        <f t="shared" si="4"/>
        <v>3024.1387351803178</v>
      </c>
      <c r="X17">
        <f t="shared" si="4"/>
        <v>3060.5954638464668</v>
      </c>
      <c r="Y17">
        <f t="shared" si="4"/>
        <v>3095.6953886949432</v>
      </c>
      <c r="Z17">
        <f t="shared" si="4"/>
        <v>3130.9132964840865</v>
      </c>
      <c r="AA17">
        <f t="shared" si="4"/>
        <v>3165.069357807226</v>
      </c>
      <c r="AB17">
        <f t="shared" si="4"/>
        <v>3200.1987783908689</v>
      </c>
      <c r="AC17">
        <f t="shared" si="4"/>
        <v>3234.3253439788409</v>
      </c>
      <c r="AD17">
        <f t="shared" si="4"/>
        <v>3267.8619948634773</v>
      </c>
      <c r="AE17">
        <f t="shared" si="4"/>
        <v>3299.923858989775</v>
      </c>
      <c r="AF17">
        <f t="shared" si="4"/>
        <v>3330.8058937094011</v>
      </c>
      <c r="AG17">
        <f t="shared" si="4"/>
        <v>3359.4757482915174</v>
      </c>
      <c r="AH17">
        <f t="shared" si="4"/>
        <v>3389.4139194858062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A83-433C-45D6-BF49-31B91DD51023}">
  <dimension ref="A1:H52"/>
  <sheetViews>
    <sheetView workbookViewId="0">
      <selection activeCell="C33" sqref="C33"/>
    </sheetView>
  </sheetViews>
  <sheetFormatPr defaultRowHeight="15" x14ac:dyDescent="0.25"/>
  <cols>
    <col min="1" max="1" width="20.7109375" customWidth="1"/>
    <col min="2" max="2" width="36.140625" customWidth="1"/>
    <col min="3" max="3" width="26.140625" customWidth="1"/>
    <col min="4" max="4" width="31.5703125" customWidth="1"/>
    <col min="5" max="5" width="20.7109375" customWidth="1"/>
    <col min="6" max="6" width="17.42578125" customWidth="1"/>
    <col min="7" max="7" width="34.140625" customWidth="1"/>
    <col min="8" max="8" width="37.140625" customWidth="1"/>
  </cols>
  <sheetData>
    <row r="1" spans="1:7" x14ac:dyDescent="0.25">
      <c r="A1" t="s">
        <v>134</v>
      </c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</row>
    <row r="2" spans="1:7" x14ac:dyDescent="0.25">
      <c r="A2" t="s">
        <v>135</v>
      </c>
      <c r="B2">
        <f>SUMIFS('EIA 860 Cust Count'!H2:H192,'EIA 860 Cust Count'!B2:B192,'DR potential by state'!A2)/8760</f>
        <v>957.92905251141553</v>
      </c>
      <c r="C2">
        <f>(SUMIFS('RMI Technical Cap Calculations'!$AJ$4:$AJ$52,'RMI Technical Cap Calculations'!$A$4:$A$52,'DR potential by state'!A2)/1000)</f>
        <v>30231.043750894325</v>
      </c>
      <c r="D2">
        <f t="shared" ref="D2:D33" si="0">SUM(B2:C2)</f>
        <v>31188.972803405741</v>
      </c>
      <c r="E2">
        <f>SUMIFS('2018 EIA DR'!$T$4:$T$432,'2018 EIA DR'!$D$4:$D$432,'DR potential by state'!A2)</f>
        <v>2157.8999999999996</v>
      </c>
      <c r="F2">
        <f>SUMIFS('2018 EIA DR'!$Y$4:$Y$432,'2018 EIA DR'!$D$4:$D$432,'DR potential by state'!A2)</f>
        <v>488</v>
      </c>
      <c r="G2">
        <f>IF((D2/$D$52*59000)&lt;F2,F2,(D2/$D$52*59000))</f>
        <v>816.19350467303991</v>
      </c>
    </row>
    <row r="3" spans="1:7" x14ac:dyDescent="0.25">
      <c r="A3" s="6" t="s">
        <v>136</v>
      </c>
      <c r="B3">
        <f>SUMIFS('EIA 860 Cust Count'!H3:H193,'EIA 860 Cust Count'!B3:B193,'DR potential by state'!A3)/8760</f>
        <v>0</v>
      </c>
      <c r="C3">
        <f>(SUMIFS('RMI Technical Cap Calculations'!$AJ$4:$AJ$52,'RMI Technical Cap Calculations'!$A$4:$A$52,'DR potential by state'!A3)/1000)</f>
        <v>0</v>
      </c>
      <c r="D3">
        <f t="shared" si="0"/>
        <v>0</v>
      </c>
      <c r="E3">
        <f>SUMIFS('2018 EIA DR'!$T$4:$T$432,'2018 EIA DR'!$D$4:$D$432,'DR potential by state'!A3)</f>
        <v>27</v>
      </c>
      <c r="F3">
        <f>SUMIFS('2018 EIA DR'!$Y$4:$Y$432,'2018 EIA DR'!$D$4:$D$432,'DR potential by state'!A3)</f>
        <v>22</v>
      </c>
      <c r="G3">
        <f t="shared" ref="G3:G51" si="1">IF((D3/$D$52*59000)&lt;F3,F3,(D3/$D$52*59000))</f>
        <v>22</v>
      </c>
    </row>
    <row r="4" spans="1:7" x14ac:dyDescent="0.25">
      <c r="A4" t="s">
        <v>137</v>
      </c>
      <c r="B4">
        <f>SUMIFS('EIA 860 Cust Count'!H4:H194,'EIA 860 Cust Count'!B4:B194,'DR potential by state'!A4)/8760</f>
        <v>385.68133561643833</v>
      </c>
      <c r="C4">
        <f>(SUMIFS('RMI Technical Cap Calculations'!$AJ$4:$AJ$52,'RMI Technical Cap Calculations'!$A$4:$A$52,'DR potential by state'!A4)/1000)</f>
        <v>32942.442428942093</v>
      </c>
      <c r="D4">
        <f t="shared" si="0"/>
        <v>33328.123764558528</v>
      </c>
      <c r="E4">
        <f>SUMIFS('2018 EIA DR'!$T$4:$T$432,'2018 EIA DR'!$D$4:$D$432,'DR potential by state'!A4)</f>
        <v>425</v>
      </c>
      <c r="F4">
        <f>SUMIFS('2018 EIA DR'!$Y$4:$Y$432,'2018 EIA DR'!$D$4:$D$432,'DR potential by state'!A4)</f>
        <v>309.3</v>
      </c>
      <c r="G4">
        <f t="shared" si="1"/>
        <v>872.17358234386802</v>
      </c>
    </row>
    <row r="5" spans="1:7" x14ac:dyDescent="0.25">
      <c r="A5" t="s">
        <v>138</v>
      </c>
      <c r="B5">
        <f>SUMIFS('EIA 860 Cust Count'!H5:H195,'EIA 860 Cust Count'!B5:B195,'DR potential by state'!A5)/8760</f>
        <v>512.19426369863015</v>
      </c>
      <c r="C5">
        <f>(SUMIFS('RMI Technical Cap Calculations'!$AJ$4:$AJ$52,'RMI Technical Cap Calculations'!$A$4:$A$52,'DR potential by state'!A5)/1000)</f>
        <v>18908.590328769227</v>
      </c>
      <c r="D5">
        <f t="shared" si="0"/>
        <v>19420.784592467859</v>
      </c>
      <c r="E5">
        <f>SUMIFS('2018 EIA DR'!$T$4:$T$432,'2018 EIA DR'!$D$4:$D$432,'DR potential by state'!A5)</f>
        <v>975.2</v>
      </c>
      <c r="F5">
        <f>SUMIFS('2018 EIA DR'!$Y$4:$Y$432,'2018 EIA DR'!$D$4:$D$432,'DR potential by state'!A5)</f>
        <v>311.10000000000002</v>
      </c>
      <c r="G5">
        <f t="shared" si="1"/>
        <v>508.22828760476602</v>
      </c>
    </row>
    <row r="6" spans="1:7" x14ac:dyDescent="0.25">
      <c r="A6" t="s">
        <v>139</v>
      </c>
      <c r="B6">
        <f>SUMIFS('EIA 860 Cust Count'!H6:H196,'EIA 860 Cust Count'!B6:B196,'DR potential by state'!A6)/8760</f>
        <v>2584.1743721461189</v>
      </c>
      <c r="C6">
        <f>(SUMIFS('RMI Technical Cap Calculations'!$AJ$4:$AJ$52,'RMI Technical Cap Calculations'!$A$4:$A$52,'DR potential by state'!A6)/1000)</f>
        <v>280099.89329538587</v>
      </c>
      <c r="D6">
        <f t="shared" si="0"/>
        <v>282684.06766753201</v>
      </c>
      <c r="E6">
        <f>SUMIFS('2018 EIA DR'!$T$4:$T$432,'2018 EIA DR'!$D$4:$D$432,'DR potential by state'!A6)</f>
        <v>2107.4</v>
      </c>
      <c r="F6">
        <f>SUMIFS('2018 EIA DR'!$Y$4:$Y$432,'2018 EIA DR'!$D$4:$D$432,'DR potential by state'!A6)</f>
        <v>1094.5</v>
      </c>
      <c r="G6">
        <f t="shared" si="1"/>
        <v>7397.6434350412237</v>
      </c>
    </row>
    <row r="7" spans="1:7" x14ac:dyDescent="0.25">
      <c r="A7" t="s">
        <v>140</v>
      </c>
      <c r="B7">
        <f>SUMIFS('EIA 860 Cust Count'!H7:H197,'EIA 860 Cust Count'!B7:B197,'DR potential by state'!A7)/8760</f>
        <v>453.01498287671234</v>
      </c>
      <c r="C7">
        <f>(SUMIFS('RMI Technical Cap Calculations'!$AJ$4:$AJ$52,'RMI Technical Cap Calculations'!$A$4:$A$52,'DR potential by state'!A7)/1000)</f>
        <v>22586.664542044833</v>
      </c>
      <c r="D7">
        <f t="shared" si="0"/>
        <v>23039.679524921547</v>
      </c>
      <c r="E7">
        <f>SUMIFS('2018 EIA DR'!$T$4:$T$432,'2018 EIA DR'!$D$4:$D$432,'DR potential by state'!A7)</f>
        <v>499.7</v>
      </c>
      <c r="F7">
        <f>SUMIFS('2018 EIA DR'!$Y$4:$Y$432,'2018 EIA DR'!$D$4:$D$432,'DR potential by state'!A7)</f>
        <v>208.8</v>
      </c>
      <c r="G7">
        <f t="shared" si="1"/>
        <v>602.93222532599623</v>
      </c>
    </row>
    <row r="8" spans="1:7" x14ac:dyDescent="0.25">
      <c r="A8" t="s">
        <v>141</v>
      </c>
      <c r="B8">
        <f>SUMIFS('EIA 860 Cust Count'!H8:H198,'EIA 860 Cust Count'!B8:B198,'DR potential by state'!A8)/8760</f>
        <v>218.18898401826485</v>
      </c>
      <c r="C8">
        <f>(SUMIFS('RMI Technical Cap Calculations'!$AJ$4:$AJ$52,'RMI Technical Cap Calculations'!$A$4:$A$52,'DR potential by state'!A8)/1000)</f>
        <v>26535.345711980412</v>
      </c>
      <c r="D8">
        <f t="shared" si="0"/>
        <v>26753.534695998678</v>
      </c>
      <c r="E8">
        <f>SUMIFS('2018 EIA DR'!$T$4:$T$432,'2018 EIA DR'!$D$4:$D$432,'DR potential by state'!A8)</f>
        <v>84.7</v>
      </c>
      <c r="F8">
        <f>SUMIFS('2018 EIA DR'!$Y$4:$Y$432,'2018 EIA DR'!$D$4:$D$432,'DR potential by state'!A8)</f>
        <v>39.700000000000003</v>
      </c>
      <c r="G8">
        <f t="shared" si="1"/>
        <v>700.12120577226915</v>
      </c>
    </row>
    <row r="9" spans="1:7" x14ac:dyDescent="0.25">
      <c r="A9" t="s">
        <v>142</v>
      </c>
      <c r="B9">
        <f>SUMIFS('EIA 860 Cust Count'!H9:H199,'EIA 860 Cust Count'!B9:B199,'DR potential by state'!A9)/8760</f>
        <v>130.07828196347032</v>
      </c>
      <c r="C9">
        <f>(SUMIFS('RMI Technical Cap Calculations'!$AJ$4:$AJ$52,'RMI Technical Cap Calculations'!$A$4:$A$52,'DR potential by state'!A9)/1000)</f>
        <v>11366.838711436527</v>
      </c>
      <c r="D9">
        <f t="shared" si="0"/>
        <v>11496.916993399996</v>
      </c>
      <c r="E9">
        <f>SUMIFS('2018 EIA DR'!$T$4:$T$432,'2018 EIA DR'!$D$4:$D$432,'DR potential by state'!A9)</f>
        <v>138</v>
      </c>
      <c r="F9">
        <f>SUMIFS('2018 EIA DR'!$Y$4:$Y$432,'2018 EIA DR'!$D$4:$D$432,'DR potential by state'!A9)</f>
        <v>136.6</v>
      </c>
      <c r="G9">
        <f t="shared" si="1"/>
        <v>300.86623990237666</v>
      </c>
    </row>
    <row r="10" spans="1:7" x14ac:dyDescent="0.25">
      <c r="A10" t="s">
        <v>143</v>
      </c>
      <c r="B10">
        <f>SUMIFS('EIA 860 Cust Count'!H10:H200,'EIA 860 Cust Count'!B10:B200,'DR potential by state'!A10)/8760</f>
        <v>470.71766552511417</v>
      </c>
      <c r="C10">
        <f>(SUMIFS('RMI Technical Cap Calculations'!$AJ$4:$AJ$52,'RMI Technical Cap Calculations'!$A$4:$A$52,'DR potential by state'!A10)/1000)</f>
        <v>143658.48949145415</v>
      </c>
      <c r="D10">
        <f t="shared" si="0"/>
        <v>144129.20715697928</v>
      </c>
      <c r="E10">
        <f>SUMIFS('2018 EIA DR'!$T$4:$T$432,'2018 EIA DR'!$D$4:$D$432,'DR potential by state'!A10)</f>
        <v>3461.9</v>
      </c>
      <c r="F10">
        <f>SUMIFS('2018 EIA DR'!$Y$4:$Y$432,'2018 EIA DR'!$D$4:$D$432,'DR potential by state'!A10)</f>
        <v>491.9</v>
      </c>
      <c r="G10">
        <f t="shared" si="1"/>
        <v>3771.7600851014845</v>
      </c>
    </row>
    <row r="11" spans="1:7" x14ac:dyDescent="0.25">
      <c r="A11" t="s">
        <v>144</v>
      </c>
      <c r="B11">
        <f>SUMIFS('EIA 860 Cust Count'!H11:H201,'EIA 860 Cust Count'!B11:B201,'DR potential by state'!A11)/8760</f>
        <v>927.84540525114153</v>
      </c>
      <c r="C11">
        <f>(SUMIFS('RMI Technical Cap Calculations'!$AJ$4:$AJ$52,'RMI Technical Cap Calculations'!$A$4:$A$52,'DR potential by state'!A11)/1000)</f>
        <v>65983.00110311943</v>
      </c>
      <c r="D11">
        <f t="shared" si="0"/>
        <v>66910.846508370567</v>
      </c>
      <c r="E11">
        <f>SUMIFS('2018 EIA DR'!$T$4:$T$432,'2018 EIA DR'!$D$4:$D$432,'DR potential by state'!A11)</f>
        <v>772.9</v>
      </c>
      <c r="F11">
        <f>SUMIFS('2018 EIA DR'!$Y$4:$Y$432,'2018 EIA DR'!$D$4:$D$432,'DR potential by state'!A11)</f>
        <v>185.5</v>
      </c>
      <c r="G11">
        <f t="shared" si="1"/>
        <v>1751.0098410917633</v>
      </c>
    </row>
    <row r="12" spans="1:7" x14ac:dyDescent="0.25">
      <c r="A12" s="6" t="s">
        <v>145</v>
      </c>
      <c r="B12">
        <f>SUMIFS('EIA 860 Cust Count'!H12:H202,'EIA 860 Cust Count'!B12:B202,'DR potential by state'!A12)/8760</f>
        <v>0</v>
      </c>
      <c r="C12">
        <f>(SUMIFS('RMI Technical Cap Calculations'!$AJ$4:$AJ$52,'RMI Technical Cap Calculations'!$A$4:$A$52,'DR potential by state'!A12)/1000)</f>
        <v>0</v>
      </c>
      <c r="D12">
        <f t="shared" si="0"/>
        <v>0</v>
      </c>
      <c r="E12">
        <f>SUMIFS('2018 EIA DR'!$T$4:$T$432,'2018 EIA DR'!$D$4:$D$432,'DR potential by state'!A12)</f>
        <v>34.4</v>
      </c>
      <c r="F12">
        <f>SUMIFS('2018 EIA DR'!$Y$4:$Y$432,'2018 EIA DR'!$D$4:$D$432,'DR potential by state'!A12)</f>
        <v>2.7</v>
      </c>
      <c r="G12">
        <f t="shared" si="1"/>
        <v>2.7</v>
      </c>
    </row>
    <row r="13" spans="1:7" x14ac:dyDescent="0.25">
      <c r="A13" t="s">
        <v>146</v>
      </c>
      <c r="B13">
        <f>SUMIFS('EIA 860 Cust Count'!H13:H203,'EIA 860 Cust Count'!B13:B203,'DR potential by state'!A13)/8760</f>
        <v>225.92985159817351</v>
      </c>
      <c r="C13">
        <f>(SUMIFS('RMI Technical Cap Calculations'!$AJ$4:$AJ$52,'RMI Technical Cap Calculations'!$A$4:$A$52,'DR potential by state'!A13)/1000)</f>
        <v>7073.11240709099</v>
      </c>
      <c r="D13">
        <f t="shared" si="0"/>
        <v>7299.0422586891636</v>
      </c>
      <c r="E13">
        <f>SUMIFS('2018 EIA DR'!$T$4:$T$432,'2018 EIA DR'!$D$4:$D$432,'DR potential by state'!A13)</f>
        <v>601.4</v>
      </c>
      <c r="F13">
        <f>SUMIFS('2018 EIA DR'!$Y$4:$Y$432,'2018 EIA DR'!$D$4:$D$432,'DR potential by state'!A13)</f>
        <v>150.6</v>
      </c>
      <c r="G13">
        <f>IF((D13/$D$52*59000)&lt;F13,F13,(D13/$D$52*59000))</f>
        <v>191.01080755136624</v>
      </c>
    </row>
    <row r="14" spans="1:7" x14ac:dyDescent="0.25">
      <c r="A14" t="s">
        <v>147</v>
      </c>
      <c r="B14">
        <f>SUMIFS('EIA 860 Cust Count'!H14:H204,'EIA 860 Cust Count'!B14:B204,'DR potential by state'!A14)/8760</f>
        <v>2842.8630422374431</v>
      </c>
      <c r="C14">
        <f>(SUMIFS('RMI Technical Cap Calculations'!$AJ$4:$AJ$52,'RMI Technical Cap Calculations'!$A$4:$A$52,'DR potential by state'!A14)/1000)</f>
        <v>119797.90595528208</v>
      </c>
      <c r="D14">
        <f t="shared" si="0"/>
        <v>122640.76899751952</v>
      </c>
      <c r="E14">
        <f>SUMIFS('2018 EIA DR'!$T$4:$T$432,'2018 EIA DR'!$D$4:$D$432,'DR potential by state'!A14)</f>
        <v>1113.2</v>
      </c>
      <c r="F14">
        <f>SUMIFS('2018 EIA DR'!$Y$4:$Y$432,'2018 EIA DR'!$D$4:$D$432,'DR potential by state'!A14)</f>
        <v>138.6</v>
      </c>
      <c r="G14">
        <f t="shared" si="1"/>
        <v>3209.4227563965078</v>
      </c>
    </row>
    <row r="15" spans="1:7" x14ac:dyDescent="0.25">
      <c r="A15" t="s">
        <v>148</v>
      </c>
      <c r="B15">
        <f>SUMIFS('EIA 860 Cust Count'!H15:H205,'EIA 860 Cust Count'!B15:B205,'DR potential by state'!A15)/8760</f>
        <v>1285.4179794520549</v>
      </c>
      <c r="C15">
        <f>(SUMIFS('RMI Technical Cap Calculations'!$AJ$4:$AJ$52,'RMI Technical Cap Calculations'!$A$4:$A$52,'DR potential by state'!A15)/1000)</f>
        <v>28345.050822774014</v>
      </c>
      <c r="D15">
        <f t="shared" si="0"/>
        <v>29630.468802226067</v>
      </c>
      <c r="E15">
        <f>SUMIFS('2018 EIA DR'!$T$4:$T$432,'2018 EIA DR'!$D$4:$D$432,'DR potential by state'!A15)</f>
        <v>757.7</v>
      </c>
      <c r="F15">
        <f>SUMIFS('2018 EIA DR'!$Y$4:$Y$432,'2018 EIA DR'!$D$4:$D$432,'DR potential by state'!A15)</f>
        <v>161.39999999999998</v>
      </c>
      <c r="G15">
        <f t="shared" si="1"/>
        <v>775.40854997806241</v>
      </c>
    </row>
    <row r="16" spans="1:7" x14ac:dyDescent="0.25">
      <c r="A16" t="s">
        <v>149</v>
      </c>
      <c r="B16">
        <f>SUMIFS('EIA 860 Cust Count'!H16:H206,'EIA 860 Cust Count'!B16:B206,'DR potential by state'!A16)/8760</f>
        <v>670.37206050228315</v>
      </c>
      <c r="C16">
        <f>(SUMIFS('RMI Technical Cap Calculations'!$AJ$4:$AJ$52,'RMI Technical Cap Calculations'!$A$4:$A$52,'DR potential by state'!A16)/1000)</f>
        <v>15096.758002871626</v>
      </c>
      <c r="D16">
        <f t="shared" si="0"/>
        <v>15767.130063373908</v>
      </c>
      <c r="E16">
        <f>SUMIFS('2018 EIA DR'!$T$4:$T$432,'2018 EIA DR'!$D$4:$D$432,'DR potential by state'!A16)</f>
        <v>750.40000000000009</v>
      </c>
      <c r="F16">
        <f>SUMIFS('2018 EIA DR'!$Y$4:$Y$432,'2018 EIA DR'!$D$4:$D$432,'DR potential by state'!A16)</f>
        <v>591.70000000000005</v>
      </c>
      <c r="G16">
        <f t="shared" si="1"/>
        <v>591.70000000000005</v>
      </c>
    </row>
    <row r="17" spans="1:7" x14ac:dyDescent="0.25">
      <c r="A17" t="s">
        <v>150</v>
      </c>
      <c r="B17">
        <f>SUMIFS('EIA 860 Cust Count'!H17:H207,'EIA 860 Cust Count'!B17:B207,'DR potential by state'!A17)/8760</f>
        <v>331.96090182648402</v>
      </c>
      <c r="C17">
        <f>(SUMIFS('RMI Technical Cap Calculations'!$AJ$4:$AJ$52,'RMI Technical Cap Calculations'!$A$4:$A$52,'DR potential by state'!A17)/1000)</f>
        <v>13728.675643210863</v>
      </c>
      <c r="D17">
        <f t="shared" si="0"/>
        <v>14060.636545037347</v>
      </c>
      <c r="E17">
        <f>SUMIFS('2018 EIA DR'!$T$4:$T$432,'2018 EIA DR'!$D$4:$D$432,'DR potential by state'!A17)</f>
        <v>304.70000000000005</v>
      </c>
      <c r="F17">
        <f>SUMIFS('2018 EIA DR'!$Y$4:$Y$432,'2018 EIA DR'!$D$4:$D$432,'DR potential by state'!A17)</f>
        <v>17.3</v>
      </c>
      <c r="G17">
        <f t="shared" si="1"/>
        <v>367.95697928130198</v>
      </c>
    </row>
    <row r="18" spans="1:7" x14ac:dyDescent="0.25">
      <c r="A18" t="s">
        <v>151</v>
      </c>
      <c r="B18">
        <f>SUMIFS('EIA 860 Cust Count'!H18:H208,'EIA 860 Cust Count'!B18:B208,'DR potential by state'!A18)/8760</f>
        <v>820.13030821917812</v>
      </c>
      <c r="C18">
        <f>(SUMIFS('RMI Technical Cap Calculations'!$AJ$4:$AJ$52,'RMI Technical Cap Calculations'!$A$4:$A$52,'DR potential by state'!A18)/1000)</f>
        <v>26873.322345690216</v>
      </c>
      <c r="D18">
        <f t="shared" si="0"/>
        <v>27693.452653909393</v>
      </c>
      <c r="E18">
        <f>SUMIFS('2018 EIA DR'!$T$4:$T$432,'2018 EIA DR'!$D$4:$D$432,'DR potential by state'!A18)</f>
        <v>724.9</v>
      </c>
      <c r="F18">
        <f>SUMIFS('2018 EIA DR'!$Y$4:$Y$432,'2018 EIA DR'!$D$4:$D$432,'DR potential by state'!A18)</f>
        <v>473.6</v>
      </c>
      <c r="G18">
        <f t="shared" si="1"/>
        <v>724.71819833781137</v>
      </c>
    </row>
    <row r="19" spans="1:7" x14ac:dyDescent="0.25">
      <c r="A19" t="s">
        <v>152</v>
      </c>
      <c r="B19">
        <f>SUMIFS('EIA 860 Cust Count'!H19:H209,'EIA 860 Cust Count'!B19:B209,'DR potential by state'!A19)/8760</f>
        <v>1065.6807933789955</v>
      </c>
      <c r="C19">
        <f>(SUMIFS('RMI Technical Cap Calculations'!$AJ$4:$AJ$52,'RMI Technical Cap Calculations'!$A$4:$A$52,'DR potential by state'!A19)/1000)</f>
        <v>28337.361941149116</v>
      </c>
      <c r="D19">
        <f t="shared" si="0"/>
        <v>29403.042734528113</v>
      </c>
      <c r="E19">
        <f>SUMIFS('2018 EIA DR'!$T$4:$T$432,'2018 EIA DR'!$D$4:$D$432,'DR potential by state'!A19)</f>
        <v>2.4</v>
      </c>
      <c r="F19">
        <f>SUMIFS('2018 EIA DR'!$Y$4:$Y$432,'2018 EIA DR'!$D$4:$D$432,'DR potential by state'!A19)</f>
        <v>2.4</v>
      </c>
      <c r="G19">
        <f t="shared" si="1"/>
        <v>769.45696957756479</v>
      </c>
    </row>
    <row r="20" spans="1:7" x14ac:dyDescent="0.25">
      <c r="A20" t="s">
        <v>153</v>
      </c>
      <c r="B20">
        <f>SUMIFS('EIA 860 Cust Count'!H20:H210,'EIA 860 Cust Count'!B20:B210,'DR potential by state'!A20)/8760</f>
        <v>212.74129566210047</v>
      </c>
      <c r="C20">
        <f>(SUMIFS('RMI Technical Cap Calculations'!$AJ$4:$AJ$52,'RMI Technical Cap Calculations'!$A$4:$A$52,'DR potential by state'!A20)/1000)</f>
        <v>11963.94492448165</v>
      </c>
      <c r="D20">
        <f t="shared" si="0"/>
        <v>12176.686220143751</v>
      </c>
      <c r="E20">
        <f>SUMIFS('2018 EIA DR'!$T$4:$T$432,'2018 EIA DR'!$D$4:$D$432,'DR potential by state'!A20)</f>
        <v>0</v>
      </c>
      <c r="F20">
        <f>SUMIFS('2018 EIA DR'!$Y$4:$Y$432,'2018 EIA DR'!$D$4:$D$432,'DR potential by state'!A20)</f>
        <v>0</v>
      </c>
      <c r="G20">
        <f t="shared" si="1"/>
        <v>318.6553229556115</v>
      </c>
    </row>
    <row r="21" spans="1:7" x14ac:dyDescent="0.25">
      <c r="A21" t="s">
        <v>154</v>
      </c>
      <c r="B21">
        <f>SUMIFS('EIA 860 Cust Count'!H21:H211,'EIA 860 Cust Count'!B21:B211,'DR potential by state'!A21)/8760</f>
        <v>293.48964041095888</v>
      </c>
      <c r="C21">
        <f>(SUMIFS('RMI Technical Cap Calculations'!$AJ$4:$AJ$52,'RMI Technical Cap Calculations'!$A$4:$A$52,'DR potential by state'!A21)/1000)</f>
        <v>77371.839999695119</v>
      </c>
      <c r="D21">
        <f t="shared" si="0"/>
        <v>77665.32964010608</v>
      </c>
      <c r="E21">
        <f>SUMIFS('2018 EIA DR'!$T$4:$T$432,'2018 EIA DR'!$D$4:$D$432,'DR potential by state'!A21)</f>
        <v>868.5</v>
      </c>
      <c r="F21">
        <f>SUMIFS('2018 EIA DR'!$Y$4:$Y$432,'2018 EIA DR'!$D$4:$D$432,'DR potential by state'!A21)</f>
        <v>558.1</v>
      </c>
      <c r="G21">
        <f t="shared" si="1"/>
        <v>2032.4471084736435</v>
      </c>
    </row>
    <row r="22" spans="1:7" x14ac:dyDescent="0.25">
      <c r="A22" t="s">
        <v>155</v>
      </c>
      <c r="B22">
        <f>SUMIFS('EIA 860 Cust Count'!H22:H212,'EIA 860 Cust Count'!B22:B212,'DR potential by state'!A22)/8760</f>
        <v>416.98701484018267</v>
      </c>
      <c r="C22">
        <f>(SUMIFS('RMI Technical Cap Calculations'!$AJ$4:$AJ$52,'RMI Technical Cap Calculations'!$A$4:$A$52,'DR potential by state'!A22)/1000)</f>
        <v>48894.237564050811</v>
      </c>
      <c r="D22">
        <f t="shared" si="0"/>
        <v>49311.224578890993</v>
      </c>
      <c r="E22">
        <f>SUMIFS('2018 EIA DR'!$T$4:$T$432,'2018 EIA DR'!$D$4:$D$432,'DR potential by state'!A22)</f>
        <v>89.899999999999991</v>
      </c>
      <c r="F22">
        <f>SUMIFS('2018 EIA DR'!$Y$4:$Y$432,'2018 EIA DR'!$D$4:$D$432,'DR potential by state'!A22)</f>
        <v>83.5</v>
      </c>
      <c r="G22">
        <f t="shared" si="1"/>
        <v>1290.4401008156797</v>
      </c>
    </row>
    <row r="23" spans="1:7" x14ac:dyDescent="0.25">
      <c r="A23" t="s">
        <v>156</v>
      </c>
      <c r="B23">
        <f>SUMIFS('EIA 860 Cust Count'!H23:H213,'EIA 860 Cust Count'!B23:B213,'DR potential by state'!A23)/8760</f>
        <v>1673.85</v>
      </c>
      <c r="C23">
        <f>(SUMIFS('RMI Technical Cap Calculations'!$AJ$4:$AJ$52,'RMI Technical Cap Calculations'!$A$4:$A$52,'DR potential by state'!A23)/1000)</f>
        <v>81102.945322867658</v>
      </c>
      <c r="D23">
        <f t="shared" si="0"/>
        <v>82776.795322867663</v>
      </c>
      <c r="E23">
        <f>SUMIFS('2018 EIA DR'!$T$4:$T$432,'2018 EIA DR'!$D$4:$D$432,'DR potential by state'!A23)</f>
        <v>1015.3000000000001</v>
      </c>
      <c r="F23">
        <f>SUMIFS('2018 EIA DR'!$Y$4:$Y$432,'2018 EIA DR'!$D$4:$D$432,'DR potential by state'!A23)</f>
        <v>184.6</v>
      </c>
      <c r="G23">
        <f t="shared" si="1"/>
        <v>2166.2105740397037</v>
      </c>
    </row>
    <row r="24" spans="1:7" x14ac:dyDescent="0.25">
      <c r="A24" t="s">
        <v>157</v>
      </c>
      <c r="B24">
        <f>SUMIFS('EIA 860 Cust Count'!H24:H214,'EIA 860 Cust Count'!B24:B214,'DR potential by state'!A24)/8760</f>
        <v>616.96683789954341</v>
      </c>
      <c r="C24">
        <f>(SUMIFS('RMI Technical Cap Calculations'!$AJ$4:$AJ$52,'RMI Technical Cap Calculations'!$A$4:$A$52,'DR potential by state'!A24)/1000)</f>
        <v>26741.900167252286</v>
      </c>
      <c r="D24">
        <f t="shared" si="0"/>
        <v>27358.867005151831</v>
      </c>
      <c r="E24">
        <f>SUMIFS('2018 EIA DR'!$T$4:$T$432,'2018 EIA DR'!$D$4:$D$432,'DR potential by state'!A24)</f>
        <v>1877.7999999999995</v>
      </c>
      <c r="F24">
        <f>SUMIFS('2018 EIA DR'!$Y$4:$Y$432,'2018 EIA DR'!$D$4:$D$432,'DR potential by state'!A24)</f>
        <v>568.5</v>
      </c>
      <c r="G24">
        <f t="shared" si="1"/>
        <v>715.96232699206075</v>
      </c>
    </row>
    <row r="25" spans="1:7" x14ac:dyDescent="0.25">
      <c r="A25" t="s">
        <v>158</v>
      </c>
      <c r="B25">
        <f>SUMIFS('EIA 860 Cust Count'!H25:H215,'EIA 860 Cust Count'!B25:B215,'DR potential by state'!A25)/8760</f>
        <v>471.24189497716895</v>
      </c>
      <c r="C25">
        <f>(SUMIFS('RMI Technical Cap Calculations'!$AJ$4:$AJ$52,'RMI Technical Cap Calculations'!$A$4:$A$52,'DR potential by state'!A25)/1000)</f>
        <v>17523.708352273461</v>
      </c>
      <c r="D25">
        <f t="shared" si="0"/>
        <v>17994.950247250628</v>
      </c>
      <c r="E25">
        <f>SUMIFS('2018 EIA DR'!$T$4:$T$432,'2018 EIA DR'!$D$4:$D$432,'DR potential by state'!A25)</f>
        <v>898.4</v>
      </c>
      <c r="F25">
        <f>SUMIFS('2018 EIA DR'!$Y$4:$Y$432,'2018 EIA DR'!$D$4:$D$432,'DR potential by state'!A25)</f>
        <v>197</v>
      </c>
      <c r="G25">
        <f t="shared" si="1"/>
        <v>470.91520459169033</v>
      </c>
    </row>
    <row r="26" spans="1:7" x14ac:dyDescent="0.25">
      <c r="A26" t="s">
        <v>159</v>
      </c>
      <c r="B26">
        <f>SUMIFS('EIA 860 Cust Count'!H26:H216,'EIA 860 Cust Count'!B26:B216,'DR potential by state'!A26)/8760</f>
        <v>322.99052511415528</v>
      </c>
      <c r="C26">
        <f>(SUMIFS('RMI Technical Cap Calculations'!$AJ$4:$AJ$52,'RMI Technical Cap Calculations'!$A$4:$A$52,'DR potential by state'!A26)/1000)</f>
        <v>30768.3032654362</v>
      </c>
      <c r="D26">
        <f t="shared" si="0"/>
        <v>31091.293790550353</v>
      </c>
      <c r="E26">
        <f>SUMIFS('2018 EIA DR'!$T$4:$T$432,'2018 EIA DR'!$D$4:$D$432,'DR potential by state'!A26)</f>
        <v>175.2</v>
      </c>
      <c r="F26">
        <f>SUMIFS('2018 EIA DR'!$Y$4:$Y$432,'2018 EIA DR'!$D$4:$D$432,'DR potential by state'!A26)</f>
        <v>15.9</v>
      </c>
      <c r="G26">
        <f t="shared" si="1"/>
        <v>813.63731353657727</v>
      </c>
    </row>
    <row r="27" spans="1:7" x14ac:dyDescent="0.25">
      <c r="A27" t="s">
        <v>160</v>
      </c>
      <c r="B27">
        <f>SUMIFS('EIA 860 Cust Count'!H27:H217,'EIA 860 Cust Count'!B27:B217,'DR potential by state'!A27)/8760</f>
        <v>257.18847031963469</v>
      </c>
      <c r="C27">
        <f>(SUMIFS('RMI Technical Cap Calculations'!$AJ$4:$AJ$52,'RMI Technical Cap Calculations'!$A$4:$A$52,'DR potential by state'!A27)/1000)</f>
        <v>7767.3423181376747</v>
      </c>
      <c r="D27">
        <f t="shared" si="0"/>
        <v>8024.5307884573094</v>
      </c>
      <c r="E27">
        <f>SUMIFS('2018 EIA DR'!$T$4:$T$432,'2018 EIA DR'!$D$4:$D$432,'DR potential by state'!A27)</f>
        <v>43.8</v>
      </c>
      <c r="F27">
        <f>SUMIFS('2018 EIA DR'!$Y$4:$Y$432,'2018 EIA DR'!$D$4:$D$432,'DR potential by state'!A27)</f>
        <v>21.7</v>
      </c>
      <c r="G27">
        <f t="shared" si="1"/>
        <v>209.99633264204491</v>
      </c>
    </row>
    <row r="28" spans="1:7" x14ac:dyDescent="0.25">
      <c r="A28" t="s">
        <v>161</v>
      </c>
      <c r="B28">
        <f>SUMIFS('EIA 860 Cust Count'!H28:H218,'EIA 860 Cust Count'!B28:B218,'DR potential by state'!A28)/8760</f>
        <v>312.24420662100459</v>
      </c>
      <c r="C28">
        <f>(SUMIFS('RMI Technical Cap Calculations'!$AJ$4:$AJ$52,'RMI Technical Cap Calculations'!$A$4:$A$52,'DR potential by state'!A28)/1000)</f>
        <v>9245.2472363350407</v>
      </c>
      <c r="D28">
        <f t="shared" si="0"/>
        <v>9557.4914429560449</v>
      </c>
      <c r="E28">
        <f>SUMIFS('2018 EIA DR'!$T$4:$T$432,'2018 EIA DR'!$D$4:$D$432,'DR potential by state'!A28)</f>
        <v>922.8</v>
      </c>
      <c r="F28">
        <f>SUMIFS('2018 EIA DR'!$Y$4:$Y$432,'2018 EIA DR'!$D$4:$D$432,'DR potential by state'!A28)</f>
        <v>385.40000000000003</v>
      </c>
      <c r="G28">
        <f t="shared" si="1"/>
        <v>385.40000000000003</v>
      </c>
    </row>
    <row r="29" spans="1:7" x14ac:dyDescent="0.25">
      <c r="A29" t="s">
        <v>162</v>
      </c>
      <c r="B29">
        <f>SUMIFS('EIA 860 Cust Count'!H29:H219,'EIA 860 Cust Count'!B29:B219,'DR potential by state'!A29)/8760</f>
        <v>697.63042237442926</v>
      </c>
      <c r="C29">
        <f>(SUMIFS('RMI Technical Cap Calculations'!$AJ$4:$AJ$52,'RMI Technical Cap Calculations'!$A$4:$A$52,'DR potential by state'!A29)/1000)</f>
        <v>22586.606164969362</v>
      </c>
      <c r="D29">
        <f t="shared" si="0"/>
        <v>23284.236587343792</v>
      </c>
      <c r="E29">
        <f>SUMIFS('2018 EIA DR'!$T$4:$T$432,'2018 EIA DR'!$D$4:$D$432,'DR potential by state'!A29)</f>
        <v>205.9</v>
      </c>
      <c r="F29">
        <f>SUMIFS('2018 EIA DR'!$Y$4:$Y$432,'2018 EIA DR'!$D$4:$D$432,'DR potential by state'!A29)</f>
        <v>188.8</v>
      </c>
      <c r="G29">
        <f t="shared" si="1"/>
        <v>609.33211182207083</v>
      </c>
    </row>
    <row r="30" spans="1:7" x14ac:dyDescent="0.25">
      <c r="A30" t="s">
        <v>163</v>
      </c>
      <c r="B30">
        <f>SUMIFS('EIA 860 Cust Count'!H30:H220,'EIA 860 Cust Count'!B30:B220,'DR potential by state'!A30)/8760</f>
        <v>130.41195776255708</v>
      </c>
      <c r="C30">
        <f>(SUMIFS('RMI Technical Cap Calculations'!$AJ$4:$AJ$52,'RMI Technical Cap Calculations'!$A$4:$A$52,'DR potential by state'!A30)/1000)</f>
        <v>10762.244553292196</v>
      </c>
      <c r="D30">
        <f t="shared" si="0"/>
        <v>10892.656511054753</v>
      </c>
      <c r="E30">
        <f>SUMIFS('2018 EIA DR'!$T$4:$T$432,'2018 EIA DR'!$D$4:$D$432,'DR potential by state'!A30)</f>
        <v>40</v>
      </c>
      <c r="F30">
        <f>SUMIFS('2018 EIA DR'!$Y$4:$Y$432,'2018 EIA DR'!$D$4:$D$432,'DR potential by state'!A30)</f>
        <v>5.2</v>
      </c>
      <c r="G30">
        <f t="shared" si="1"/>
        <v>285.05316763707492</v>
      </c>
    </row>
    <row r="31" spans="1:7" x14ac:dyDescent="0.25">
      <c r="A31" t="s">
        <v>164</v>
      </c>
      <c r="B31">
        <f>SUMIFS('EIA 860 Cust Count'!H31:H221,'EIA 860 Cust Count'!B31:B221,'DR potential by state'!A31)/8760</f>
        <v>483.81769406392692</v>
      </c>
      <c r="C31">
        <f>(SUMIFS('RMI Technical Cap Calculations'!$AJ$4:$AJ$52,'RMI Technical Cap Calculations'!$A$4:$A$52,'DR potential by state'!A31)/1000)</f>
        <v>68418.843353412682</v>
      </c>
      <c r="D31">
        <f t="shared" si="0"/>
        <v>68902.661047476606</v>
      </c>
      <c r="E31">
        <f>SUMIFS('2018 EIA DR'!$T$4:$T$432,'2018 EIA DR'!$D$4:$D$432,'DR potential by state'!A31)</f>
        <v>128.30000000000001</v>
      </c>
      <c r="F31">
        <f>SUMIFS('2018 EIA DR'!$Y$4:$Y$432,'2018 EIA DR'!$D$4:$D$432,'DR potential by state'!A31)</f>
        <v>62.3</v>
      </c>
      <c r="G31">
        <f t="shared" si="1"/>
        <v>1803.1342281172363</v>
      </c>
    </row>
    <row r="32" spans="1:7" x14ac:dyDescent="0.25">
      <c r="A32" t="s">
        <v>165</v>
      </c>
      <c r="B32">
        <f>SUMIFS('EIA 860 Cust Count'!H32:H222,'EIA 860 Cust Count'!B32:B222,'DR potential by state'!A32)/8760</f>
        <v>233.00958904109589</v>
      </c>
      <c r="C32">
        <f>(SUMIFS('RMI Technical Cap Calculations'!$AJ$4:$AJ$52,'RMI Technical Cap Calculations'!$A$4:$A$52,'DR potential by state'!A32)/1000)</f>
        <v>10115.813663326688</v>
      </c>
      <c r="D32">
        <f t="shared" si="0"/>
        <v>10348.823252367783</v>
      </c>
      <c r="E32">
        <f>SUMIFS('2018 EIA DR'!$T$4:$T$432,'2018 EIA DR'!$D$4:$D$432,'DR potential by state'!A32)</f>
        <v>68.3</v>
      </c>
      <c r="F32">
        <f>SUMIFS('2018 EIA DR'!$Y$4:$Y$432,'2018 EIA DR'!$D$4:$D$432,'DR potential by state'!A32)</f>
        <v>58.099999999999994</v>
      </c>
      <c r="G32">
        <f t="shared" si="1"/>
        <v>270.82143335831699</v>
      </c>
    </row>
    <row r="33" spans="1:7" x14ac:dyDescent="0.25">
      <c r="A33" t="s">
        <v>166</v>
      </c>
      <c r="B33">
        <f>SUMIFS('EIA 860 Cust Count'!H33:H223,'EIA 860 Cust Count'!B33:B223,'DR potential by state'!A33)/8760</f>
        <v>1376.3659817351597</v>
      </c>
      <c r="C33">
        <f>(SUMIFS('RMI Technical Cap Calculations'!$AJ$4:$AJ$52,'RMI Technical Cap Calculations'!$A$4:$A$52,'DR potential by state'!A33)/1000)</f>
        <v>138852.22711372652</v>
      </c>
      <c r="D33">
        <f t="shared" si="0"/>
        <v>140228.59309546169</v>
      </c>
      <c r="E33">
        <f>SUMIFS('2018 EIA DR'!$T$4:$T$432,'2018 EIA DR'!$D$4:$D$432,'DR potential by state'!A33)</f>
        <v>813.5</v>
      </c>
      <c r="F33">
        <f>SUMIFS('2018 EIA DR'!$Y$4:$Y$432,'2018 EIA DR'!$D$4:$D$432,'DR potential by state'!A33)</f>
        <v>701.4</v>
      </c>
      <c r="G33">
        <f t="shared" si="1"/>
        <v>3669.6837557104973</v>
      </c>
    </row>
    <row r="34" spans="1:7" x14ac:dyDescent="0.25">
      <c r="A34" t="s">
        <v>167</v>
      </c>
      <c r="B34">
        <f>SUMIFS('EIA 860 Cust Count'!H34:H224,'EIA 860 Cust Count'!B34:B224,'DR potential by state'!A34)/8760</f>
        <v>777.24263698630136</v>
      </c>
      <c r="C34">
        <f>(SUMIFS('RMI Technical Cap Calculations'!$AJ$4:$AJ$52,'RMI Technical Cap Calculations'!$A$4:$A$52,'DR potential by state'!A34)/1000)</f>
        <v>68729.861718901986</v>
      </c>
      <c r="D34">
        <f t="shared" ref="D34:D51" si="2">SUM(B34:C34)</f>
        <v>69507.104355888281</v>
      </c>
      <c r="E34">
        <f>SUMIFS('2018 EIA DR'!$T$4:$T$432,'2018 EIA DR'!$D$4:$D$432,'DR potential by state'!A34)</f>
        <v>1091.6000000000001</v>
      </c>
      <c r="F34">
        <f>SUMIFS('2018 EIA DR'!$Y$4:$Y$432,'2018 EIA DR'!$D$4:$D$432,'DR potential by state'!A34)</f>
        <v>655.1</v>
      </c>
      <c r="G34">
        <f t="shared" si="1"/>
        <v>1818.9520848122418</v>
      </c>
    </row>
    <row r="35" spans="1:7" x14ac:dyDescent="0.25">
      <c r="A35" t="s">
        <v>168</v>
      </c>
      <c r="B35">
        <f>SUMIFS('EIA 860 Cust Count'!H35:H225,'EIA 860 Cust Count'!B35:B225,'DR potential by state'!A35)/8760</f>
        <v>247.44711757990868</v>
      </c>
      <c r="C35">
        <f>(SUMIFS('RMI Technical Cap Calculations'!$AJ$4:$AJ$52,'RMI Technical Cap Calculations'!$A$4:$A$52,'DR potential by state'!A35)/1000)</f>
        <v>4218.182666896515</v>
      </c>
      <c r="D35">
        <f t="shared" si="2"/>
        <v>4465.629784476424</v>
      </c>
      <c r="E35">
        <f>SUMIFS('2018 EIA DR'!$T$4:$T$432,'2018 EIA DR'!$D$4:$D$432,'DR potential by state'!A35)</f>
        <v>802.4</v>
      </c>
      <c r="F35">
        <f>SUMIFS('2018 EIA DR'!$Y$4:$Y$432,'2018 EIA DR'!$D$4:$D$432,'DR potential by state'!A35)</f>
        <v>236</v>
      </c>
      <c r="G35">
        <f t="shared" si="1"/>
        <v>236</v>
      </c>
    </row>
    <row r="36" spans="1:7" x14ac:dyDescent="0.25">
      <c r="A36" t="s">
        <v>169</v>
      </c>
      <c r="B36">
        <f>SUMIFS('EIA 860 Cust Count'!H36:H226,'EIA 860 Cust Count'!B36:B226,'DR potential by state'!A36)/8760</f>
        <v>3154.3949200913244</v>
      </c>
      <c r="C36">
        <f>(SUMIFS('RMI Technical Cap Calculations'!$AJ$4:$AJ$52,'RMI Technical Cap Calculations'!$A$4:$A$52,'DR potential by state'!A36)/1000)</f>
        <v>112366.68522766468</v>
      </c>
      <c r="D36">
        <f t="shared" si="2"/>
        <v>115521.080147756</v>
      </c>
      <c r="E36">
        <f>SUMIFS('2018 EIA DR'!$T$4:$T$432,'2018 EIA DR'!$D$4:$D$432,'DR potential by state'!A36)</f>
        <v>621</v>
      </c>
      <c r="F36">
        <f>SUMIFS('2018 EIA DR'!$Y$4:$Y$432,'2018 EIA DR'!$D$4:$D$432,'DR potential by state'!A36)</f>
        <v>64.2</v>
      </c>
      <c r="G36">
        <f t="shared" si="1"/>
        <v>3023.1055015417564</v>
      </c>
    </row>
    <row r="37" spans="1:7" x14ac:dyDescent="0.25">
      <c r="A37" t="s">
        <v>170</v>
      </c>
      <c r="B37">
        <f>SUMIFS('EIA 860 Cust Count'!H37:H227,'EIA 860 Cust Count'!B37:B227,'DR potential by state'!A37)/8760</f>
        <v>538.44606164383561</v>
      </c>
      <c r="C37">
        <f>(SUMIFS('RMI Technical Cap Calculations'!$AJ$4:$AJ$52,'RMI Technical Cap Calculations'!$A$4:$A$52,'DR potential by state'!A37)/1000)</f>
        <v>23582.413638296141</v>
      </c>
      <c r="D37">
        <f t="shared" si="2"/>
        <v>24120.859699939978</v>
      </c>
      <c r="E37">
        <f>SUMIFS('2018 EIA DR'!$T$4:$T$432,'2018 EIA DR'!$D$4:$D$432,'DR potential by state'!A37)</f>
        <v>369.40000000000003</v>
      </c>
      <c r="F37">
        <f>SUMIFS('2018 EIA DR'!$Y$4:$Y$432,'2018 EIA DR'!$D$4:$D$432,'DR potential by state'!A37)</f>
        <v>227.29999999999998</v>
      </c>
      <c r="G37">
        <f t="shared" si="1"/>
        <v>631.22595086141826</v>
      </c>
    </row>
    <row r="38" spans="1:7" x14ac:dyDescent="0.25">
      <c r="A38" t="s">
        <v>171</v>
      </c>
      <c r="B38">
        <f>SUMIFS('EIA 860 Cust Count'!H38:H228,'EIA 860 Cust Count'!B38:B228,'DR potential by state'!A38)/8760</f>
        <v>423.51772260273975</v>
      </c>
      <c r="C38">
        <f>(SUMIFS('RMI Technical Cap Calculations'!$AJ$4:$AJ$52,'RMI Technical Cap Calculations'!$A$4:$A$52,'DR potential by state'!A38)/1000)</f>
        <v>33249.18864045923</v>
      </c>
      <c r="D38">
        <f t="shared" si="2"/>
        <v>33672.706363061967</v>
      </c>
      <c r="E38">
        <f>SUMIFS('2018 EIA DR'!$T$4:$T$432,'2018 EIA DR'!$D$4:$D$432,'DR potential by state'!A38)</f>
        <v>44.199999999999996</v>
      </c>
      <c r="F38">
        <f>SUMIFS('2018 EIA DR'!$Y$4:$Y$432,'2018 EIA DR'!$D$4:$D$432,'DR potential by state'!A38)</f>
        <v>28.3</v>
      </c>
      <c r="G38">
        <f t="shared" si="1"/>
        <v>881.19106684054088</v>
      </c>
    </row>
    <row r="39" spans="1:7" x14ac:dyDescent="0.25">
      <c r="A39" t="s">
        <v>172</v>
      </c>
      <c r="B39">
        <f>SUMIFS('EIA 860 Cust Count'!H39:H229,'EIA 860 Cust Count'!B39:B229,'DR potential by state'!A39)/8760</f>
        <v>3174.3653538812787</v>
      </c>
      <c r="C39">
        <f>(SUMIFS('RMI Technical Cap Calculations'!$AJ$4:$AJ$52,'RMI Technical Cap Calculations'!$A$4:$A$52,'DR potential by state'!A39)/1000)</f>
        <v>109831.25457341946</v>
      </c>
      <c r="D39">
        <f t="shared" si="2"/>
        <v>113005.61992730074</v>
      </c>
      <c r="E39">
        <f>SUMIFS('2018 EIA DR'!$T$4:$T$432,'2018 EIA DR'!$D$4:$D$432,'DR potential by state'!A39)</f>
        <v>691.1</v>
      </c>
      <c r="F39">
        <f>SUMIFS('2018 EIA DR'!$Y$4:$Y$432,'2018 EIA DR'!$D$4:$D$432,'DR potential by state'!A39)</f>
        <v>615.20000000000005</v>
      </c>
      <c r="G39">
        <f t="shared" si="1"/>
        <v>2957.2776749525206</v>
      </c>
    </row>
    <row r="40" spans="1:7" x14ac:dyDescent="0.25">
      <c r="A40" t="s">
        <v>173</v>
      </c>
      <c r="B40">
        <f>SUMIFS('EIA 860 Cust Count'!H40:H230,'EIA 860 Cust Count'!B40:B230,'DR potential by state'!A40)/8760</f>
        <v>56.820262557077626</v>
      </c>
      <c r="C40">
        <f>(SUMIFS('RMI Technical Cap Calculations'!$AJ$4:$AJ$52,'RMI Technical Cap Calculations'!$A$4:$A$52,'DR potential by state'!A40)/1000)</f>
        <v>7353.3049915087868</v>
      </c>
      <c r="D40">
        <f t="shared" si="2"/>
        <v>7410.1252540658643</v>
      </c>
      <c r="E40">
        <f>SUMIFS('2018 EIA DR'!$T$4:$T$432,'2018 EIA DR'!$D$4:$D$432,'DR potential by state'!A40)</f>
        <v>0</v>
      </c>
      <c r="F40">
        <f>SUMIFS('2018 EIA DR'!$Y$4:$Y$432,'2018 EIA DR'!$D$4:$D$432,'DR potential by state'!A40)</f>
        <v>0</v>
      </c>
      <c r="G40">
        <f t="shared" si="1"/>
        <v>193.91777149267912</v>
      </c>
    </row>
    <row r="41" spans="1:7" x14ac:dyDescent="0.25">
      <c r="A41" t="s">
        <v>117</v>
      </c>
      <c r="B41">
        <f>SUMIFS('EIA 860 Cust Count'!H41:H231,'EIA 860 Cust Count'!B41:B231,'DR potential by state'!A41)/8760</f>
        <v>502.44600456621004</v>
      </c>
      <c r="C41">
        <f>(SUMIFS('RMI Technical Cap Calculations'!$AJ$4:$AJ$52,'RMI Technical Cap Calculations'!$A$4:$A$52,'DR potential by state'!A41)/1000)</f>
        <v>34940.480147341856</v>
      </c>
      <c r="D41">
        <f t="shared" si="2"/>
        <v>35442.926151908068</v>
      </c>
      <c r="E41">
        <f>SUMIFS('2018 EIA DR'!$T$4:$T$432,'2018 EIA DR'!$D$4:$D$432,'DR potential by state'!A41)</f>
        <v>1094.7</v>
      </c>
      <c r="F41">
        <f>SUMIFS('2018 EIA DR'!$Y$4:$Y$432,'2018 EIA DR'!$D$4:$D$432,'DR potential by state'!A41)</f>
        <v>749.19999999999993</v>
      </c>
      <c r="G41">
        <f t="shared" si="1"/>
        <v>927.51647494574445</v>
      </c>
    </row>
    <row r="42" spans="1:7" x14ac:dyDescent="0.25">
      <c r="A42" t="s">
        <v>174</v>
      </c>
      <c r="B42">
        <f>SUMIFS('EIA 860 Cust Count'!H42:H232,'EIA 860 Cust Count'!B42:B232,'DR potential by state'!A42)/8760</f>
        <v>78.370976027397262</v>
      </c>
      <c r="C42">
        <f>(SUMIFS('RMI Technical Cap Calculations'!$AJ$4:$AJ$52,'RMI Technical Cap Calculations'!$A$4:$A$52,'DR potential by state'!A42)/1000)</f>
        <v>4404.1326589062774</v>
      </c>
      <c r="D42">
        <f t="shared" si="2"/>
        <v>4482.5036349336742</v>
      </c>
      <c r="E42">
        <f>SUMIFS('2018 EIA DR'!$T$4:$T$432,'2018 EIA DR'!$D$4:$D$432,'DR potential by state'!A42)</f>
        <v>211.8</v>
      </c>
      <c r="F42">
        <f>SUMIFS('2018 EIA DR'!$Y$4:$Y$432,'2018 EIA DR'!$D$4:$D$432,'DR potential by state'!A42)</f>
        <v>131</v>
      </c>
      <c r="G42">
        <f t="shared" si="1"/>
        <v>131</v>
      </c>
    </row>
    <row r="43" spans="1:7" x14ac:dyDescent="0.25">
      <c r="A43" t="s">
        <v>175</v>
      </c>
      <c r="B43">
        <f>SUMIFS('EIA 860 Cust Count'!H43:H233,'EIA 860 Cust Count'!B43:B233,'DR potential by state'!A43)/8760</f>
        <v>615.16275684931509</v>
      </c>
      <c r="C43">
        <f>(SUMIFS('RMI Technical Cap Calculations'!$AJ$4:$AJ$52,'RMI Technical Cap Calculations'!$A$4:$A$52,'DR potential by state'!A43)/1000)</f>
        <v>39410.343891706994</v>
      </c>
      <c r="D43">
        <f t="shared" si="2"/>
        <v>40025.506648556307</v>
      </c>
      <c r="E43">
        <f>SUMIFS('2018 EIA DR'!$T$4:$T$432,'2018 EIA DR'!$D$4:$D$432,'DR potential by state'!A43)</f>
        <v>819</v>
      </c>
      <c r="F43">
        <f>SUMIFS('2018 EIA DR'!$Y$4:$Y$432,'2018 EIA DR'!$D$4:$D$432,'DR potential by state'!A43)</f>
        <v>478</v>
      </c>
      <c r="G43">
        <f t="shared" si="1"/>
        <v>1047.4393867896774</v>
      </c>
    </row>
    <row r="44" spans="1:7" x14ac:dyDescent="0.25">
      <c r="A44" t="s">
        <v>176</v>
      </c>
      <c r="B44">
        <f>SUMIFS('EIA 860 Cust Count'!H44:H234,'EIA 860 Cust Count'!B44:B234,'DR potential by state'!A44)/8760</f>
        <v>621.28630136986305</v>
      </c>
      <c r="C44">
        <f>(SUMIFS('RMI Technical Cap Calculations'!$AJ$4:$AJ$52,'RMI Technical Cap Calculations'!$A$4:$A$52,'DR potential by state'!A44)/1000)</f>
        <v>153141.49089959366</v>
      </c>
      <c r="D44">
        <f t="shared" si="2"/>
        <v>153762.77720096352</v>
      </c>
      <c r="E44">
        <f>SUMIFS('2018 EIA DR'!$T$4:$T$432,'2018 EIA DR'!$D$4:$D$432,'DR potential by state'!A44)</f>
        <v>1035.6000000000001</v>
      </c>
      <c r="F44">
        <f>SUMIFS('2018 EIA DR'!$Y$4:$Y$432,'2018 EIA DR'!$D$4:$D$432,'DR potential by state'!A44)</f>
        <v>756.9</v>
      </c>
      <c r="G44">
        <f t="shared" si="1"/>
        <v>4023.863844538349</v>
      </c>
    </row>
    <row r="45" spans="1:7" x14ac:dyDescent="0.25">
      <c r="A45" t="s">
        <v>177</v>
      </c>
      <c r="B45">
        <f>SUMIFS('EIA 860 Cust Count'!H45:H235,'EIA 860 Cust Count'!B45:B235,'DR potential by state'!A45)/8760</f>
        <v>265.07265981735162</v>
      </c>
      <c r="C45">
        <f>(SUMIFS('RMI Technical Cap Calculations'!$AJ$4:$AJ$52,'RMI Technical Cap Calculations'!$A$4:$A$52,'DR potential by state'!A45)/1000)</f>
        <v>10338.803845194469</v>
      </c>
      <c r="D45">
        <f t="shared" si="2"/>
        <v>10603.87650501182</v>
      </c>
      <c r="E45">
        <f>SUMIFS('2018 EIA DR'!$T$4:$T$432,'2018 EIA DR'!$D$4:$D$432,'DR potential by state'!A45)</f>
        <v>265.8</v>
      </c>
      <c r="F45">
        <f>SUMIFS('2018 EIA DR'!$Y$4:$Y$432,'2018 EIA DR'!$D$4:$D$432,'DR potential by state'!A45)</f>
        <v>128.69999999999999</v>
      </c>
      <c r="G45">
        <f t="shared" si="1"/>
        <v>277.49599777779872</v>
      </c>
    </row>
    <row r="46" spans="1:7" x14ac:dyDescent="0.25">
      <c r="A46" t="s">
        <v>178</v>
      </c>
      <c r="B46">
        <f>SUMIFS('EIA 860 Cust Count'!H46:H236,'EIA 860 Cust Count'!B46:B236,'DR potential by state'!A46)/8760</f>
        <v>39.679337899543377</v>
      </c>
      <c r="C46">
        <f>(SUMIFS('RMI Technical Cap Calculations'!$AJ$4:$AJ$52,'RMI Technical Cap Calculations'!$A$4:$A$52,'DR potential by state'!A46)/1000)</f>
        <v>2446.9188150185209</v>
      </c>
      <c r="D46">
        <f t="shared" si="2"/>
        <v>2486.5981529180644</v>
      </c>
      <c r="E46">
        <f>SUMIFS('2018 EIA DR'!$T$4:$T$432,'2018 EIA DR'!$D$4:$D$432,'DR potential by state'!A46)</f>
        <v>30.6</v>
      </c>
      <c r="F46">
        <f>SUMIFS('2018 EIA DR'!$Y$4:$Y$432,'2018 EIA DR'!$D$4:$D$432,'DR potential by state'!A46)</f>
        <v>20.100000000000001</v>
      </c>
      <c r="G46">
        <f t="shared" si="1"/>
        <v>65.072526560479815</v>
      </c>
    </row>
    <row r="47" spans="1:7" x14ac:dyDescent="0.25">
      <c r="A47" t="s">
        <v>179</v>
      </c>
      <c r="B47">
        <f>SUMIFS('EIA 860 Cust Count'!H47:H237,'EIA 860 Cust Count'!B47:B237,'DR potential by state'!A47)/8760</f>
        <v>903.9058789954338</v>
      </c>
      <c r="C47">
        <f>(SUMIFS('RMI Technical Cap Calculations'!$AJ$4:$AJ$52,'RMI Technical Cap Calculations'!$A$4:$A$52,'DR potential by state'!A47)/1000)</f>
        <v>95501.948126384028</v>
      </c>
      <c r="D47">
        <f t="shared" si="2"/>
        <v>96405.854005379457</v>
      </c>
      <c r="E47">
        <f>SUMIFS('2018 EIA DR'!$T$4:$T$432,'2018 EIA DR'!$D$4:$D$432,'DR potential by state'!A47)</f>
        <v>312.09999999999997</v>
      </c>
      <c r="F47">
        <f>SUMIFS('2018 EIA DR'!$Y$4:$Y$432,'2018 EIA DR'!$D$4:$D$432,'DR potential by state'!A47)</f>
        <v>107.3</v>
      </c>
      <c r="G47">
        <f t="shared" si="1"/>
        <v>2522.8734638883598</v>
      </c>
    </row>
    <row r="48" spans="1:7" x14ac:dyDescent="0.25">
      <c r="A48" t="s">
        <v>180</v>
      </c>
      <c r="B48">
        <f>SUMIFS('EIA 860 Cust Count'!H48:H238,'EIA 860 Cust Count'!B48:B238,'DR potential by state'!A48)/8760</f>
        <v>399.82106164383561</v>
      </c>
      <c r="C48">
        <f>(SUMIFS('RMI Technical Cap Calculations'!$AJ$4:$AJ$52,'RMI Technical Cap Calculations'!$A$4:$A$52,'DR potential by state'!A48)/1000)</f>
        <v>44284.610584873633</v>
      </c>
      <c r="D48">
        <f t="shared" si="2"/>
        <v>44684.431646517471</v>
      </c>
      <c r="E48">
        <f>SUMIFS('2018 EIA DR'!$T$4:$T$432,'2018 EIA DR'!$D$4:$D$432,'DR potential by state'!A48)</f>
        <v>0</v>
      </c>
      <c r="F48">
        <f>SUMIFS('2018 EIA DR'!$Y$4:$Y$432,'2018 EIA DR'!$D$4:$D$432,'DR potential by state'!A48)</f>
        <v>0</v>
      </c>
      <c r="G48">
        <f t="shared" si="1"/>
        <v>1169.3601805927849</v>
      </c>
    </row>
    <row r="49" spans="1:8" x14ac:dyDescent="0.25">
      <c r="A49" t="s">
        <v>181</v>
      </c>
      <c r="B49">
        <f>SUMIFS('EIA 860 Cust Count'!H49:H239,'EIA 860 Cust Count'!B49:B239,'DR potential by state'!A49)/8760</f>
        <v>404.69212328767122</v>
      </c>
      <c r="C49">
        <f>(SUMIFS('RMI Technical Cap Calculations'!$AJ$4:$AJ$52,'RMI Technical Cap Calculations'!$A$4:$A$52,'DR potential by state'!A49)/1000)</f>
        <v>12988.634303852068</v>
      </c>
      <c r="D49">
        <f t="shared" si="2"/>
        <v>13393.32642713974</v>
      </c>
      <c r="E49">
        <f>SUMIFS('2018 EIA DR'!$T$4:$T$432,'2018 EIA DR'!$D$4:$D$432,'DR potential by state'!A49)</f>
        <v>179.39999999999998</v>
      </c>
      <c r="F49">
        <f>SUMIFS('2018 EIA DR'!$Y$4:$Y$432,'2018 EIA DR'!$D$4:$D$432,'DR potential by state'!A49)</f>
        <v>2.4000000000000004</v>
      </c>
      <c r="G49">
        <f t="shared" si="1"/>
        <v>350.49394235271313</v>
      </c>
    </row>
    <row r="50" spans="1:8" x14ac:dyDescent="0.25">
      <c r="A50" t="s">
        <v>182</v>
      </c>
      <c r="B50">
        <f>SUMIFS('EIA 860 Cust Count'!H50:H240,'EIA 860 Cust Count'!B50:B240,'DR potential by state'!A50)/8760</f>
        <v>685.78578767123292</v>
      </c>
      <c r="C50">
        <f>(SUMIFS('RMI Technical Cap Calculations'!$AJ$4:$AJ$52,'RMI Technical Cap Calculations'!$A$4:$A$52,'DR potential by state'!A50)/1000)</f>
        <v>27011.579910913773</v>
      </c>
      <c r="D50">
        <f t="shared" si="2"/>
        <v>27697.365698585007</v>
      </c>
      <c r="E50">
        <f>SUMIFS('2018 EIA DR'!$T$4:$T$432,'2018 EIA DR'!$D$4:$D$432,'DR potential by state'!A50)</f>
        <v>1200.8</v>
      </c>
      <c r="F50">
        <f>SUMIFS('2018 EIA DR'!$Y$4:$Y$432,'2018 EIA DR'!$D$4:$D$432,'DR potential by state'!A50)</f>
        <v>441.2</v>
      </c>
      <c r="G50">
        <f t="shared" si="1"/>
        <v>724.82059996763951</v>
      </c>
    </row>
    <row r="51" spans="1:8" x14ac:dyDescent="0.25">
      <c r="A51" t="s">
        <v>183</v>
      </c>
      <c r="B51">
        <f>SUMIFS('EIA 860 Cust Count'!H51:H241,'EIA 860 Cust Count'!B51:B241,'DR potential by state'!A51)/8760</f>
        <v>262.64312214611874</v>
      </c>
      <c r="C51">
        <f>(SUMIFS('RMI Technical Cap Calculations'!$AJ$4:$AJ$52,'RMI Technical Cap Calculations'!$A$4:$A$52,'DR potential by state'!A51)/1000)</f>
        <v>2538.6536106405342</v>
      </c>
      <c r="D51">
        <f t="shared" si="2"/>
        <v>2801.2967327866531</v>
      </c>
      <c r="E51">
        <f>SUMIFS('2018 EIA DR'!$T$4:$T$432,'2018 EIA DR'!$D$4:$D$432,'DR potential by state'!A51)</f>
        <v>18.3</v>
      </c>
      <c r="F51">
        <f>SUMIFS('2018 EIA DR'!$Y$4:$Y$432,'2018 EIA DR'!$D$4:$D$432,'DR potential by state'!A51)</f>
        <v>3.9</v>
      </c>
      <c r="G51">
        <f t="shared" si="1"/>
        <v>73.307967286200821</v>
      </c>
    </row>
    <row r="52" spans="1:8" x14ac:dyDescent="0.25">
      <c r="A52" t="s">
        <v>186</v>
      </c>
      <c r="D52" s="29">
        <f>SUM(D2:D51)</f>
        <v>2254550.4036301863</v>
      </c>
      <c r="E52" s="29">
        <f t="shared" ref="E52:F52" si="3">SUM(E2:E51)</f>
        <v>30874.299999999996</v>
      </c>
      <c r="F52" s="29">
        <f t="shared" si="3"/>
        <v>12501</v>
      </c>
      <c r="G52" s="29">
        <f>SUM(G2:G51)</f>
        <v>59471.906083872498</v>
      </c>
      <c r="H52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CBD7-E2B0-40B6-BEFC-A73C0A390F5A}">
  <dimension ref="A1:AJ104"/>
  <sheetViews>
    <sheetView topLeftCell="H1" workbookViewId="0">
      <selection activeCell="N8" sqref="N8"/>
    </sheetView>
  </sheetViews>
  <sheetFormatPr defaultRowHeight="15" x14ac:dyDescent="0.25"/>
  <cols>
    <col min="1" max="1" width="16.140625" customWidth="1"/>
    <col min="2" max="2" width="18.28515625" customWidth="1"/>
    <col min="3" max="3" width="16.140625" customWidth="1"/>
    <col min="4" max="4" width="17.7109375" customWidth="1"/>
    <col min="5" max="5" width="15.5703125" customWidth="1"/>
    <col min="6" max="6" width="17.42578125" customWidth="1"/>
    <col min="7" max="7" width="15" customWidth="1"/>
    <col min="8" max="8" width="15.42578125" customWidth="1"/>
    <col min="9" max="9" width="17.7109375" customWidth="1"/>
    <col min="10" max="10" width="20.5703125" customWidth="1"/>
    <col min="11" max="11" width="16.5703125" customWidth="1"/>
    <col min="12" max="12" width="16.85546875" customWidth="1"/>
    <col min="13" max="13" width="15.7109375" customWidth="1"/>
    <col min="14" max="14" width="38" customWidth="1"/>
    <col min="24" max="24" width="17.140625" customWidth="1"/>
    <col min="25" max="25" width="22.140625" customWidth="1"/>
    <col min="36" max="36" width="10" bestFit="1" customWidth="1"/>
  </cols>
  <sheetData>
    <row r="1" spans="1:36" x14ac:dyDescent="0.25">
      <c r="A1" t="s">
        <v>11</v>
      </c>
      <c r="B1" t="s">
        <v>62</v>
      </c>
      <c r="C1" t="s">
        <v>62</v>
      </c>
      <c r="D1" t="s">
        <v>62</v>
      </c>
      <c r="E1" t="s">
        <v>62</v>
      </c>
      <c r="F1" t="s">
        <v>62</v>
      </c>
      <c r="G1" t="s">
        <v>62</v>
      </c>
      <c r="H1" t="s">
        <v>62</v>
      </c>
      <c r="I1" t="s">
        <v>62</v>
      </c>
      <c r="J1" t="s">
        <v>62</v>
      </c>
      <c r="K1" t="s">
        <v>62</v>
      </c>
      <c r="L1" t="s">
        <v>62</v>
      </c>
      <c r="M1" t="s">
        <v>62</v>
      </c>
      <c r="N1" s="4" t="s">
        <v>632</v>
      </c>
      <c r="O1" s="4" t="s">
        <v>632</v>
      </c>
      <c r="P1" s="4" t="s">
        <v>632</v>
      </c>
      <c r="Q1" s="4" t="s">
        <v>632</v>
      </c>
      <c r="R1" s="4" t="s">
        <v>632</v>
      </c>
      <c r="S1" s="4" t="s">
        <v>632</v>
      </c>
      <c r="T1" s="4" t="s">
        <v>632</v>
      </c>
      <c r="U1" s="4" t="s">
        <v>632</v>
      </c>
      <c r="V1" s="4" t="s">
        <v>632</v>
      </c>
      <c r="W1" s="4" t="s">
        <v>632</v>
      </c>
      <c r="X1" s="4" t="s">
        <v>632</v>
      </c>
      <c r="Y1" s="9" t="s">
        <v>625</v>
      </c>
      <c r="Z1" s="9" t="s">
        <v>625</v>
      </c>
      <c r="AA1" s="9" t="s">
        <v>625</v>
      </c>
      <c r="AB1" s="9" t="s">
        <v>625</v>
      </c>
      <c r="AC1" s="9" t="s">
        <v>625</v>
      </c>
      <c r="AD1" s="9" t="s">
        <v>625</v>
      </c>
      <c r="AE1" s="9" t="s">
        <v>625</v>
      </c>
      <c r="AF1" s="9" t="s">
        <v>625</v>
      </c>
      <c r="AG1" s="9" t="s">
        <v>625</v>
      </c>
      <c r="AH1" s="9" t="s">
        <v>625</v>
      </c>
      <c r="AI1" s="9" t="s">
        <v>625</v>
      </c>
    </row>
    <row r="2" spans="1:36" x14ac:dyDescent="0.25">
      <c r="A2" t="s">
        <v>11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10" t="s">
        <v>1</v>
      </c>
      <c r="Z2" s="10" t="s">
        <v>1</v>
      </c>
      <c r="AA2" s="10" t="s">
        <v>1</v>
      </c>
      <c r="AB2" s="10" t="s">
        <v>1</v>
      </c>
      <c r="AC2" s="10" t="s">
        <v>1</v>
      </c>
      <c r="AD2" s="10" t="s">
        <v>2</v>
      </c>
      <c r="AE2" s="10" t="s">
        <v>2</v>
      </c>
      <c r="AF2" s="10" t="s">
        <v>2</v>
      </c>
      <c r="AG2" s="10" t="s">
        <v>2</v>
      </c>
      <c r="AH2" s="10" t="s">
        <v>2</v>
      </c>
      <c r="AI2" s="10" t="s">
        <v>2</v>
      </c>
      <c r="AJ2" s="10" t="s">
        <v>186</v>
      </c>
    </row>
    <row r="3" spans="1:36" x14ac:dyDescent="0.25">
      <c r="A3" s="2" t="s">
        <v>12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5</v>
      </c>
      <c r="K3" s="1" t="s">
        <v>6</v>
      </c>
      <c r="L3" s="1" t="s">
        <v>7</v>
      </c>
      <c r="M3" s="1" t="s">
        <v>8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" t="s">
        <v>9</v>
      </c>
      <c r="T3" s="5" t="s">
        <v>10</v>
      </c>
      <c r="U3" s="5" t="s">
        <v>5</v>
      </c>
      <c r="V3" s="5" t="s">
        <v>6</v>
      </c>
      <c r="W3" s="5" t="s">
        <v>7</v>
      </c>
      <c r="X3" s="5" t="s">
        <v>8</v>
      </c>
      <c r="Y3" s="10" t="s">
        <v>4</v>
      </c>
      <c r="Z3" s="10" t="s">
        <v>5</v>
      </c>
      <c r="AA3" s="10" t="s">
        <v>6</v>
      </c>
      <c r="AB3" s="10" t="s">
        <v>7</v>
      </c>
      <c r="AC3" s="10" t="s">
        <v>8</v>
      </c>
      <c r="AD3" s="10" t="s">
        <v>9</v>
      </c>
      <c r="AE3" s="10" t="s">
        <v>10</v>
      </c>
      <c r="AF3" s="10" t="s">
        <v>5</v>
      </c>
      <c r="AG3" s="10" t="s">
        <v>6</v>
      </c>
      <c r="AH3" s="10" t="s">
        <v>7</v>
      </c>
      <c r="AI3" s="10" t="s">
        <v>8</v>
      </c>
    </row>
    <row r="4" spans="1:36" x14ac:dyDescent="0.25">
      <c r="A4" s="2" t="s">
        <v>13</v>
      </c>
      <c r="B4">
        <v>0</v>
      </c>
      <c r="C4">
        <v>1</v>
      </c>
      <c r="D4">
        <v>0.74731182795698925</v>
      </c>
      <c r="E4">
        <v>0.77956989247311825</v>
      </c>
      <c r="F4">
        <v>0.60483870967741937</v>
      </c>
      <c r="G4">
        <v>3.8888392082899759</v>
      </c>
      <c r="H4">
        <v>0.16326530612244897</v>
      </c>
      <c r="I4">
        <v>0.62244897959183676</v>
      </c>
      <c r="J4">
        <v>0.5708920187793427</v>
      </c>
      <c r="K4">
        <v>0.73143916743149351</v>
      </c>
      <c r="L4">
        <v>0.10677812220651919</v>
      </c>
      <c r="M4">
        <v>66.404869217440492</v>
      </c>
      <c r="N4" s="4">
        <f>C4*'DR Potential of Technology'!A$6</f>
        <v>0</v>
      </c>
      <c r="O4" s="4">
        <f>D4*'DR Potential of Technology'!B$6</f>
        <v>2.241935483870968</v>
      </c>
      <c r="P4" s="4">
        <f>E4*'DR Potential of Technology'!C$6</f>
        <v>2.728494623655914</v>
      </c>
      <c r="Q4" s="4">
        <f>F4*'DR Potential of Technology'!D$6</f>
        <v>1.814516129032258</v>
      </c>
      <c r="R4" s="4">
        <f>G4*'DR Potential of Technology'!E$6</f>
        <v>0</v>
      </c>
      <c r="S4" s="4">
        <f>H4*'DR Potential of Technology'!F$6</f>
        <v>0</v>
      </c>
      <c r="T4" s="4">
        <f>I4*'DR Potential of Technology'!G$6</f>
        <v>0</v>
      </c>
      <c r="U4" s="4">
        <f>J4*'DR Potential of Technology'!H$6</f>
        <v>3.4253521126760562</v>
      </c>
      <c r="V4" s="4">
        <f>K4*'DR Potential of Technology'!I$6</f>
        <v>2.925756669725974</v>
      </c>
      <c r="W4" s="4">
        <f>L4*'DR Potential of Technology'!J$6</f>
        <v>0.53389061103259594</v>
      </c>
      <c r="X4" s="4">
        <f>M4*'DR Potential of Technology'!K$6</f>
        <v>0</v>
      </c>
      <c r="Y4">
        <f>'RMI Technical Cap Calculations'!N4*SUMIFS('EIA 860 Cust Count'!$C$2:$C$192,'EIA 860 Cust Count'!$B$2:$B$192,'RMI Technical Cap Calculations'!$A4)</f>
        <v>0</v>
      </c>
      <c r="Z4">
        <f>'RMI Technical Cap Calculations'!O4*SUMIFS('EIA 860 Cust Count'!$C$2:$C$192,'EIA 860 Cust Count'!$B$2:$B$192,'RMI Technical Cap Calculations'!$A4)</f>
        <v>4958033.5967741944</v>
      </c>
      <c r="AA4">
        <f>'RMI Technical Cap Calculations'!P4*SUMIFS('EIA 860 Cust Count'!$C$2:$C$192,'EIA 860 Cust Count'!$B$2:$B$192,'RMI Technical Cap Calculations'!$A4)</f>
        <v>6034057.6747311829</v>
      </c>
      <c r="AB4">
        <f>'RMI Technical Cap Calculations'!Q4*SUMIFS('EIA 860 Cust Count'!$C$2:$C$192,'EIA 860 Cust Count'!$B$2:$B$192,'RMI Technical Cap Calculations'!$A4)</f>
        <v>4012796.9758064514</v>
      </c>
      <c r="AC4">
        <f>'RMI Technical Cap Calculations'!R4*SUMIFS('EIA 860 Cust Count'!$C$2:$C$192,'EIA 860 Cust Count'!$B$2:$B$192,'RMI Technical Cap Calculations'!$A4)</f>
        <v>0</v>
      </c>
      <c r="AD4">
        <f>'RMI Technical Cap Calculations'!S4*SUMIFS('EIA 860 Cust Count'!$C$2:$C$192,'EIA 860 Cust Count'!$B$2:$B$192,'RMI Technical Cap Calculations'!$A4)</f>
        <v>0</v>
      </c>
      <c r="AE4">
        <f>'RMI Technical Cap Calculations'!T4*SUMIFS('EIA 860 Cust Count'!$C$2:$C$192,'EIA 860 Cust Count'!$B$2:$B$192,'RMI Technical Cap Calculations'!$A4)</f>
        <v>0</v>
      </c>
      <c r="AF4">
        <f>'RMI Technical Cap Calculations'!U4*SUMIFS('EIA 860 Cust Count'!$C$2:$C$192,'EIA 860 Cust Count'!$B$2:$B$192,'RMI Technical Cap Calculations'!$A4)</f>
        <v>7575155.9211267605</v>
      </c>
      <c r="AG4">
        <f>'RMI Technical Cap Calculations'!V4*SUMIFS('EIA 860 Cust Count'!$C$2:$C$192,'EIA 860 Cust Count'!$B$2:$B$192,'RMI Technical Cap Calculations'!$A4)</f>
        <v>6470302.0978289824</v>
      </c>
      <c r="AH4">
        <f>'RMI Technical Cap Calculations'!W4*SUMIFS('EIA 860 Cust Count'!$C$2:$C$192,'EIA 860 Cust Count'!$B$2:$B$192,'RMI Technical Cap Calculations'!$A4)</f>
        <v>1180697.4846267528</v>
      </c>
      <c r="AI4">
        <f>'RMI Technical Cap Calculations'!X4*SUMIFS('EIA 860 Cust Count'!$C$2:$C$192,'EIA 860 Cust Count'!$B$2:$B$192,'RMI Technical Cap Calculations'!$A4)</f>
        <v>0</v>
      </c>
      <c r="AJ4">
        <f>SUM(Y4:AI4)</f>
        <v>30231043.750894327</v>
      </c>
    </row>
    <row r="5" spans="1:36" x14ac:dyDescent="0.25">
      <c r="A5" s="2" t="s">
        <v>14</v>
      </c>
      <c r="B5">
        <v>0</v>
      </c>
      <c r="C5">
        <v>1</v>
      </c>
      <c r="D5">
        <v>0.37603305785123969</v>
      </c>
      <c r="E5">
        <v>0.80991735537190079</v>
      </c>
      <c r="F5">
        <v>0.36776859504132231</v>
      </c>
      <c r="G5">
        <v>4.1265508674270883</v>
      </c>
      <c r="H5">
        <v>0.18</v>
      </c>
      <c r="I5">
        <v>0.56000000000000005</v>
      </c>
      <c r="J5">
        <v>0.38854425144747723</v>
      </c>
      <c r="K5">
        <v>0.90904170461155465</v>
      </c>
      <c r="L5">
        <v>9.1012541594278573E-2</v>
      </c>
      <c r="M5">
        <v>62.190374398687709</v>
      </c>
      <c r="N5" s="4">
        <f>C5*'DR Potential of Technology'!A$6</f>
        <v>0</v>
      </c>
      <c r="O5" s="4">
        <f>D5*'DR Potential of Technology'!B$6</f>
        <v>1.1280991735537191</v>
      </c>
      <c r="P5" s="4">
        <f>E5*'DR Potential of Technology'!C$6</f>
        <v>2.8347107438016526</v>
      </c>
      <c r="Q5" s="4">
        <f>F5*'DR Potential of Technology'!D$6</f>
        <v>1.1033057851239669</v>
      </c>
      <c r="R5" s="4">
        <f>G5*'DR Potential of Technology'!E$6</f>
        <v>0</v>
      </c>
      <c r="S5" s="4">
        <f>H5*'DR Potential of Technology'!F$6</f>
        <v>0</v>
      </c>
      <c r="T5" s="4">
        <f>I5*'DR Potential of Technology'!G$6</f>
        <v>0</v>
      </c>
      <c r="U5" s="4">
        <f>J5*'DR Potential of Technology'!H$6</f>
        <v>2.3312655086848633</v>
      </c>
      <c r="V5" s="4">
        <f>K5*'DR Potential of Technology'!I$6</f>
        <v>3.6361668184462186</v>
      </c>
      <c r="W5" s="4">
        <f>L5*'DR Potential of Technology'!J$6</f>
        <v>0.45506270797139287</v>
      </c>
      <c r="X5" s="4">
        <f>M5*'DR Potential of Technology'!K$6</f>
        <v>0</v>
      </c>
      <c r="Y5">
        <f>'RMI Technical Cap Calculations'!N5*SUMIFS('EIA 860 Cust Count'!$C$2:$C$192,'EIA 860 Cust Count'!$B$2:$B$192,'RMI Technical Cap Calculations'!$A5)</f>
        <v>0</v>
      </c>
      <c r="Z5">
        <f>'RMI Technical Cap Calculations'!O5*SUMIFS('EIA 860 Cust Count'!$C$2:$C$192,'EIA 860 Cust Count'!$B$2:$B$192,'RMI Technical Cap Calculations'!$A5)</f>
        <v>3234711.5702479342</v>
      </c>
      <c r="AA5">
        <f>'RMI Technical Cap Calculations'!P5*SUMIFS('EIA 860 Cust Count'!$C$2:$C$192,'EIA 860 Cust Count'!$B$2:$B$192,'RMI Technical Cap Calculations'!$A5)</f>
        <v>8128249.5867768582</v>
      </c>
      <c r="AB5">
        <f>'RMI Technical Cap Calculations'!Q5*SUMIFS('EIA 860 Cust Count'!$C$2:$C$192,'EIA 860 Cust Count'!$B$2:$B$192,'RMI Technical Cap Calculations'!$A5)</f>
        <v>3163619.0082644629</v>
      </c>
      <c r="AC5">
        <f>'RMI Technical Cap Calculations'!R5*SUMIFS('EIA 860 Cust Count'!$C$2:$C$192,'EIA 860 Cust Count'!$B$2:$B$192,'RMI Technical Cap Calculations'!$A5)</f>
        <v>0</v>
      </c>
      <c r="AD5">
        <f>'RMI Technical Cap Calculations'!S5*SUMIFS('EIA 860 Cust Count'!$C$2:$C$192,'EIA 860 Cust Count'!$B$2:$B$192,'RMI Technical Cap Calculations'!$A5)</f>
        <v>0</v>
      </c>
      <c r="AE5">
        <f>'RMI Technical Cap Calculations'!T5*SUMIFS('EIA 860 Cust Count'!$C$2:$C$192,'EIA 860 Cust Count'!$B$2:$B$192,'RMI Technical Cap Calculations'!$A5)</f>
        <v>0</v>
      </c>
      <c r="AF5">
        <f>'RMI Technical Cap Calculations'!U5*SUMIFS('EIA 860 Cust Count'!$C$2:$C$192,'EIA 860 Cust Count'!$B$2:$B$192,'RMI Technical Cap Calculations'!$A5)</f>
        <v>6684670.7196029769</v>
      </c>
      <c r="AG5">
        <f>'RMI Technical Cap Calculations'!V5*SUMIFS('EIA 860 Cust Count'!$C$2:$C$192,'EIA 860 Cust Count'!$B$2:$B$192,'RMI Technical Cap Calculations'!$A5)</f>
        <v>10426344.735212687</v>
      </c>
      <c r="AH5">
        <f>'RMI Technical Cap Calculations'!W5*SUMIFS('EIA 860 Cust Count'!$C$2:$C$192,'EIA 860 Cust Count'!$B$2:$B$192,'RMI Technical Cap Calculations'!$A5)</f>
        <v>1304846.8088371719</v>
      </c>
      <c r="AI5">
        <f>'RMI Technical Cap Calculations'!X5*SUMIFS('EIA 860 Cust Count'!$C$2:$C$192,'EIA 860 Cust Count'!$B$2:$B$192,'RMI Technical Cap Calculations'!$A5)</f>
        <v>0</v>
      </c>
      <c r="AJ5">
        <f t="shared" ref="AJ5:AJ52" si="0">SUM(Y5:AI5)</f>
        <v>32942442.428942092</v>
      </c>
    </row>
    <row r="6" spans="1:36" x14ac:dyDescent="0.25">
      <c r="A6" s="2" t="s">
        <v>15</v>
      </c>
      <c r="B6">
        <v>0</v>
      </c>
      <c r="C6">
        <v>1</v>
      </c>
      <c r="D6">
        <v>0.55689655172413788</v>
      </c>
      <c r="E6">
        <v>0.80862068965517242</v>
      </c>
      <c r="F6">
        <v>0.51896551724137929</v>
      </c>
      <c r="G6">
        <v>4.6297981569560047</v>
      </c>
      <c r="H6">
        <v>0.15727699530516431</v>
      </c>
      <c r="I6">
        <v>0.54460093896713613</v>
      </c>
      <c r="J6">
        <v>0.50958391771856004</v>
      </c>
      <c r="K6">
        <v>0.8875928746483891</v>
      </c>
      <c r="L6">
        <v>0.21873872013426993</v>
      </c>
      <c r="M6">
        <v>65.275099115222346</v>
      </c>
      <c r="N6" s="4">
        <f>C6*'DR Potential of Technology'!A$6</f>
        <v>0</v>
      </c>
      <c r="O6" s="4">
        <f>D6*'DR Potential of Technology'!B$6</f>
        <v>1.6706896551724135</v>
      </c>
      <c r="P6" s="4">
        <f>E6*'DR Potential of Technology'!C$6</f>
        <v>2.8301724137931035</v>
      </c>
      <c r="Q6" s="4">
        <f>F6*'DR Potential of Technology'!D$6</f>
        <v>1.556896551724138</v>
      </c>
      <c r="R6" s="4">
        <f>G6*'DR Potential of Technology'!E$6</f>
        <v>0</v>
      </c>
      <c r="S6" s="4">
        <f>H6*'DR Potential of Technology'!F$6</f>
        <v>0</v>
      </c>
      <c r="T6" s="4">
        <f>I6*'DR Potential of Technology'!G$6</f>
        <v>0</v>
      </c>
      <c r="U6" s="4">
        <f>J6*'DR Potential of Technology'!H$6</f>
        <v>3.0575035063113605</v>
      </c>
      <c r="V6" s="4">
        <f>K6*'DR Potential of Technology'!I$6</f>
        <v>3.5503714985935564</v>
      </c>
      <c r="W6" s="4">
        <f>L6*'DR Potential of Technology'!J$6</f>
        <v>1.0936936006713496</v>
      </c>
      <c r="X6" s="4">
        <f>M6*'DR Potential of Technology'!K$6</f>
        <v>0</v>
      </c>
      <c r="Y6">
        <f>'RMI Technical Cap Calculations'!N6*SUMIFS('EIA 860 Cust Count'!$C$2:$C$192,'EIA 860 Cust Count'!$B$2:$B$192,'RMI Technical Cap Calculations'!$A6)</f>
        <v>0</v>
      </c>
      <c r="Z6">
        <f>'RMI Technical Cap Calculations'!O6*SUMIFS('EIA 860 Cust Count'!$C$2:$C$192,'EIA 860 Cust Count'!$B$2:$B$192,'RMI Technical Cap Calculations'!$A6)</f>
        <v>2295925.2103448273</v>
      </c>
      <c r="AA6">
        <f>'RMI Technical Cap Calculations'!P6*SUMIFS('EIA 860 Cust Count'!$C$2:$C$192,'EIA 860 Cust Count'!$B$2:$B$192,'RMI Technical Cap Calculations'!$A6)</f>
        <v>3889330.477586207</v>
      </c>
      <c r="AB6">
        <f>'RMI Technical Cap Calculations'!Q6*SUMIFS('EIA 860 Cust Count'!$C$2:$C$192,'EIA 860 Cust Count'!$B$2:$B$192,'RMI Technical Cap Calculations'!$A6)</f>
        <v>2139546.4034482758</v>
      </c>
      <c r="AC6">
        <f>'RMI Technical Cap Calculations'!R6*SUMIFS('EIA 860 Cust Count'!$C$2:$C$192,'EIA 860 Cust Count'!$B$2:$B$192,'RMI Technical Cap Calculations'!$A6)</f>
        <v>0</v>
      </c>
      <c r="AD6">
        <f>'RMI Technical Cap Calculations'!S6*SUMIFS('EIA 860 Cust Count'!$C$2:$C$192,'EIA 860 Cust Count'!$B$2:$B$192,'RMI Technical Cap Calculations'!$A6)</f>
        <v>0</v>
      </c>
      <c r="AE6">
        <f>'RMI Technical Cap Calculations'!T6*SUMIFS('EIA 860 Cust Count'!$C$2:$C$192,'EIA 860 Cust Count'!$B$2:$B$192,'RMI Technical Cap Calculations'!$A6)</f>
        <v>0</v>
      </c>
      <c r="AF6">
        <f>'RMI Technical Cap Calculations'!U6*SUMIFS('EIA 860 Cust Count'!$C$2:$C$192,'EIA 860 Cust Count'!$B$2:$B$192,'RMI Technical Cap Calculations'!$A6)</f>
        <v>4201737.5035063112</v>
      </c>
      <c r="AG6">
        <f>'RMI Technical Cap Calculations'!V6*SUMIFS('EIA 860 Cust Count'!$C$2:$C$192,'EIA 860 Cust Count'!$B$2:$B$192,'RMI Technical Cap Calculations'!$A6)</f>
        <v>4879055.4274842115</v>
      </c>
      <c r="AH6">
        <f>'RMI Technical Cap Calculations'!W6*SUMIFS('EIA 860 Cust Count'!$C$2:$C$192,'EIA 860 Cust Count'!$B$2:$B$192,'RMI Technical Cap Calculations'!$A6)</f>
        <v>1502995.3063993941</v>
      </c>
      <c r="AI6">
        <f>'RMI Technical Cap Calculations'!X6*SUMIFS('EIA 860 Cust Count'!$C$2:$C$192,'EIA 860 Cust Count'!$B$2:$B$192,'RMI Technical Cap Calculations'!$A6)</f>
        <v>0</v>
      </c>
      <c r="AJ6">
        <f t="shared" si="0"/>
        <v>18908590.328769226</v>
      </c>
    </row>
    <row r="7" spans="1:36" x14ac:dyDescent="0.25">
      <c r="A7" s="2" t="s">
        <v>16</v>
      </c>
      <c r="B7">
        <v>0</v>
      </c>
      <c r="C7">
        <v>1</v>
      </c>
      <c r="D7">
        <v>0.32350230414746545</v>
      </c>
      <c r="E7">
        <v>0.50783410138248852</v>
      </c>
      <c r="F7">
        <v>0.3105990783410138</v>
      </c>
      <c r="G7">
        <v>3.1474158933084158</v>
      </c>
      <c r="H7">
        <v>0.12219227313566937</v>
      </c>
      <c r="I7">
        <v>0.49775381850853551</v>
      </c>
      <c r="J7">
        <v>0.47236394557823125</v>
      </c>
      <c r="K7">
        <v>0.79654630152778216</v>
      </c>
      <c r="L7">
        <v>0.2375210561289085</v>
      </c>
      <c r="M7">
        <v>60.247457791109944</v>
      </c>
      <c r="N7" s="4">
        <f>C7*'DR Potential of Technology'!A$6</f>
        <v>0</v>
      </c>
      <c r="O7" s="4">
        <f>D7*'DR Potential of Technology'!B$6</f>
        <v>0.9705069124423964</v>
      </c>
      <c r="P7" s="4">
        <f>E7*'DR Potential of Technology'!C$6</f>
        <v>1.7774193548387098</v>
      </c>
      <c r="Q7" s="4">
        <f>F7*'DR Potential of Technology'!D$6</f>
        <v>0.93179723502304146</v>
      </c>
      <c r="R7" s="4">
        <f>G7*'DR Potential of Technology'!E$6</f>
        <v>0</v>
      </c>
      <c r="S7" s="4">
        <f>H7*'DR Potential of Technology'!F$6</f>
        <v>0</v>
      </c>
      <c r="T7" s="4">
        <f>I7*'DR Potential of Technology'!G$6</f>
        <v>0</v>
      </c>
      <c r="U7" s="4">
        <f>J7*'DR Potential of Technology'!H$6</f>
        <v>2.8341836734693873</v>
      </c>
      <c r="V7" s="4">
        <f>K7*'DR Potential of Technology'!I$6</f>
        <v>3.1861852061111287</v>
      </c>
      <c r="W7" s="4">
        <f>L7*'DR Potential of Technology'!J$6</f>
        <v>1.1876052806445425</v>
      </c>
      <c r="X7" s="4">
        <f>M7*'DR Potential of Technology'!K$6</f>
        <v>0</v>
      </c>
      <c r="Y7">
        <f>'RMI Technical Cap Calculations'!N7*SUMIFS('EIA 860 Cust Count'!$C$2:$C$192,'EIA 860 Cust Count'!$B$2:$B$192,'RMI Technical Cap Calculations'!$A7)</f>
        <v>0</v>
      </c>
      <c r="Z7">
        <f>'RMI Technical Cap Calculations'!O7*SUMIFS('EIA 860 Cust Count'!$C$2:$C$192,'EIA 860 Cust Count'!$B$2:$B$192,'RMI Technical Cap Calculations'!$A7)</f>
        <v>24967526.748387098</v>
      </c>
      <c r="AA7">
        <f>'RMI Technical Cap Calculations'!P7*SUMIFS('EIA 860 Cust Count'!$C$2:$C$192,'EIA 860 Cust Count'!$B$2:$B$192,'RMI Technical Cap Calculations'!$A7)</f>
        <v>45726377.335483871</v>
      </c>
      <c r="AB7">
        <f>'RMI Technical Cap Calculations'!Q7*SUMIFS('EIA 860 Cust Count'!$C$2:$C$192,'EIA 860 Cust Count'!$B$2:$B$192,'RMI Technical Cap Calculations'!$A7)</f>
        <v>23971670.980645161</v>
      </c>
      <c r="AC7">
        <f>'RMI Technical Cap Calculations'!R7*SUMIFS('EIA 860 Cust Count'!$C$2:$C$192,'EIA 860 Cust Count'!$B$2:$B$192,'RMI Technical Cap Calculations'!$A7)</f>
        <v>0</v>
      </c>
      <c r="AD7">
        <f>'RMI Technical Cap Calculations'!S7*SUMIFS('EIA 860 Cust Count'!$C$2:$C$192,'EIA 860 Cust Count'!$B$2:$B$192,'RMI Technical Cap Calculations'!$A7)</f>
        <v>0</v>
      </c>
      <c r="AE7">
        <f>'RMI Technical Cap Calculations'!T7*SUMIFS('EIA 860 Cust Count'!$C$2:$C$192,'EIA 860 Cust Count'!$B$2:$B$192,'RMI Technical Cap Calculations'!$A7)</f>
        <v>0</v>
      </c>
      <c r="AF7">
        <f>'RMI Technical Cap Calculations'!U7*SUMIFS('EIA 860 Cust Count'!$C$2:$C$192,'EIA 860 Cust Count'!$B$2:$B$192,'RMI Technical Cap Calculations'!$A7)</f>
        <v>72912985.749999985</v>
      </c>
      <c r="AG7">
        <f>'RMI Technical Cap Calculations'!V7*SUMIFS('EIA 860 Cust Count'!$C$2:$C$192,'EIA 860 Cust Count'!$B$2:$B$192,'RMI Technical Cap Calculations'!$A7)</f>
        <v>81968673.627161369</v>
      </c>
      <c r="AH7">
        <f>'RMI Technical Cap Calculations'!W7*SUMIFS('EIA 860 Cust Count'!$C$2:$C$192,'EIA 860 Cust Count'!$B$2:$B$192,'RMI Technical Cap Calculations'!$A7)</f>
        <v>30552658.853708398</v>
      </c>
      <c r="AI7">
        <f>'RMI Technical Cap Calculations'!X7*SUMIFS('EIA 860 Cust Count'!$C$2:$C$192,'EIA 860 Cust Count'!$B$2:$B$192,'RMI Technical Cap Calculations'!$A7)</f>
        <v>0</v>
      </c>
      <c r="AJ7">
        <f t="shared" si="0"/>
        <v>280099893.2953859</v>
      </c>
    </row>
    <row r="8" spans="1:36" x14ac:dyDescent="0.25">
      <c r="A8" s="2" t="s">
        <v>17</v>
      </c>
      <c r="B8">
        <v>0</v>
      </c>
      <c r="C8">
        <v>1</v>
      </c>
      <c r="D8">
        <v>0.25</v>
      </c>
      <c r="E8">
        <v>0.61403508771929827</v>
      </c>
      <c r="F8">
        <v>0.13596491228070176</v>
      </c>
      <c r="G8">
        <v>4.1780038088642657</v>
      </c>
      <c r="H8">
        <v>0.18</v>
      </c>
      <c r="I8">
        <v>0.56000000000000005</v>
      </c>
      <c r="J8">
        <v>0.38854425144747723</v>
      </c>
      <c r="K8">
        <v>0.90904170461155465</v>
      </c>
      <c r="L8">
        <v>9.1012541594278573E-2</v>
      </c>
      <c r="M8">
        <v>62.190374398687709</v>
      </c>
      <c r="N8" s="4">
        <f>C8*'DR Potential of Technology'!A$6</f>
        <v>0</v>
      </c>
      <c r="O8" s="4">
        <f>D8*'DR Potential of Technology'!B$6</f>
        <v>0.75</v>
      </c>
      <c r="P8" s="4">
        <f>E8*'DR Potential of Technology'!C$6</f>
        <v>2.1491228070175441</v>
      </c>
      <c r="Q8" s="4">
        <f>F8*'DR Potential of Technology'!D$6</f>
        <v>0.40789473684210531</v>
      </c>
      <c r="R8" s="4">
        <f>G8*'DR Potential of Technology'!E$6</f>
        <v>0</v>
      </c>
      <c r="S8" s="4">
        <f>H8*'DR Potential of Technology'!F$6</f>
        <v>0</v>
      </c>
      <c r="T8" s="4">
        <f>I8*'DR Potential of Technology'!G$6</f>
        <v>0</v>
      </c>
      <c r="U8" s="4">
        <f>J8*'DR Potential of Technology'!H$6</f>
        <v>2.3312655086848633</v>
      </c>
      <c r="V8" s="4">
        <f>K8*'DR Potential of Technology'!I$6</f>
        <v>3.6361668184462186</v>
      </c>
      <c r="W8" s="4">
        <f>L8*'DR Potential of Technology'!J$6</f>
        <v>0.45506270797139287</v>
      </c>
      <c r="X8" s="4">
        <f>M8*'DR Potential of Technology'!K$6</f>
        <v>0</v>
      </c>
      <c r="Y8">
        <f>'RMI Technical Cap Calculations'!N8*SUMIFS('EIA 860 Cust Count'!$C$2:$C$192,'EIA 860 Cust Count'!$B$2:$B$192,'RMI Technical Cap Calculations'!$A8)</f>
        <v>0</v>
      </c>
      <c r="Z8">
        <f>'RMI Technical Cap Calculations'!O8*SUMIFS('EIA 860 Cust Count'!$C$2:$C$192,'EIA 860 Cust Count'!$B$2:$B$192,'RMI Technical Cap Calculations'!$A8)</f>
        <v>1741094.25</v>
      </c>
      <c r="AA8">
        <f>'RMI Technical Cap Calculations'!P8*SUMIFS('EIA 860 Cust Count'!$C$2:$C$192,'EIA 860 Cust Count'!$B$2:$B$192,'RMI Technical Cap Calculations'!$A8)</f>
        <v>4989100.4824561412</v>
      </c>
      <c r="AB8">
        <f>'RMI Technical Cap Calculations'!Q8*SUMIFS('EIA 860 Cust Count'!$C$2:$C$192,'EIA 860 Cust Count'!$B$2:$B$192,'RMI Technical Cap Calculations'!$A8)</f>
        <v>946910.90789473697</v>
      </c>
      <c r="AC8">
        <f>'RMI Technical Cap Calculations'!R8*SUMIFS('EIA 860 Cust Count'!$C$2:$C$192,'EIA 860 Cust Count'!$B$2:$B$192,'RMI Technical Cap Calculations'!$A8)</f>
        <v>0</v>
      </c>
      <c r="AD8">
        <f>'RMI Technical Cap Calculations'!S8*SUMIFS('EIA 860 Cust Count'!$C$2:$C$192,'EIA 860 Cust Count'!$B$2:$B$192,'RMI Technical Cap Calculations'!$A8)</f>
        <v>0</v>
      </c>
      <c r="AE8">
        <f>'RMI Technical Cap Calculations'!T8*SUMIFS('EIA 860 Cust Count'!$C$2:$C$192,'EIA 860 Cust Count'!$B$2:$B$192,'RMI Technical Cap Calculations'!$A8)</f>
        <v>0</v>
      </c>
      <c r="AF8">
        <f>'RMI Technical Cap Calculations'!U8*SUMIFS('EIA 860 Cust Count'!$C$2:$C$192,'EIA 860 Cust Count'!$B$2:$B$192,'RMI Technical Cap Calculations'!$A8)</f>
        <v>5411937.2965260539</v>
      </c>
      <c r="AG8">
        <f>'RMI Technical Cap Calculations'!V8*SUMIFS('EIA 860 Cust Count'!$C$2:$C$192,'EIA 860 Cust Count'!$B$2:$B$192,'RMI Technical Cap Calculations'!$A8)</f>
        <v>8441212.1861833408</v>
      </c>
      <c r="AH8">
        <f>'RMI Technical Cap Calculations'!W8*SUMIFS('EIA 860 Cust Count'!$C$2:$C$192,'EIA 860 Cust Count'!$B$2:$B$192,'RMI Technical Cap Calculations'!$A8)</f>
        <v>1056409.4189845617</v>
      </c>
      <c r="AI8">
        <f>'RMI Technical Cap Calculations'!X8*SUMIFS('EIA 860 Cust Count'!$C$2:$C$192,'EIA 860 Cust Count'!$B$2:$B$192,'RMI Technical Cap Calculations'!$A8)</f>
        <v>0</v>
      </c>
      <c r="AJ8">
        <f t="shared" si="0"/>
        <v>22586664.542044833</v>
      </c>
    </row>
    <row r="9" spans="1:36" x14ac:dyDescent="0.25">
      <c r="A9" s="2" t="s">
        <v>18</v>
      </c>
      <c r="B9">
        <v>0</v>
      </c>
      <c r="C9">
        <v>1</v>
      </c>
      <c r="D9">
        <v>0.36363636363636365</v>
      </c>
      <c r="E9">
        <v>0.27667984189723321</v>
      </c>
      <c r="F9">
        <v>6.3241106719367585E-2</v>
      </c>
      <c r="G9">
        <v>3.5890925494852288</v>
      </c>
      <c r="H9">
        <v>0.15047021943573669</v>
      </c>
      <c r="I9">
        <v>0.54858934169278994</v>
      </c>
      <c r="J9">
        <v>0.38154761904761908</v>
      </c>
      <c r="K9">
        <v>0.7859118466103131</v>
      </c>
      <c r="L9">
        <v>5.5056341632468489E-2</v>
      </c>
      <c r="M9">
        <v>81.013365634935127</v>
      </c>
      <c r="N9" s="4">
        <f>C9*'DR Potential of Technology'!A$6</f>
        <v>0</v>
      </c>
      <c r="O9" s="4">
        <f>D9*'DR Potential of Technology'!B$6</f>
        <v>1.0909090909090908</v>
      </c>
      <c r="P9" s="4">
        <f>E9*'DR Potential of Technology'!C$6</f>
        <v>0.96837944664031628</v>
      </c>
      <c r="Q9" s="4">
        <f>F9*'DR Potential of Technology'!D$6</f>
        <v>0.18972332015810275</v>
      </c>
      <c r="R9" s="4">
        <f>G9*'DR Potential of Technology'!E$6</f>
        <v>0</v>
      </c>
      <c r="S9" s="4">
        <f>H9*'DR Potential of Technology'!F$6</f>
        <v>0</v>
      </c>
      <c r="T9" s="4">
        <f>I9*'DR Potential of Technology'!G$6</f>
        <v>0</v>
      </c>
      <c r="U9" s="4">
        <f>J9*'DR Potential of Technology'!H$6</f>
        <v>2.2892857142857146</v>
      </c>
      <c r="V9" s="4">
        <f>K9*'DR Potential of Technology'!I$6</f>
        <v>3.1436473864412524</v>
      </c>
      <c r="W9" s="4">
        <f>L9*'DR Potential of Technology'!J$6</f>
        <v>0.27528170816234243</v>
      </c>
      <c r="X9" s="4">
        <f>M9*'DR Potential of Technology'!K$6</f>
        <v>0</v>
      </c>
      <c r="Y9">
        <f>'RMI Technical Cap Calculations'!N9*SUMIFS('EIA 860 Cust Count'!$C$2:$C$192,'EIA 860 Cust Count'!$B$2:$B$192,'RMI Technical Cap Calculations'!$A9)</f>
        <v>0</v>
      </c>
      <c r="Z9">
        <f>'RMI Technical Cap Calculations'!O9*SUMIFS('EIA 860 Cust Count'!$C$2:$C$192,'EIA 860 Cust Count'!$B$2:$B$192,'RMI Technical Cap Calculations'!$A9)</f>
        <v>3637906.9090909087</v>
      </c>
      <c r="AA9">
        <f>'RMI Technical Cap Calculations'!P9*SUMIFS('EIA 860 Cust Count'!$C$2:$C$192,'EIA 860 Cust Count'!$B$2:$B$192,'RMI Technical Cap Calculations'!$A9)</f>
        <v>3229301.4229249014</v>
      </c>
      <c r="AB9">
        <f>'RMI Technical Cap Calculations'!Q9*SUMIFS('EIA 860 Cust Count'!$C$2:$C$192,'EIA 860 Cust Count'!$B$2:$B$192,'RMI Technical Cap Calculations'!$A9)</f>
        <v>632679.4624505929</v>
      </c>
      <c r="AC9">
        <f>'RMI Technical Cap Calculations'!R9*SUMIFS('EIA 860 Cust Count'!$C$2:$C$192,'EIA 860 Cust Count'!$B$2:$B$192,'RMI Technical Cap Calculations'!$A9)</f>
        <v>0</v>
      </c>
      <c r="AD9">
        <f>'RMI Technical Cap Calculations'!S9*SUMIFS('EIA 860 Cust Count'!$C$2:$C$192,'EIA 860 Cust Count'!$B$2:$B$192,'RMI Technical Cap Calculations'!$A9)</f>
        <v>0</v>
      </c>
      <c r="AE9">
        <f>'RMI Technical Cap Calculations'!T9*SUMIFS('EIA 860 Cust Count'!$C$2:$C$192,'EIA 860 Cust Count'!$B$2:$B$192,'RMI Technical Cap Calculations'!$A9)</f>
        <v>0</v>
      </c>
      <c r="AF9">
        <f>'RMI Technical Cap Calculations'!U9*SUMIFS('EIA 860 Cust Count'!$C$2:$C$192,'EIA 860 Cust Count'!$B$2:$B$192,'RMI Technical Cap Calculations'!$A9)</f>
        <v>7634190.9571428578</v>
      </c>
      <c r="AG9">
        <f>'RMI Technical Cap Calculations'!V9*SUMIFS('EIA 860 Cust Count'!$C$2:$C$192,'EIA 860 Cust Count'!$B$2:$B$192,'RMI Technical Cap Calculations'!$A9)</f>
        <v>10483271.834640194</v>
      </c>
      <c r="AH9">
        <f>'RMI Technical Cap Calculations'!W9*SUMIFS('EIA 860 Cust Count'!$C$2:$C$192,'EIA 860 Cust Count'!$B$2:$B$192,'RMI Technical Cap Calculations'!$A9)</f>
        <v>917995.12573095504</v>
      </c>
      <c r="AI9">
        <f>'RMI Technical Cap Calculations'!X9*SUMIFS('EIA 860 Cust Count'!$C$2:$C$192,'EIA 860 Cust Count'!$B$2:$B$192,'RMI Technical Cap Calculations'!$A9)</f>
        <v>0</v>
      </c>
      <c r="AJ9">
        <f t="shared" si="0"/>
        <v>26535345.71198041</v>
      </c>
    </row>
    <row r="10" spans="1:36" x14ac:dyDescent="0.25">
      <c r="A10" s="2" t="s">
        <v>19</v>
      </c>
      <c r="B10">
        <v>0</v>
      </c>
      <c r="C10">
        <v>1</v>
      </c>
      <c r="D10">
        <v>0.71739130434782605</v>
      </c>
      <c r="E10">
        <v>0.84499054820415875</v>
      </c>
      <c r="F10">
        <v>0.56805293005671076</v>
      </c>
      <c r="G10">
        <v>4.6818786717278735</v>
      </c>
      <c r="H10">
        <v>0.18694362017804153</v>
      </c>
      <c r="I10">
        <v>0.5986646884272997</v>
      </c>
      <c r="J10">
        <v>0.63165557404326134</v>
      </c>
      <c r="K10">
        <v>0.86518997915953189</v>
      </c>
      <c r="L10">
        <v>0.24268267276407399</v>
      </c>
      <c r="M10">
        <v>66.435873684216773</v>
      </c>
      <c r="N10" s="4">
        <f>C10*'DR Potential of Technology'!A$6</f>
        <v>0</v>
      </c>
      <c r="O10" s="4">
        <f>D10*'DR Potential of Technology'!B$6</f>
        <v>2.152173913043478</v>
      </c>
      <c r="P10" s="4">
        <f>E10*'DR Potential of Technology'!C$6</f>
        <v>2.9574669187145557</v>
      </c>
      <c r="Q10" s="4">
        <f>F10*'DR Potential of Technology'!D$6</f>
        <v>1.7041587901701323</v>
      </c>
      <c r="R10" s="4">
        <f>G10*'DR Potential of Technology'!E$6</f>
        <v>0</v>
      </c>
      <c r="S10" s="4">
        <f>H10*'DR Potential of Technology'!F$6</f>
        <v>0</v>
      </c>
      <c r="T10" s="4">
        <f>I10*'DR Potential of Technology'!G$6</f>
        <v>0</v>
      </c>
      <c r="U10" s="4">
        <f>J10*'DR Potential of Technology'!H$6</f>
        <v>3.7899334442595682</v>
      </c>
      <c r="V10" s="4">
        <f>K10*'DR Potential of Technology'!I$6</f>
        <v>3.4607599166381275</v>
      </c>
      <c r="W10" s="4">
        <f>L10*'DR Potential of Technology'!J$6</f>
        <v>1.2134133638203699</v>
      </c>
      <c r="X10" s="4">
        <f>M10*'DR Potential of Technology'!K$6</f>
        <v>0</v>
      </c>
      <c r="Y10">
        <f>'RMI Technical Cap Calculations'!N10*SUMIFS('EIA 860 Cust Count'!$C$2:$C$192,'EIA 860 Cust Count'!$B$2:$B$192,'RMI Technical Cap Calculations'!$A10)</f>
        <v>0</v>
      </c>
      <c r="Z10">
        <f>'RMI Technical Cap Calculations'!O10*SUMIFS('EIA 860 Cust Count'!$C$2:$C$192,'EIA 860 Cust Count'!$B$2:$B$192,'RMI Technical Cap Calculations'!$A10)</f>
        <v>1601228.1521739129</v>
      </c>
      <c r="AA10">
        <f>'RMI Technical Cap Calculations'!P10*SUMIFS('EIA 860 Cust Count'!$C$2:$C$192,'EIA 860 Cust Count'!$B$2:$B$192,'RMI Technical Cap Calculations'!$A10)</f>
        <v>2200370.1748582232</v>
      </c>
      <c r="AB10">
        <f>'RMI Technical Cap Calculations'!Q10*SUMIFS('EIA 860 Cust Count'!$C$2:$C$192,'EIA 860 Cust Count'!$B$2:$B$192,'RMI Technical Cap Calculations'!$A10)</f>
        <v>1267902.6606805292</v>
      </c>
      <c r="AC10">
        <f>'RMI Technical Cap Calculations'!R10*SUMIFS('EIA 860 Cust Count'!$C$2:$C$192,'EIA 860 Cust Count'!$B$2:$B$192,'RMI Technical Cap Calculations'!$A10)</f>
        <v>0</v>
      </c>
      <c r="AD10">
        <f>'RMI Technical Cap Calculations'!S10*SUMIFS('EIA 860 Cust Count'!$C$2:$C$192,'EIA 860 Cust Count'!$B$2:$B$192,'RMI Technical Cap Calculations'!$A10)</f>
        <v>0</v>
      </c>
      <c r="AE10">
        <f>'RMI Technical Cap Calculations'!T10*SUMIFS('EIA 860 Cust Count'!$C$2:$C$192,'EIA 860 Cust Count'!$B$2:$B$192,'RMI Technical Cap Calculations'!$A10)</f>
        <v>0</v>
      </c>
      <c r="AF10">
        <f>'RMI Technical Cap Calculations'!U10*SUMIFS('EIA 860 Cust Count'!$C$2:$C$192,'EIA 860 Cust Count'!$B$2:$B$192,'RMI Technical Cap Calculations'!$A10)</f>
        <v>2819729.4321963401</v>
      </c>
      <c r="AG10">
        <f>'RMI Technical Cap Calculations'!V10*SUMIFS('EIA 860 Cust Count'!$C$2:$C$192,'EIA 860 Cust Count'!$B$2:$B$192,'RMI Technical Cap Calculations'!$A10)</f>
        <v>2574822.6817783499</v>
      </c>
      <c r="AH10">
        <f>'RMI Technical Cap Calculations'!W10*SUMIFS('EIA 860 Cust Count'!$C$2:$C$192,'EIA 860 Cust Count'!$B$2:$B$192,'RMI Technical Cap Calculations'!$A10)</f>
        <v>902785.60974917433</v>
      </c>
      <c r="AI10">
        <f>'RMI Technical Cap Calculations'!X10*SUMIFS('EIA 860 Cust Count'!$C$2:$C$192,'EIA 860 Cust Count'!$B$2:$B$192,'RMI Technical Cap Calculations'!$A10)</f>
        <v>0</v>
      </c>
      <c r="AJ10">
        <f t="shared" si="0"/>
        <v>11366838.711436527</v>
      </c>
    </row>
    <row r="11" spans="1:36" x14ac:dyDescent="0.25">
      <c r="A11" s="2" t="s">
        <v>20</v>
      </c>
      <c r="B11">
        <v>0</v>
      </c>
      <c r="C11">
        <v>1</v>
      </c>
      <c r="D11">
        <v>0.71739130434782605</v>
      </c>
      <c r="E11">
        <v>0.84499054820415875</v>
      </c>
      <c r="F11">
        <v>0.56805293005671076</v>
      </c>
      <c r="G11">
        <v>4.6818786717278735</v>
      </c>
      <c r="H11">
        <v>0.18694362017804153</v>
      </c>
      <c r="I11">
        <v>0.5986646884272997</v>
      </c>
      <c r="J11">
        <v>0.63165557404326134</v>
      </c>
      <c r="K11">
        <v>0.86518997915953189</v>
      </c>
      <c r="L11">
        <v>0.24268267276407399</v>
      </c>
      <c r="M11">
        <v>66.435873684216773</v>
      </c>
      <c r="N11" s="4">
        <f>C11*'DR Potential of Technology'!A$6</f>
        <v>0</v>
      </c>
      <c r="O11" s="4">
        <f>D11*'DR Potential of Technology'!B$6</f>
        <v>2.152173913043478</v>
      </c>
      <c r="P11" s="4">
        <f>E11*'DR Potential of Technology'!C$6</f>
        <v>2.9574669187145557</v>
      </c>
      <c r="Q11" s="4">
        <f>F11*'DR Potential of Technology'!D$6</f>
        <v>1.7041587901701323</v>
      </c>
      <c r="R11" s="4">
        <f>G11*'DR Potential of Technology'!E$6</f>
        <v>0</v>
      </c>
      <c r="S11" s="4">
        <f>H11*'DR Potential of Technology'!F$6</f>
        <v>0</v>
      </c>
      <c r="T11" s="4">
        <f>I11*'DR Potential of Technology'!G$6</f>
        <v>0</v>
      </c>
      <c r="U11" s="4">
        <f>J11*'DR Potential of Technology'!H$6</f>
        <v>3.7899334442595682</v>
      </c>
      <c r="V11" s="4">
        <f>K11*'DR Potential of Technology'!I$6</f>
        <v>3.4607599166381275</v>
      </c>
      <c r="W11" s="4">
        <f>L11*'DR Potential of Technology'!J$6</f>
        <v>1.2134133638203699</v>
      </c>
      <c r="X11" s="4">
        <f>M11*'DR Potential of Technology'!K$6</f>
        <v>0</v>
      </c>
      <c r="Y11">
        <f>'RMI Technical Cap Calculations'!N11*SUMIFS('EIA 860 Cust Count'!$C$2:$C$192,'EIA 860 Cust Count'!$B$2:$B$192,'RMI Technical Cap Calculations'!$A11)</f>
        <v>0</v>
      </c>
      <c r="Z11">
        <f>'RMI Technical Cap Calculations'!O11*SUMIFS('EIA 860 Cust Count'!$C$2:$C$192,'EIA 860 Cust Count'!$B$2:$B$192,'RMI Technical Cap Calculations'!$A11)</f>
        <v>20236938.65217391</v>
      </c>
      <c r="AA11">
        <f>'RMI Technical Cap Calculations'!P11*SUMIFS('EIA 860 Cust Count'!$C$2:$C$192,'EIA 860 Cust Count'!$B$2:$B$192,'RMI Technical Cap Calculations'!$A11)</f>
        <v>27809126.500945181</v>
      </c>
      <c r="AB11">
        <f>'RMI Technical Cap Calculations'!Q11*SUMIFS('EIA 860 Cust Count'!$C$2:$C$192,'EIA 860 Cust Count'!$B$2:$B$192,'RMI Technical Cap Calculations'!$A11)</f>
        <v>16024242.595463138</v>
      </c>
      <c r="AC11">
        <f>'RMI Technical Cap Calculations'!R11*SUMIFS('EIA 860 Cust Count'!$C$2:$C$192,'EIA 860 Cust Count'!$B$2:$B$192,'RMI Technical Cap Calculations'!$A11)</f>
        <v>0</v>
      </c>
      <c r="AD11">
        <f>'RMI Technical Cap Calculations'!S11*SUMIFS('EIA 860 Cust Count'!$C$2:$C$192,'EIA 860 Cust Count'!$B$2:$B$192,'RMI Technical Cap Calculations'!$A11)</f>
        <v>0</v>
      </c>
      <c r="AE11">
        <f>'RMI Technical Cap Calculations'!T11*SUMIFS('EIA 860 Cust Count'!$C$2:$C$192,'EIA 860 Cust Count'!$B$2:$B$192,'RMI Technical Cap Calculations'!$A11)</f>
        <v>0</v>
      </c>
      <c r="AF11">
        <f>'RMI Technical Cap Calculations'!U11*SUMIFS('EIA 860 Cust Count'!$C$2:$C$192,'EIA 860 Cust Count'!$B$2:$B$192,'RMI Technical Cap Calculations'!$A11)</f>
        <v>35636827.554908492</v>
      </c>
      <c r="AG11">
        <f>'RMI Technical Cap Calculations'!V11*SUMIFS('EIA 860 Cust Count'!$C$2:$C$192,'EIA 860 Cust Count'!$B$2:$B$192,'RMI Technical Cap Calculations'!$A11)</f>
        <v>32541601.632866479</v>
      </c>
      <c r="AH11">
        <f>'RMI Technical Cap Calculations'!W11*SUMIFS('EIA 860 Cust Count'!$C$2:$C$192,'EIA 860 Cust Count'!$B$2:$B$192,'RMI Technical Cap Calculations'!$A11)</f>
        <v>11409752.555096943</v>
      </c>
      <c r="AI11">
        <f>'RMI Technical Cap Calculations'!X11*SUMIFS('EIA 860 Cust Count'!$C$2:$C$192,'EIA 860 Cust Count'!$B$2:$B$192,'RMI Technical Cap Calculations'!$A11)</f>
        <v>0</v>
      </c>
      <c r="AJ11">
        <f t="shared" si="0"/>
        <v>143658489.49145415</v>
      </c>
    </row>
    <row r="12" spans="1:36" x14ac:dyDescent="0.25">
      <c r="A12" s="2" t="s">
        <v>21</v>
      </c>
      <c r="B12">
        <v>0</v>
      </c>
      <c r="C12">
        <v>1</v>
      </c>
      <c r="D12">
        <v>0.71739130434782605</v>
      </c>
      <c r="E12">
        <v>0.84499054820415875</v>
      </c>
      <c r="F12">
        <v>0.56805293005671076</v>
      </c>
      <c r="G12">
        <v>4.6818786717278735</v>
      </c>
      <c r="H12">
        <v>0.18694362017804153</v>
      </c>
      <c r="I12">
        <v>0.5986646884272997</v>
      </c>
      <c r="J12">
        <v>0.63165557404326134</v>
      </c>
      <c r="K12">
        <v>0.86518997915953189</v>
      </c>
      <c r="L12">
        <v>0.24268267276407399</v>
      </c>
      <c r="M12">
        <v>66.435873684216773</v>
      </c>
      <c r="N12" s="4">
        <f>C12*'DR Potential of Technology'!A$6</f>
        <v>0</v>
      </c>
      <c r="O12" s="4">
        <f>D12*'DR Potential of Technology'!B$6</f>
        <v>2.152173913043478</v>
      </c>
      <c r="P12" s="4">
        <f>E12*'DR Potential of Technology'!C$6</f>
        <v>2.9574669187145557</v>
      </c>
      <c r="Q12" s="4">
        <f>F12*'DR Potential of Technology'!D$6</f>
        <v>1.7041587901701323</v>
      </c>
      <c r="R12" s="4">
        <f>G12*'DR Potential of Technology'!E$6</f>
        <v>0</v>
      </c>
      <c r="S12" s="4">
        <f>H12*'DR Potential of Technology'!F$6</f>
        <v>0</v>
      </c>
      <c r="T12" s="4">
        <f>I12*'DR Potential of Technology'!G$6</f>
        <v>0</v>
      </c>
      <c r="U12" s="4">
        <f>J12*'DR Potential of Technology'!H$6</f>
        <v>3.7899334442595682</v>
      </c>
      <c r="V12" s="4">
        <f>K12*'DR Potential of Technology'!I$6</f>
        <v>3.4607599166381275</v>
      </c>
      <c r="W12" s="4">
        <f>L12*'DR Potential of Technology'!J$6</f>
        <v>1.2134133638203699</v>
      </c>
      <c r="X12" s="4">
        <f>M12*'DR Potential of Technology'!K$6</f>
        <v>0</v>
      </c>
      <c r="Y12">
        <f>'RMI Technical Cap Calculations'!N12*SUMIFS('EIA 860 Cust Count'!$C$2:$C$192,'EIA 860 Cust Count'!$B$2:$B$192,'RMI Technical Cap Calculations'!$A12)</f>
        <v>0</v>
      </c>
      <c r="Z12">
        <f>'RMI Technical Cap Calculations'!O12*SUMIFS('EIA 860 Cust Count'!$C$2:$C$192,'EIA 860 Cust Count'!$B$2:$B$192,'RMI Technical Cap Calculations'!$A12)</f>
        <v>9294918.4565217383</v>
      </c>
      <c r="AA12">
        <f>'RMI Technical Cap Calculations'!P12*SUMIFS('EIA 860 Cust Count'!$C$2:$C$192,'EIA 860 Cust Count'!$B$2:$B$192,'RMI Technical Cap Calculations'!$A12)</f>
        <v>12772858.959357278</v>
      </c>
      <c r="AB12">
        <f>'RMI Technical Cap Calculations'!Q12*SUMIFS('EIA 860 Cust Count'!$C$2:$C$192,'EIA 860 Cust Count'!$B$2:$B$192,'RMI Technical Cap Calculations'!$A12)</f>
        <v>7360007.8950850656</v>
      </c>
      <c r="AC12">
        <f>'RMI Technical Cap Calculations'!R12*SUMIFS('EIA 860 Cust Count'!$C$2:$C$192,'EIA 860 Cust Count'!$B$2:$B$192,'RMI Technical Cap Calculations'!$A12)</f>
        <v>0</v>
      </c>
      <c r="AD12">
        <f>'RMI Technical Cap Calculations'!S12*SUMIFS('EIA 860 Cust Count'!$C$2:$C$192,'EIA 860 Cust Count'!$B$2:$B$192,'RMI Technical Cap Calculations'!$A12)</f>
        <v>0</v>
      </c>
      <c r="AE12">
        <f>'RMI Technical Cap Calculations'!T12*SUMIFS('EIA 860 Cust Count'!$C$2:$C$192,'EIA 860 Cust Count'!$B$2:$B$192,'RMI Technical Cap Calculations'!$A12)</f>
        <v>0</v>
      </c>
      <c r="AF12">
        <f>'RMI Technical Cap Calculations'!U12*SUMIFS('EIA 860 Cust Count'!$C$2:$C$192,'EIA 860 Cust Count'!$B$2:$B$192,'RMI Technical Cap Calculations'!$A12)</f>
        <v>16368157.845673881</v>
      </c>
      <c r="AG12">
        <f>'RMI Technical Cap Calculations'!V12*SUMIFS('EIA 860 Cust Count'!$C$2:$C$192,'EIA 860 Cust Count'!$B$2:$B$192,'RMI Technical Cap Calculations'!$A12)</f>
        <v>14946506.426732494</v>
      </c>
      <c r="AH12">
        <f>'RMI Technical Cap Calculations'!W12*SUMIFS('EIA 860 Cust Count'!$C$2:$C$192,'EIA 860 Cust Count'!$B$2:$B$192,'RMI Technical Cap Calculations'!$A12)</f>
        <v>5240551.5197489681</v>
      </c>
      <c r="AI12">
        <f>'RMI Technical Cap Calculations'!X12*SUMIFS('EIA 860 Cust Count'!$C$2:$C$192,'EIA 860 Cust Count'!$B$2:$B$192,'RMI Technical Cap Calculations'!$A12)</f>
        <v>0</v>
      </c>
      <c r="AJ12">
        <f t="shared" si="0"/>
        <v>65983001.103119433</v>
      </c>
    </row>
    <row r="13" spans="1:36" x14ac:dyDescent="0.25">
      <c r="A13" s="2" t="s">
        <v>22</v>
      </c>
      <c r="B13">
        <v>0</v>
      </c>
      <c r="C13">
        <v>1</v>
      </c>
      <c r="D13">
        <v>0.25</v>
      </c>
      <c r="E13">
        <v>0.61403508771929827</v>
      </c>
      <c r="F13">
        <v>0.13596491228070176</v>
      </c>
      <c r="G13">
        <v>4.1780038088642657</v>
      </c>
      <c r="H13">
        <v>0.18</v>
      </c>
      <c r="I13">
        <v>0.56000000000000005</v>
      </c>
      <c r="J13">
        <v>0.38854425144747723</v>
      </c>
      <c r="K13">
        <v>0.90904170461155465</v>
      </c>
      <c r="L13">
        <v>9.1012541594278573E-2</v>
      </c>
      <c r="M13">
        <v>62.190374398687709</v>
      </c>
      <c r="N13" s="4">
        <f>C13*'DR Potential of Technology'!A$6</f>
        <v>0</v>
      </c>
      <c r="O13" s="4">
        <f>D13*'DR Potential of Technology'!B$6</f>
        <v>0.75</v>
      </c>
      <c r="P13" s="4">
        <f>E13*'DR Potential of Technology'!C$6</f>
        <v>2.1491228070175441</v>
      </c>
      <c r="Q13" s="4">
        <f>F13*'DR Potential of Technology'!D$6</f>
        <v>0.40789473684210531</v>
      </c>
      <c r="R13" s="4">
        <f>G13*'DR Potential of Technology'!E$6</f>
        <v>0</v>
      </c>
      <c r="S13" s="4">
        <f>H13*'DR Potential of Technology'!F$6</f>
        <v>0</v>
      </c>
      <c r="T13" s="4">
        <f>I13*'DR Potential of Technology'!G$6</f>
        <v>0</v>
      </c>
      <c r="U13" s="4">
        <f>J13*'DR Potential of Technology'!H$6</f>
        <v>2.3312655086848633</v>
      </c>
      <c r="V13" s="4">
        <f>K13*'DR Potential of Technology'!I$6</f>
        <v>3.6361668184462186</v>
      </c>
      <c r="W13" s="4">
        <f>L13*'DR Potential of Technology'!J$6</f>
        <v>0.45506270797139287</v>
      </c>
      <c r="X13" s="4">
        <f>M13*'DR Potential of Technology'!K$6</f>
        <v>0</v>
      </c>
      <c r="Y13">
        <f>'RMI Technical Cap Calculations'!N13*SUMIFS('EIA 860 Cust Count'!$C$2:$C$192,'EIA 860 Cust Count'!$B$2:$B$192,'RMI Technical Cap Calculations'!$A13)</f>
        <v>0</v>
      </c>
      <c r="Z13">
        <f>'RMI Technical Cap Calculations'!O13*SUMIFS('EIA 860 Cust Count'!$C$2:$C$192,'EIA 860 Cust Count'!$B$2:$B$192,'RMI Technical Cap Calculations'!$A13)</f>
        <v>545231.25</v>
      </c>
      <c r="AA13">
        <f>'RMI Technical Cap Calculations'!P13*SUMIFS('EIA 860 Cust Count'!$C$2:$C$192,'EIA 860 Cust Count'!$B$2:$B$192,'RMI Technical Cap Calculations'!$A13)</f>
        <v>1562358.5526315791</v>
      </c>
      <c r="AB13">
        <f>'RMI Technical Cap Calculations'!Q13*SUMIFS('EIA 860 Cust Count'!$C$2:$C$192,'EIA 860 Cust Count'!$B$2:$B$192,'RMI Technical Cap Calculations'!$A13)</f>
        <v>296529.2763157895</v>
      </c>
      <c r="AC13">
        <f>'RMI Technical Cap Calculations'!R13*SUMIFS('EIA 860 Cust Count'!$C$2:$C$192,'EIA 860 Cust Count'!$B$2:$B$192,'RMI Technical Cap Calculations'!$A13)</f>
        <v>0</v>
      </c>
      <c r="AD13">
        <f>'RMI Technical Cap Calculations'!S13*SUMIFS('EIA 860 Cust Count'!$C$2:$C$192,'EIA 860 Cust Count'!$B$2:$B$192,'RMI Technical Cap Calculations'!$A13)</f>
        <v>0</v>
      </c>
      <c r="AE13">
        <f>'RMI Technical Cap Calculations'!T13*SUMIFS('EIA 860 Cust Count'!$C$2:$C$192,'EIA 860 Cust Count'!$B$2:$B$192,'RMI Technical Cap Calculations'!$A13)</f>
        <v>0</v>
      </c>
      <c r="AF13">
        <f>'RMI Technical Cap Calculations'!U13*SUMIFS('EIA 860 Cust Count'!$C$2:$C$192,'EIA 860 Cust Count'!$B$2:$B$192,'RMI Technical Cap Calculations'!$A13)</f>
        <v>1694771.7431761785</v>
      </c>
      <c r="AG13">
        <f>'RMI Technical Cap Calculations'!V13*SUMIFS('EIA 860 Cust Count'!$C$2:$C$192,'EIA 860 Cust Count'!$B$2:$B$192,'RMI Technical Cap Calculations'!$A13)</f>
        <v>2643402.3728399398</v>
      </c>
      <c r="AH13">
        <f>'RMI Technical Cap Calculations'!W13*SUMIFS('EIA 860 Cust Count'!$C$2:$C$192,'EIA 860 Cust Count'!$B$2:$B$192,'RMI Technical Cap Calculations'!$A13)</f>
        <v>330819.21212750336</v>
      </c>
      <c r="AI13">
        <f>'RMI Technical Cap Calculations'!X13*SUMIFS('EIA 860 Cust Count'!$C$2:$C$192,'EIA 860 Cust Count'!$B$2:$B$192,'RMI Technical Cap Calculations'!$A13)</f>
        <v>0</v>
      </c>
      <c r="AJ13">
        <f t="shared" si="0"/>
        <v>7073112.4070909899</v>
      </c>
    </row>
    <row r="14" spans="1:36" x14ac:dyDescent="0.25">
      <c r="A14" s="2" t="s">
        <v>23</v>
      </c>
      <c r="B14">
        <v>0</v>
      </c>
      <c r="C14">
        <v>1</v>
      </c>
      <c r="D14">
        <v>0.34090909090909088</v>
      </c>
      <c r="E14">
        <v>0.70933014354066981</v>
      </c>
      <c r="F14">
        <v>0.21291866028708134</v>
      </c>
      <c r="G14">
        <v>4.5744577519402023</v>
      </c>
      <c r="H14">
        <v>0.21</v>
      </c>
      <c r="I14">
        <v>0.63</v>
      </c>
      <c r="J14">
        <v>0.34918747522790333</v>
      </c>
      <c r="K14">
        <v>0.80780418184758829</v>
      </c>
      <c r="L14">
        <v>0.13040942804630151</v>
      </c>
      <c r="M14">
        <v>64.42890642339384</v>
      </c>
      <c r="N14" s="4">
        <f>C14*'DR Potential of Technology'!A$6</f>
        <v>0</v>
      </c>
      <c r="O14" s="4">
        <f>D14*'DR Potential of Technology'!B$6</f>
        <v>1.0227272727272727</v>
      </c>
      <c r="P14" s="4">
        <f>E14*'DR Potential of Technology'!C$6</f>
        <v>2.4826555023923444</v>
      </c>
      <c r="Q14" s="4">
        <f>F14*'DR Potential of Technology'!D$6</f>
        <v>0.63875598086124397</v>
      </c>
      <c r="R14" s="4">
        <f>G14*'DR Potential of Technology'!E$6</f>
        <v>0</v>
      </c>
      <c r="S14" s="4">
        <f>H14*'DR Potential of Technology'!F$6</f>
        <v>0</v>
      </c>
      <c r="T14" s="4">
        <f>I14*'DR Potential of Technology'!G$6</f>
        <v>0</v>
      </c>
      <c r="U14" s="4">
        <f>J14*'DR Potential of Technology'!H$6</f>
        <v>2.0951248513674199</v>
      </c>
      <c r="V14" s="4">
        <f>K14*'DR Potential of Technology'!I$6</f>
        <v>3.2312167273903531</v>
      </c>
      <c r="W14" s="4">
        <f>L14*'DR Potential of Technology'!J$6</f>
        <v>0.65204714023150756</v>
      </c>
      <c r="X14" s="4">
        <f>M14*'DR Potential of Technology'!K$6</f>
        <v>0</v>
      </c>
      <c r="Y14">
        <f>'RMI Technical Cap Calculations'!N14*SUMIFS('EIA 860 Cust Count'!$C$2:$C$192,'EIA 860 Cust Count'!$B$2:$B$192,'RMI Technical Cap Calculations'!$A14)</f>
        <v>0</v>
      </c>
      <c r="Z14">
        <f>'RMI Technical Cap Calculations'!O14*SUMIFS('EIA 860 Cust Count'!$C$2:$C$192,'EIA 860 Cust Count'!$B$2:$B$192,'RMI Technical Cap Calculations'!$A14)</f>
        <v>12103754.318181818</v>
      </c>
      <c r="AA14">
        <f>'RMI Technical Cap Calculations'!P14*SUMIFS('EIA 860 Cust Count'!$C$2:$C$192,'EIA 860 Cust Count'!$B$2:$B$192,'RMI Technical Cap Calculations'!$A14)</f>
        <v>29381686.651913874</v>
      </c>
      <c r="AB14">
        <f>'RMI Technical Cap Calculations'!Q14*SUMIFS('EIA 860 Cust Count'!$C$2:$C$192,'EIA 860 Cust Count'!$B$2:$B$192,'RMI Technical Cap Calculations'!$A14)</f>
        <v>7559537.7846889943</v>
      </c>
      <c r="AC14">
        <f>'RMI Technical Cap Calculations'!R14*SUMIFS('EIA 860 Cust Count'!$C$2:$C$192,'EIA 860 Cust Count'!$B$2:$B$192,'RMI Technical Cap Calculations'!$A14)</f>
        <v>0</v>
      </c>
      <c r="AD14">
        <f>'RMI Technical Cap Calculations'!S14*SUMIFS('EIA 860 Cust Count'!$C$2:$C$192,'EIA 860 Cust Count'!$B$2:$B$192,'RMI Technical Cap Calculations'!$A14)</f>
        <v>0</v>
      </c>
      <c r="AE14">
        <f>'RMI Technical Cap Calculations'!T14*SUMIFS('EIA 860 Cust Count'!$C$2:$C$192,'EIA 860 Cust Count'!$B$2:$B$192,'RMI Technical Cap Calculations'!$A14)</f>
        <v>0</v>
      </c>
      <c r="AF14">
        <f>'RMI Technical Cap Calculations'!U14*SUMIFS('EIA 860 Cust Count'!$C$2:$C$192,'EIA 860 Cust Count'!$B$2:$B$192,'RMI Technical Cap Calculations'!$A14)</f>
        <v>24795345.878715817</v>
      </c>
      <c r="AG14">
        <f>'RMI Technical Cap Calculations'!V14*SUMIFS('EIA 860 Cust Count'!$C$2:$C$192,'EIA 860 Cust Count'!$B$2:$B$192,'RMI Technical Cap Calculations'!$A14)</f>
        <v>38240745.563418262</v>
      </c>
      <c r="AH14">
        <f>'RMI Technical Cap Calculations'!W14*SUMIFS('EIA 860 Cust Count'!$C$2:$C$192,'EIA 860 Cust Count'!$B$2:$B$192,'RMI Technical Cap Calculations'!$A14)</f>
        <v>7716835.7583633214</v>
      </c>
      <c r="AI14">
        <f>'RMI Technical Cap Calculations'!X14*SUMIFS('EIA 860 Cust Count'!$C$2:$C$192,'EIA 860 Cust Count'!$B$2:$B$192,'RMI Technical Cap Calculations'!$A14)</f>
        <v>0</v>
      </c>
      <c r="AJ14">
        <f t="shared" si="0"/>
        <v>119797905.95528208</v>
      </c>
    </row>
    <row r="15" spans="1:36" x14ac:dyDescent="0.25">
      <c r="A15" s="2" t="s">
        <v>24</v>
      </c>
      <c r="B15">
        <v>0</v>
      </c>
      <c r="C15">
        <v>1</v>
      </c>
      <c r="D15">
        <v>0.34090909090909088</v>
      </c>
      <c r="E15">
        <v>0.70933014354066981</v>
      </c>
      <c r="F15">
        <v>0.21291866028708134</v>
      </c>
      <c r="G15">
        <v>4.5744577519402023</v>
      </c>
      <c r="H15">
        <v>0.21</v>
      </c>
      <c r="I15">
        <v>0.63</v>
      </c>
      <c r="J15">
        <v>0.34918747522790333</v>
      </c>
      <c r="K15">
        <v>0.80780418184758829</v>
      </c>
      <c r="L15">
        <v>0.13040942804630151</v>
      </c>
      <c r="M15">
        <v>64.42890642339384</v>
      </c>
      <c r="N15" s="4">
        <f>C15*'DR Potential of Technology'!A$6</f>
        <v>0</v>
      </c>
      <c r="O15" s="4">
        <f>D15*'DR Potential of Technology'!B$6</f>
        <v>1.0227272727272727</v>
      </c>
      <c r="P15" s="4">
        <f>E15*'DR Potential of Technology'!C$6</f>
        <v>2.4826555023923444</v>
      </c>
      <c r="Q15" s="4">
        <f>F15*'DR Potential of Technology'!D$6</f>
        <v>0.63875598086124397</v>
      </c>
      <c r="R15" s="4">
        <f>G15*'DR Potential of Technology'!E$6</f>
        <v>0</v>
      </c>
      <c r="S15" s="4">
        <f>H15*'DR Potential of Technology'!F$6</f>
        <v>0</v>
      </c>
      <c r="T15" s="4">
        <f>I15*'DR Potential of Technology'!G$6</f>
        <v>0</v>
      </c>
      <c r="U15" s="4">
        <f>J15*'DR Potential of Technology'!H$6</f>
        <v>2.0951248513674199</v>
      </c>
      <c r="V15" s="4">
        <f>K15*'DR Potential of Technology'!I$6</f>
        <v>3.2312167273903531</v>
      </c>
      <c r="W15" s="4">
        <f>L15*'DR Potential of Technology'!J$6</f>
        <v>0.65204714023150756</v>
      </c>
      <c r="X15" s="4">
        <f>M15*'DR Potential of Technology'!K$6</f>
        <v>0</v>
      </c>
      <c r="Y15">
        <f>'RMI Technical Cap Calculations'!N15*SUMIFS('EIA 860 Cust Count'!$C$2:$C$192,'EIA 860 Cust Count'!$B$2:$B$192,'RMI Technical Cap Calculations'!$A15)</f>
        <v>0</v>
      </c>
      <c r="Z15">
        <f>'RMI Technical Cap Calculations'!O15*SUMIFS('EIA 860 Cust Count'!$C$2:$C$192,'EIA 860 Cust Count'!$B$2:$B$192,'RMI Technical Cap Calculations'!$A15)</f>
        <v>2863835.7954545454</v>
      </c>
      <c r="AA15">
        <f>'RMI Technical Cap Calculations'!P15*SUMIFS('EIA 860 Cust Count'!$C$2:$C$192,'EIA 860 Cust Count'!$B$2:$B$192,'RMI Technical Cap Calculations'!$A15)</f>
        <v>6951919.5245215306</v>
      </c>
      <c r="AB15">
        <f>'RMI Technical Cap Calculations'!Q15*SUMIFS('EIA 860 Cust Count'!$C$2:$C$192,'EIA 860 Cust Count'!$B$2:$B$192,'RMI Technical Cap Calculations'!$A15)</f>
        <v>1788641.303827751</v>
      </c>
      <c r="AC15">
        <f>'RMI Technical Cap Calculations'!R15*SUMIFS('EIA 860 Cust Count'!$C$2:$C$192,'EIA 860 Cust Count'!$B$2:$B$192,'RMI Technical Cap Calculations'!$A15)</f>
        <v>0</v>
      </c>
      <c r="AD15">
        <f>'RMI Technical Cap Calculations'!S15*SUMIFS('EIA 860 Cust Count'!$C$2:$C$192,'EIA 860 Cust Count'!$B$2:$B$192,'RMI Technical Cap Calculations'!$A15)</f>
        <v>0</v>
      </c>
      <c r="AE15">
        <f>'RMI Technical Cap Calculations'!T15*SUMIFS('EIA 860 Cust Count'!$C$2:$C$192,'EIA 860 Cust Count'!$B$2:$B$192,'RMI Technical Cap Calculations'!$A15)</f>
        <v>0</v>
      </c>
      <c r="AF15">
        <f>'RMI Technical Cap Calculations'!U15*SUMIFS('EIA 860 Cust Count'!$C$2:$C$192,'EIA 860 Cust Count'!$B$2:$B$192,'RMI Technical Cap Calculations'!$A15)</f>
        <v>5866758.1331747919</v>
      </c>
      <c r="AG15">
        <f>'RMI Technical Cap Calculations'!V15*SUMIFS('EIA 860 Cust Count'!$C$2:$C$192,'EIA 860 Cust Count'!$B$2:$B$192,'RMI Technical Cap Calculations'!$A15)</f>
        <v>9048036.9239548296</v>
      </c>
      <c r="AH15">
        <f>'RMI Technical Cap Calculations'!W15*SUMIFS('EIA 860 Cust Count'!$C$2:$C$192,'EIA 860 Cust Count'!$B$2:$B$192,'RMI Technical Cap Calculations'!$A15)</f>
        <v>1825859.1418405664</v>
      </c>
      <c r="AI15">
        <f>'RMI Technical Cap Calculations'!X15*SUMIFS('EIA 860 Cust Count'!$C$2:$C$192,'EIA 860 Cust Count'!$B$2:$B$192,'RMI Technical Cap Calculations'!$A15)</f>
        <v>0</v>
      </c>
      <c r="AJ15">
        <f t="shared" si="0"/>
        <v>28345050.822774015</v>
      </c>
    </row>
    <row r="16" spans="1:36" x14ac:dyDescent="0.25">
      <c r="A16" s="2" t="s">
        <v>25</v>
      </c>
      <c r="B16">
        <v>0</v>
      </c>
      <c r="C16">
        <v>1</v>
      </c>
      <c r="D16">
        <v>0.38085539714867617</v>
      </c>
      <c r="E16">
        <v>0.74338085539714871</v>
      </c>
      <c r="F16">
        <v>0.20773930753564154</v>
      </c>
      <c r="G16">
        <v>5.1609809566079452</v>
      </c>
      <c r="H16">
        <v>0.17352415026833631</v>
      </c>
      <c r="I16">
        <v>0.52236135957066188</v>
      </c>
      <c r="J16">
        <v>0.46823770491803279</v>
      </c>
      <c r="K16">
        <v>0.85430914207354935</v>
      </c>
      <c r="L16">
        <v>0.13194583462000514</v>
      </c>
      <c r="M16">
        <v>62.261140386633429</v>
      </c>
      <c r="N16" s="4">
        <f>C16*'DR Potential of Technology'!A$6</f>
        <v>0</v>
      </c>
      <c r="O16" s="4">
        <f>D16*'DR Potential of Technology'!B$6</f>
        <v>1.1425661914460286</v>
      </c>
      <c r="P16" s="4">
        <f>E16*'DR Potential of Technology'!C$6</f>
        <v>2.6018329938900204</v>
      </c>
      <c r="Q16" s="4">
        <f>F16*'DR Potential of Technology'!D$6</f>
        <v>0.62321792260692466</v>
      </c>
      <c r="R16" s="4">
        <f>G16*'DR Potential of Technology'!E$6</f>
        <v>0</v>
      </c>
      <c r="S16" s="4">
        <f>H16*'DR Potential of Technology'!F$6</f>
        <v>0</v>
      </c>
      <c r="T16" s="4">
        <f>I16*'DR Potential of Technology'!G$6</f>
        <v>0</v>
      </c>
      <c r="U16" s="4">
        <f>J16*'DR Potential of Technology'!H$6</f>
        <v>2.8094262295081966</v>
      </c>
      <c r="V16" s="4">
        <f>K16*'DR Potential of Technology'!I$6</f>
        <v>3.4172365682941974</v>
      </c>
      <c r="W16" s="4">
        <f>L16*'DR Potential of Technology'!J$6</f>
        <v>0.65972917310002566</v>
      </c>
      <c r="X16" s="4">
        <f>M16*'DR Potential of Technology'!K$6</f>
        <v>0</v>
      </c>
      <c r="Y16">
        <f>'RMI Technical Cap Calculations'!N16*SUMIFS('EIA 860 Cust Count'!$C$2:$C$192,'EIA 860 Cust Count'!$B$2:$B$192,'RMI Technical Cap Calculations'!$A16)</f>
        <v>0</v>
      </c>
      <c r="Z16">
        <f>'RMI Technical Cap Calculations'!O16*SUMIFS('EIA 860 Cust Count'!$C$2:$C$192,'EIA 860 Cust Count'!$B$2:$B$192,'RMI Technical Cap Calculations'!$A16)</f>
        <v>1532702.2729124236</v>
      </c>
      <c r="AA16">
        <f>'RMI Technical Cap Calculations'!P16*SUMIFS('EIA 860 Cust Count'!$C$2:$C$192,'EIA 860 Cust Count'!$B$2:$B$192,'RMI Technical Cap Calculations'!$A16)</f>
        <v>3490244.4806517311</v>
      </c>
      <c r="AB16">
        <f>'RMI Technical Cap Calculations'!Q16*SUMIFS('EIA 860 Cust Count'!$C$2:$C$192,'EIA 860 Cust Count'!$B$2:$B$192,'RMI Technical Cap Calculations'!$A16)</f>
        <v>836019.42158859468</v>
      </c>
      <c r="AC16">
        <f>'RMI Technical Cap Calculations'!R16*SUMIFS('EIA 860 Cust Count'!$C$2:$C$192,'EIA 860 Cust Count'!$B$2:$B$192,'RMI Technical Cap Calculations'!$A16)</f>
        <v>0</v>
      </c>
      <c r="AD16">
        <f>'RMI Technical Cap Calculations'!S16*SUMIFS('EIA 860 Cust Count'!$C$2:$C$192,'EIA 860 Cust Count'!$B$2:$B$192,'RMI Technical Cap Calculations'!$A16)</f>
        <v>0</v>
      </c>
      <c r="AE16">
        <f>'RMI Technical Cap Calculations'!T16*SUMIFS('EIA 860 Cust Count'!$C$2:$C$192,'EIA 860 Cust Count'!$B$2:$B$192,'RMI Technical Cap Calculations'!$A16)</f>
        <v>0</v>
      </c>
      <c r="AF16">
        <f>'RMI Technical Cap Calculations'!U16*SUMIFS('EIA 860 Cust Count'!$C$2:$C$192,'EIA 860 Cust Count'!$B$2:$B$192,'RMI Technical Cap Calculations'!$A16)</f>
        <v>3768721.6721311472</v>
      </c>
      <c r="AG16">
        <f>'RMI Technical Cap Calculations'!V16*SUMIFS('EIA 860 Cust Count'!$C$2:$C$192,'EIA 860 Cust Count'!$B$2:$B$192,'RMI Technical Cap Calculations'!$A16)</f>
        <v>4584072.4979576608</v>
      </c>
      <c r="AH16">
        <f>'RMI Technical Cap Calculations'!W16*SUMIFS('EIA 860 Cust Count'!$C$2:$C$192,'EIA 860 Cust Count'!$B$2:$B$192,'RMI Technical Cap Calculations'!$A16)</f>
        <v>884997.65763006802</v>
      </c>
      <c r="AI16">
        <f>'RMI Technical Cap Calculations'!X16*SUMIFS('EIA 860 Cust Count'!$C$2:$C$192,'EIA 860 Cust Count'!$B$2:$B$192,'RMI Technical Cap Calculations'!$A16)</f>
        <v>0</v>
      </c>
      <c r="AJ16">
        <f t="shared" si="0"/>
        <v>15096758.002871625</v>
      </c>
    </row>
    <row r="17" spans="1:36" x14ac:dyDescent="0.25">
      <c r="A17" s="2" t="s">
        <v>26</v>
      </c>
      <c r="B17">
        <v>0</v>
      </c>
      <c r="C17">
        <v>1</v>
      </c>
      <c r="D17">
        <v>0.38085539714867617</v>
      </c>
      <c r="E17">
        <v>0.74338085539714871</v>
      </c>
      <c r="F17">
        <v>0.20773930753564154</v>
      </c>
      <c r="G17">
        <v>5.1609809566079452</v>
      </c>
      <c r="H17">
        <v>0.17352415026833631</v>
      </c>
      <c r="I17">
        <v>0.52236135957066188</v>
      </c>
      <c r="J17">
        <v>0.46823770491803279</v>
      </c>
      <c r="K17">
        <v>0.85430914207354935</v>
      </c>
      <c r="L17">
        <v>0.13194583462000514</v>
      </c>
      <c r="M17">
        <v>62.261140386633429</v>
      </c>
      <c r="N17" s="4">
        <f>C17*'DR Potential of Technology'!A$6</f>
        <v>0</v>
      </c>
      <c r="O17" s="4">
        <f>D17*'DR Potential of Technology'!B$6</f>
        <v>1.1425661914460286</v>
      </c>
      <c r="P17" s="4">
        <f>E17*'DR Potential of Technology'!C$6</f>
        <v>2.6018329938900204</v>
      </c>
      <c r="Q17" s="4">
        <f>F17*'DR Potential of Technology'!D$6</f>
        <v>0.62321792260692466</v>
      </c>
      <c r="R17" s="4">
        <f>G17*'DR Potential of Technology'!E$6</f>
        <v>0</v>
      </c>
      <c r="S17" s="4">
        <f>H17*'DR Potential of Technology'!F$6</f>
        <v>0</v>
      </c>
      <c r="T17" s="4">
        <f>I17*'DR Potential of Technology'!G$6</f>
        <v>0</v>
      </c>
      <c r="U17" s="4">
        <f>J17*'DR Potential of Technology'!H$6</f>
        <v>2.8094262295081966</v>
      </c>
      <c r="V17" s="4">
        <f>K17*'DR Potential of Technology'!I$6</f>
        <v>3.4172365682941974</v>
      </c>
      <c r="W17" s="4">
        <f>L17*'DR Potential of Technology'!J$6</f>
        <v>0.65972917310002566</v>
      </c>
      <c r="X17" s="4">
        <f>M17*'DR Potential of Technology'!K$6</f>
        <v>0</v>
      </c>
      <c r="Y17">
        <f>'RMI Technical Cap Calculations'!N17*SUMIFS('EIA 860 Cust Count'!$C$2:$C$192,'EIA 860 Cust Count'!$B$2:$B$192,'RMI Technical Cap Calculations'!$A17)</f>
        <v>0</v>
      </c>
      <c r="Z17">
        <f>'RMI Technical Cap Calculations'!O17*SUMIFS('EIA 860 Cust Count'!$C$2:$C$192,'EIA 860 Cust Count'!$B$2:$B$192,'RMI Technical Cap Calculations'!$A17)</f>
        <v>1393807.3564154787</v>
      </c>
      <c r="AA17">
        <f>'RMI Technical Cap Calculations'!P17*SUMIFS('EIA 860 Cust Count'!$C$2:$C$192,'EIA 860 Cust Count'!$B$2:$B$192,'RMI Technical Cap Calculations'!$A17)</f>
        <v>3173955.2545824847</v>
      </c>
      <c r="AB17">
        <f>'RMI Technical Cap Calculations'!Q17*SUMIFS('EIA 860 Cust Count'!$C$2:$C$192,'EIA 860 Cust Count'!$B$2:$B$192,'RMI Technical Cap Calculations'!$A17)</f>
        <v>760258.55804480659</v>
      </c>
      <c r="AC17">
        <f>'RMI Technical Cap Calculations'!R17*SUMIFS('EIA 860 Cust Count'!$C$2:$C$192,'EIA 860 Cust Count'!$B$2:$B$192,'RMI Technical Cap Calculations'!$A17)</f>
        <v>0</v>
      </c>
      <c r="AD17">
        <f>'RMI Technical Cap Calculations'!S17*SUMIFS('EIA 860 Cust Count'!$C$2:$C$192,'EIA 860 Cust Count'!$B$2:$B$192,'RMI Technical Cap Calculations'!$A17)</f>
        <v>0</v>
      </c>
      <c r="AE17">
        <f>'RMI Technical Cap Calculations'!T17*SUMIFS('EIA 860 Cust Count'!$C$2:$C$192,'EIA 860 Cust Count'!$B$2:$B$192,'RMI Technical Cap Calculations'!$A17)</f>
        <v>0</v>
      </c>
      <c r="AF17">
        <f>'RMI Technical Cap Calculations'!U17*SUMIFS('EIA 860 Cust Count'!$C$2:$C$192,'EIA 860 Cust Count'!$B$2:$B$192,'RMI Technical Cap Calculations'!$A17)</f>
        <v>3427196.5819672132</v>
      </c>
      <c r="AG17">
        <f>'RMI Technical Cap Calculations'!V17*SUMIFS('EIA 860 Cust Count'!$C$2:$C$192,'EIA 860 Cust Count'!$B$2:$B$192,'RMI Technical Cap Calculations'!$A17)</f>
        <v>4168659.5517695453</v>
      </c>
      <c r="AH17">
        <f>'RMI Technical Cap Calculations'!W17*SUMIFS('EIA 860 Cust Count'!$C$2:$C$192,'EIA 860 Cust Count'!$B$2:$B$192,'RMI Technical Cap Calculations'!$A17)</f>
        <v>804798.34043133655</v>
      </c>
      <c r="AI17">
        <f>'RMI Technical Cap Calculations'!X17*SUMIFS('EIA 860 Cust Count'!$C$2:$C$192,'EIA 860 Cust Count'!$B$2:$B$192,'RMI Technical Cap Calculations'!$A17)</f>
        <v>0</v>
      </c>
      <c r="AJ17">
        <f t="shared" si="0"/>
        <v>13728675.643210864</v>
      </c>
    </row>
    <row r="18" spans="1:36" x14ac:dyDescent="0.25">
      <c r="A18" s="2" t="s">
        <v>27</v>
      </c>
      <c r="B18">
        <v>0</v>
      </c>
      <c r="C18">
        <v>1</v>
      </c>
      <c r="D18">
        <v>0.74731182795698925</v>
      </c>
      <c r="E18">
        <v>0.77956989247311825</v>
      </c>
      <c r="F18">
        <v>0.60483870967741937</v>
      </c>
      <c r="G18">
        <v>3.8888392082899759</v>
      </c>
      <c r="H18">
        <v>0.16326530612244897</v>
      </c>
      <c r="I18">
        <v>0.62244897959183676</v>
      </c>
      <c r="J18">
        <v>0.5708920187793427</v>
      </c>
      <c r="K18">
        <v>0.73143916743149351</v>
      </c>
      <c r="L18">
        <v>0.10677812220651919</v>
      </c>
      <c r="M18">
        <v>66.404869217440492</v>
      </c>
      <c r="N18" s="4">
        <f>C18*'DR Potential of Technology'!A$6</f>
        <v>0</v>
      </c>
      <c r="O18" s="4">
        <f>D18*'DR Potential of Technology'!B$6</f>
        <v>2.241935483870968</v>
      </c>
      <c r="P18" s="4">
        <f>E18*'DR Potential of Technology'!C$6</f>
        <v>2.728494623655914</v>
      </c>
      <c r="Q18" s="4">
        <f>F18*'DR Potential of Technology'!D$6</f>
        <v>1.814516129032258</v>
      </c>
      <c r="R18" s="4">
        <f>G18*'DR Potential of Technology'!E$6</f>
        <v>0</v>
      </c>
      <c r="S18" s="4">
        <f>H18*'DR Potential of Technology'!F$6</f>
        <v>0</v>
      </c>
      <c r="T18" s="4">
        <f>I18*'DR Potential of Technology'!G$6</f>
        <v>0</v>
      </c>
      <c r="U18" s="4">
        <f>J18*'DR Potential of Technology'!H$6</f>
        <v>3.4253521126760562</v>
      </c>
      <c r="V18" s="4">
        <f>K18*'DR Potential of Technology'!I$6</f>
        <v>2.925756669725974</v>
      </c>
      <c r="W18" s="4">
        <f>L18*'DR Potential of Technology'!J$6</f>
        <v>0.53389061103259594</v>
      </c>
      <c r="X18" s="4">
        <f>M18*'DR Potential of Technology'!K$6</f>
        <v>0</v>
      </c>
      <c r="Y18">
        <f>'RMI Technical Cap Calculations'!N18*SUMIFS('EIA 860 Cust Count'!$C$2:$C$192,'EIA 860 Cust Count'!$B$2:$B$192,'RMI Technical Cap Calculations'!$A18)</f>
        <v>0</v>
      </c>
      <c r="Z18">
        <f>'RMI Technical Cap Calculations'!O18*SUMIFS('EIA 860 Cust Count'!$C$2:$C$192,'EIA 860 Cust Count'!$B$2:$B$192,'RMI Technical Cap Calculations'!$A18)</f>
        <v>4407351.4677419355</v>
      </c>
      <c r="AA18">
        <f>'RMI Technical Cap Calculations'!P18*SUMIFS('EIA 860 Cust Count'!$C$2:$C$192,'EIA 860 Cust Count'!$B$2:$B$192,'RMI Technical Cap Calculations'!$A18)</f>
        <v>5363862.9973118277</v>
      </c>
      <c r="AB18">
        <f>'RMI Technical Cap Calculations'!Q18*SUMIFS('EIA 860 Cust Count'!$C$2:$C$192,'EIA 860 Cust Count'!$B$2:$B$192,'RMI Technical Cap Calculations'!$A18)</f>
        <v>3567101.0080645159</v>
      </c>
      <c r="AC18">
        <f>'RMI Technical Cap Calculations'!R18*SUMIFS('EIA 860 Cust Count'!$C$2:$C$192,'EIA 860 Cust Count'!$B$2:$B$192,'RMI Technical Cap Calculations'!$A18)</f>
        <v>0</v>
      </c>
      <c r="AD18">
        <f>'RMI Technical Cap Calculations'!S18*SUMIFS('EIA 860 Cust Count'!$C$2:$C$192,'EIA 860 Cust Count'!$B$2:$B$192,'RMI Technical Cap Calculations'!$A18)</f>
        <v>0</v>
      </c>
      <c r="AE18">
        <f>'RMI Technical Cap Calculations'!T18*SUMIFS('EIA 860 Cust Count'!$C$2:$C$192,'EIA 860 Cust Count'!$B$2:$B$192,'RMI Technical Cap Calculations'!$A18)</f>
        <v>0</v>
      </c>
      <c r="AF18">
        <f>'RMI Technical Cap Calculations'!U18*SUMIFS('EIA 860 Cust Count'!$C$2:$C$192,'EIA 860 Cust Count'!$B$2:$B$192,'RMI Technical Cap Calculations'!$A18)</f>
        <v>6733793.5323943663</v>
      </c>
      <c r="AG18">
        <f>'RMI Technical Cap Calculations'!V18*SUMIFS('EIA 860 Cust Count'!$C$2:$C$192,'EIA 860 Cust Count'!$B$2:$B$192,'RMI Technical Cap Calculations'!$A18)</f>
        <v>5751654.3385575311</v>
      </c>
      <c r="AH18">
        <f>'RMI Technical Cap Calculations'!W18*SUMIFS('EIA 860 Cust Count'!$C$2:$C$192,'EIA 860 Cust Count'!$B$2:$B$192,'RMI Technical Cap Calculations'!$A18)</f>
        <v>1049559.0016200384</v>
      </c>
      <c r="AI18">
        <f>'RMI Technical Cap Calculations'!X18*SUMIFS('EIA 860 Cust Count'!$C$2:$C$192,'EIA 860 Cust Count'!$B$2:$B$192,'RMI Technical Cap Calculations'!$A18)</f>
        <v>0</v>
      </c>
      <c r="AJ18">
        <f t="shared" si="0"/>
        <v>26873322.345690217</v>
      </c>
    </row>
    <row r="19" spans="1:36" x14ac:dyDescent="0.25">
      <c r="A19" s="2" t="s">
        <v>28</v>
      </c>
      <c r="B19">
        <v>0</v>
      </c>
      <c r="C19">
        <v>1</v>
      </c>
      <c r="D19">
        <v>0.55689655172413788</v>
      </c>
      <c r="E19">
        <v>0.80862068965517242</v>
      </c>
      <c r="F19">
        <v>0.51896551724137929</v>
      </c>
      <c r="G19">
        <v>4.6297981569560047</v>
      </c>
      <c r="H19">
        <v>0.15727699530516431</v>
      </c>
      <c r="I19">
        <v>0.54460093896713613</v>
      </c>
      <c r="J19">
        <v>0.50958391771856004</v>
      </c>
      <c r="K19">
        <v>0.8875928746483891</v>
      </c>
      <c r="L19">
        <v>0.21873872013426993</v>
      </c>
      <c r="M19">
        <v>65.275099115222346</v>
      </c>
      <c r="N19" s="4">
        <f>C19*'DR Potential of Technology'!A$6</f>
        <v>0</v>
      </c>
      <c r="O19" s="4">
        <f>D19*'DR Potential of Technology'!B$6</f>
        <v>1.6706896551724135</v>
      </c>
      <c r="P19" s="4">
        <f>E19*'DR Potential of Technology'!C$6</f>
        <v>2.8301724137931035</v>
      </c>
      <c r="Q19" s="4">
        <f>F19*'DR Potential of Technology'!D$6</f>
        <v>1.556896551724138</v>
      </c>
      <c r="R19" s="4">
        <f>G19*'DR Potential of Technology'!E$6</f>
        <v>0</v>
      </c>
      <c r="S19" s="4">
        <f>H19*'DR Potential of Technology'!F$6</f>
        <v>0</v>
      </c>
      <c r="T19" s="4">
        <f>I19*'DR Potential of Technology'!G$6</f>
        <v>0</v>
      </c>
      <c r="U19" s="4">
        <f>J19*'DR Potential of Technology'!H$6</f>
        <v>3.0575035063113605</v>
      </c>
      <c r="V19" s="4">
        <f>K19*'DR Potential of Technology'!I$6</f>
        <v>3.5503714985935564</v>
      </c>
      <c r="W19" s="4">
        <f>L19*'DR Potential of Technology'!J$6</f>
        <v>1.0936936006713496</v>
      </c>
      <c r="X19" s="4">
        <f>M19*'DR Potential of Technology'!K$6</f>
        <v>0</v>
      </c>
      <c r="Y19">
        <f>'RMI Technical Cap Calculations'!N19*SUMIFS('EIA 860 Cust Count'!$C$2:$C$192,'EIA 860 Cust Count'!$B$2:$B$192,'RMI Technical Cap Calculations'!$A19)</f>
        <v>0</v>
      </c>
      <c r="Z19">
        <f>'RMI Technical Cap Calculations'!O19*SUMIFS('EIA 860 Cust Count'!$C$2:$C$192,'EIA 860 Cust Count'!$B$2:$B$192,'RMI Technical Cap Calculations'!$A19)</f>
        <v>3440788.6862068959</v>
      </c>
      <c r="AA19">
        <f>'RMI Technical Cap Calculations'!P19*SUMIFS('EIA 860 Cust Count'!$C$2:$C$192,'EIA 860 Cust Count'!$B$2:$B$192,'RMI Technical Cap Calculations'!$A19)</f>
        <v>5828745.7465517242</v>
      </c>
      <c r="AB19">
        <f>'RMI Technical Cap Calculations'!Q19*SUMIFS('EIA 860 Cust Count'!$C$2:$C$192,'EIA 860 Cust Count'!$B$2:$B$192,'RMI Technical Cap Calculations'!$A19)</f>
        <v>3206431.5620689658</v>
      </c>
      <c r="AC19">
        <f>'RMI Technical Cap Calculations'!R19*SUMIFS('EIA 860 Cust Count'!$C$2:$C$192,'EIA 860 Cust Count'!$B$2:$B$192,'RMI Technical Cap Calculations'!$A19)</f>
        <v>0</v>
      </c>
      <c r="AD19">
        <f>'RMI Technical Cap Calculations'!S19*SUMIFS('EIA 860 Cust Count'!$C$2:$C$192,'EIA 860 Cust Count'!$B$2:$B$192,'RMI Technical Cap Calculations'!$A19)</f>
        <v>0</v>
      </c>
      <c r="AE19">
        <f>'RMI Technical Cap Calculations'!T19*SUMIFS('EIA 860 Cust Count'!$C$2:$C$192,'EIA 860 Cust Count'!$B$2:$B$192,'RMI Technical Cap Calculations'!$A19)</f>
        <v>0</v>
      </c>
      <c r="AF19">
        <f>'RMI Technical Cap Calculations'!U19*SUMIFS('EIA 860 Cust Count'!$C$2:$C$192,'EIA 860 Cust Count'!$B$2:$B$192,'RMI Technical Cap Calculations'!$A19)</f>
        <v>6296934.5862552598</v>
      </c>
      <c r="AG19">
        <f>'RMI Technical Cap Calculations'!V19*SUMIFS('EIA 860 Cust Count'!$C$2:$C$192,'EIA 860 Cust Count'!$B$2:$B$192,'RMI Technical Cap Calculations'!$A19)</f>
        <v>7311997.2020964269</v>
      </c>
      <c r="AH19">
        <f>'RMI Technical Cap Calculations'!W19*SUMIFS('EIA 860 Cust Count'!$C$2:$C$192,'EIA 860 Cust Count'!$B$2:$B$192,'RMI Technical Cap Calculations'!$A19)</f>
        <v>2252464.1579698459</v>
      </c>
      <c r="AI19">
        <f>'RMI Technical Cap Calculations'!X19*SUMIFS('EIA 860 Cust Count'!$C$2:$C$192,'EIA 860 Cust Count'!$B$2:$B$192,'RMI Technical Cap Calculations'!$A19)</f>
        <v>0</v>
      </c>
      <c r="AJ19">
        <f t="shared" si="0"/>
        <v>28337361.941149116</v>
      </c>
    </row>
    <row r="20" spans="1:36" x14ac:dyDescent="0.25">
      <c r="A20" s="2" t="s">
        <v>29</v>
      </c>
      <c r="B20">
        <v>0</v>
      </c>
      <c r="C20">
        <v>1</v>
      </c>
      <c r="D20">
        <v>0.36363636363636365</v>
      </c>
      <c r="E20">
        <v>0.27667984189723321</v>
      </c>
      <c r="F20">
        <v>6.3241106719367585E-2</v>
      </c>
      <c r="G20">
        <v>3.5890925494852288</v>
      </c>
      <c r="H20">
        <v>0.15047021943573669</v>
      </c>
      <c r="I20">
        <v>0.54858934169278994</v>
      </c>
      <c r="J20">
        <v>0.38154761904761908</v>
      </c>
      <c r="K20">
        <v>0.7859118466103131</v>
      </c>
      <c r="L20">
        <v>5.5056341632468489E-2</v>
      </c>
      <c r="M20">
        <v>81.013365634935127</v>
      </c>
      <c r="N20" s="4">
        <f>C20*'DR Potential of Technology'!A$6</f>
        <v>0</v>
      </c>
      <c r="O20" s="4">
        <f>D20*'DR Potential of Technology'!B$6</f>
        <v>1.0909090909090908</v>
      </c>
      <c r="P20" s="4">
        <f>E20*'DR Potential of Technology'!C$6</f>
        <v>0.96837944664031628</v>
      </c>
      <c r="Q20" s="4">
        <f>F20*'DR Potential of Technology'!D$6</f>
        <v>0.18972332015810275</v>
      </c>
      <c r="R20" s="4">
        <f>G20*'DR Potential of Technology'!E$6</f>
        <v>0</v>
      </c>
      <c r="S20" s="4">
        <f>H20*'DR Potential of Technology'!F$6</f>
        <v>0</v>
      </c>
      <c r="T20" s="4">
        <f>I20*'DR Potential of Technology'!G$6</f>
        <v>0</v>
      </c>
      <c r="U20" s="4">
        <f>J20*'DR Potential of Technology'!H$6</f>
        <v>2.2892857142857146</v>
      </c>
      <c r="V20" s="4">
        <f>K20*'DR Potential of Technology'!I$6</f>
        <v>3.1436473864412524</v>
      </c>
      <c r="W20" s="4">
        <f>L20*'DR Potential of Technology'!J$6</f>
        <v>0.27528170816234243</v>
      </c>
      <c r="X20" s="4">
        <f>M20*'DR Potential of Technology'!K$6</f>
        <v>0</v>
      </c>
      <c r="Y20">
        <f>'RMI Technical Cap Calculations'!N20*SUMIFS('EIA 860 Cust Count'!$C$2:$C$192,'EIA 860 Cust Count'!$B$2:$B$192,'RMI Technical Cap Calculations'!$A20)</f>
        <v>0</v>
      </c>
      <c r="Z20">
        <f>'RMI Technical Cap Calculations'!O20*SUMIFS('EIA 860 Cust Count'!$C$2:$C$192,'EIA 860 Cust Count'!$B$2:$B$192,'RMI Technical Cap Calculations'!$A20)</f>
        <v>1640216.7272727271</v>
      </c>
      <c r="AA20">
        <f>'RMI Technical Cap Calculations'!P20*SUMIFS('EIA 860 Cust Count'!$C$2:$C$192,'EIA 860 Cust Count'!$B$2:$B$192,'RMI Technical Cap Calculations'!$A20)</f>
        <v>1455989.486166008</v>
      </c>
      <c r="AB20">
        <f>'RMI Technical Cap Calculations'!Q20*SUMIFS('EIA 860 Cust Count'!$C$2:$C$192,'EIA 860 Cust Count'!$B$2:$B$192,'RMI Technical Cap Calculations'!$A20)</f>
        <v>285255.08300395258</v>
      </c>
      <c r="AC20">
        <f>'RMI Technical Cap Calculations'!R20*SUMIFS('EIA 860 Cust Count'!$C$2:$C$192,'EIA 860 Cust Count'!$B$2:$B$192,'RMI Technical Cap Calculations'!$A20)</f>
        <v>0</v>
      </c>
      <c r="AD20">
        <f>'RMI Technical Cap Calculations'!S20*SUMIFS('EIA 860 Cust Count'!$C$2:$C$192,'EIA 860 Cust Count'!$B$2:$B$192,'RMI Technical Cap Calculations'!$A20)</f>
        <v>0</v>
      </c>
      <c r="AE20">
        <f>'RMI Technical Cap Calculations'!T20*SUMIFS('EIA 860 Cust Count'!$C$2:$C$192,'EIA 860 Cust Count'!$B$2:$B$192,'RMI Technical Cap Calculations'!$A20)</f>
        <v>0</v>
      </c>
      <c r="AF20">
        <f>'RMI Technical Cap Calculations'!U20*SUMIFS('EIA 860 Cust Count'!$C$2:$C$192,'EIA 860 Cust Count'!$B$2:$B$192,'RMI Technical Cap Calculations'!$A20)</f>
        <v>3442014.328571429</v>
      </c>
      <c r="AG20">
        <f>'RMI Technical Cap Calculations'!V20*SUMIFS('EIA 860 Cust Count'!$C$2:$C$192,'EIA 860 Cust Count'!$B$2:$B$192,'RMI Technical Cap Calculations'!$A20)</f>
        <v>4726574.442230789</v>
      </c>
      <c r="AH20">
        <f>'RMI Technical Cap Calculations'!W20*SUMIFS('EIA 860 Cust Count'!$C$2:$C$192,'EIA 860 Cust Count'!$B$2:$B$192,'RMI Technical Cap Calculations'!$A20)</f>
        <v>413894.85723674303</v>
      </c>
      <c r="AI20">
        <f>'RMI Technical Cap Calculations'!X20*SUMIFS('EIA 860 Cust Count'!$C$2:$C$192,'EIA 860 Cust Count'!$B$2:$B$192,'RMI Technical Cap Calculations'!$A20)</f>
        <v>0</v>
      </c>
      <c r="AJ20">
        <f t="shared" si="0"/>
        <v>11963944.924481649</v>
      </c>
    </row>
    <row r="21" spans="1:36" x14ac:dyDescent="0.25">
      <c r="A21" s="2" t="s">
        <v>30</v>
      </c>
      <c r="B21">
        <v>0</v>
      </c>
      <c r="C21">
        <v>1</v>
      </c>
      <c r="D21">
        <v>0.71739130434782605</v>
      </c>
      <c r="E21">
        <v>0.84499054820415875</v>
      </c>
      <c r="F21">
        <v>0.56805293005671076</v>
      </c>
      <c r="G21">
        <v>4.6818786717278735</v>
      </c>
      <c r="H21">
        <v>0.18694362017804153</v>
      </c>
      <c r="I21">
        <v>0.5986646884272997</v>
      </c>
      <c r="J21">
        <v>0.63165557404326134</v>
      </c>
      <c r="K21">
        <v>0.86518997915953189</v>
      </c>
      <c r="L21">
        <v>0.24268267276407399</v>
      </c>
      <c r="M21">
        <v>66.435873684216773</v>
      </c>
      <c r="N21" s="4">
        <f>C21*'DR Potential of Technology'!A$6</f>
        <v>0</v>
      </c>
      <c r="O21" s="4">
        <f>D21*'DR Potential of Technology'!B$6</f>
        <v>2.152173913043478</v>
      </c>
      <c r="P21" s="4">
        <f>E21*'DR Potential of Technology'!C$6</f>
        <v>2.9574669187145557</v>
      </c>
      <c r="Q21" s="4">
        <f>F21*'DR Potential of Technology'!D$6</f>
        <v>1.7041587901701323</v>
      </c>
      <c r="R21" s="4">
        <f>G21*'DR Potential of Technology'!E$6</f>
        <v>0</v>
      </c>
      <c r="S21" s="4">
        <f>H21*'DR Potential of Technology'!F$6</f>
        <v>0</v>
      </c>
      <c r="T21" s="4">
        <f>I21*'DR Potential of Technology'!G$6</f>
        <v>0</v>
      </c>
      <c r="U21" s="4">
        <f>J21*'DR Potential of Technology'!H$6</f>
        <v>3.7899334442595682</v>
      </c>
      <c r="V21" s="4">
        <f>K21*'DR Potential of Technology'!I$6</f>
        <v>3.4607599166381275</v>
      </c>
      <c r="W21" s="4">
        <f>L21*'DR Potential of Technology'!J$6</f>
        <v>1.2134133638203699</v>
      </c>
      <c r="X21" s="4">
        <f>M21*'DR Potential of Technology'!K$6</f>
        <v>0</v>
      </c>
      <c r="Y21">
        <f>'RMI Technical Cap Calculations'!N21*SUMIFS('EIA 860 Cust Count'!$C$2:$C$192,'EIA 860 Cust Count'!$B$2:$B$192,'RMI Technical Cap Calculations'!$A21)</f>
        <v>0</v>
      </c>
      <c r="Z21">
        <f>'RMI Technical Cap Calculations'!O21*SUMIFS('EIA 860 Cust Count'!$C$2:$C$192,'EIA 860 Cust Count'!$B$2:$B$192,'RMI Technical Cap Calculations'!$A21)</f>
        <v>10899245.739130434</v>
      </c>
      <c r="AA21">
        <f>'RMI Technical Cap Calculations'!P21*SUMIFS('EIA 860 Cust Count'!$C$2:$C$192,'EIA 860 Cust Count'!$B$2:$B$192,'RMI Technical Cap Calculations'!$A21)</f>
        <v>14977487.88657845</v>
      </c>
      <c r="AB21">
        <f>'RMI Technical Cap Calculations'!Q21*SUMIFS('EIA 860 Cust Count'!$C$2:$C$192,'EIA 860 Cust Count'!$B$2:$B$192,'RMI Technical Cap Calculations'!$A21)</f>
        <v>8630364.5444234405</v>
      </c>
      <c r="AC21">
        <f>'RMI Technical Cap Calculations'!R21*SUMIFS('EIA 860 Cust Count'!$C$2:$C$192,'EIA 860 Cust Count'!$B$2:$B$192,'RMI Technical Cap Calculations'!$A21)</f>
        <v>0</v>
      </c>
      <c r="AD21">
        <f>'RMI Technical Cap Calculations'!S21*SUMIFS('EIA 860 Cust Count'!$C$2:$C$192,'EIA 860 Cust Count'!$B$2:$B$192,'RMI Technical Cap Calculations'!$A21)</f>
        <v>0</v>
      </c>
      <c r="AE21">
        <f>'RMI Technical Cap Calculations'!T21*SUMIFS('EIA 860 Cust Count'!$C$2:$C$192,'EIA 860 Cust Count'!$B$2:$B$192,'RMI Technical Cap Calculations'!$A21)</f>
        <v>0</v>
      </c>
      <c r="AF21">
        <f>'RMI Technical Cap Calculations'!U21*SUMIFS('EIA 860 Cust Count'!$C$2:$C$192,'EIA 860 Cust Count'!$B$2:$B$192,'RMI Technical Cap Calculations'!$A21)</f>
        <v>19193344.782029953</v>
      </c>
      <c r="AG21">
        <f>'RMI Technical Cap Calculations'!V21*SUMIFS('EIA 860 Cust Count'!$C$2:$C$192,'EIA 860 Cust Count'!$B$2:$B$192,'RMI Technical Cap Calculations'!$A21)</f>
        <v>17526312.602790803</v>
      </c>
      <c r="AH21">
        <f>'RMI Technical Cap Calculations'!W21*SUMIFS('EIA 860 Cust Count'!$C$2:$C$192,'EIA 860 Cust Count'!$B$2:$B$192,'RMI Technical Cap Calculations'!$A21)</f>
        <v>6145084.4447420444</v>
      </c>
      <c r="AI21">
        <f>'RMI Technical Cap Calculations'!X21*SUMIFS('EIA 860 Cust Count'!$C$2:$C$192,'EIA 860 Cust Count'!$B$2:$B$192,'RMI Technical Cap Calculations'!$A21)</f>
        <v>0</v>
      </c>
      <c r="AJ21">
        <f t="shared" si="0"/>
        <v>77371839.999695122</v>
      </c>
    </row>
    <row r="22" spans="1:36" x14ac:dyDescent="0.25">
      <c r="A22" s="2" t="s">
        <v>31</v>
      </c>
      <c r="B22">
        <v>0</v>
      </c>
      <c r="C22">
        <v>1</v>
      </c>
      <c r="D22">
        <v>0.36363636363636365</v>
      </c>
      <c r="E22">
        <v>0.27667984189723321</v>
      </c>
      <c r="F22">
        <v>6.3241106719367585E-2</v>
      </c>
      <c r="G22">
        <v>3.5890925494852288</v>
      </c>
      <c r="H22">
        <v>0.15047021943573669</v>
      </c>
      <c r="I22">
        <v>0.54858934169278994</v>
      </c>
      <c r="J22">
        <v>0.38154761904761908</v>
      </c>
      <c r="K22">
        <v>0.7859118466103131</v>
      </c>
      <c r="L22">
        <v>5.5056341632468489E-2</v>
      </c>
      <c r="M22">
        <v>81.013365634935127</v>
      </c>
      <c r="N22" s="4">
        <f>C22*'DR Potential of Technology'!A$6</f>
        <v>0</v>
      </c>
      <c r="O22" s="4">
        <f>D22*'DR Potential of Technology'!B$6</f>
        <v>1.0909090909090908</v>
      </c>
      <c r="P22" s="4">
        <f>E22*'DR Potential of Technology'!C$6</f>
        <v>0.96837944664031628</v>
      </c>
      <c r="Q22" s="4">
        <f>F22*'DR Potential of Technology'!D$6</f>
        <v>0.18972332015810275</v>
      </c>
      <c r="R22" s="4">
        <f>G22*'DR Potential of Technology'!E$6</f>
        <v>0</v>
      </c>
      <c r="S22" s="4">
        <f>H22*'DR Potential of Technology'!F$6</f>
        <v>0</v>
      </c>
      <c r="T22" s="4">
        <f>I22*'DR Potential of Technology'!G$6</f>
        <v>0</v>
      </c>
      <c r="U22" s="4">
        <f>J22*'DR Potential of Technology'!H$6</f>
        <v>2.2892857142857146</v>
      </c>
      <c r="V22" s="4">
        <f>K22*'DR Potential of Technology'!I$6</f>
        <v>3.1436473864412524</v>
      </c>
      <c r="W22" s="4">
        <f>L22*'DR Potential of Technology'!J$6</f>
        <v>0.27528170816234243</v>
      </c>
      <c r="X22" s="4">
        <f>M22*'DR Potential of Technology'!K$6</f>
        <v>0</v>
      </c>
      <c r="Y22">
        <f>'RMI Technical Cap Calculations'!N22*SUMIFS('EIA 860 Cust Count'!$C$2:$C$192,'EIA 860 Cust Count'!$B$2:$B$192,'RMI Technical Cap Calculations'!$A22)</f>
        <v>0</v>
      </c>
      <c r="Z22">
        <f>'RMI Technical Cap Calculations'!O22*SUMIFS('EIA 860 Cust Count'!$C$2:$C$192,'EIA 860 Cust Count'!$B$2:$B$192,'RMI Technical Cap Calculations'!$A22)</f>
        <v>6703235.9999999991</v>
      </c>
      <c r="AA22">
        <f>'RMI Technical Cap Calculations'!P22*SUMIFS('EIA 860 Cust Count'!$C$2:$C$192,'EIA 860 Cust Count'!$B$2:$B$192,'RMI Technical Cap Calculations'!$A22)</f>
        <v>5950336.3043478262</v>
      </c>
      <c r="AB22">
        <f>'RMI Technical Cap Calculations'!Q22*SUMIFS('EIA 860 Cust Count'!$C$2:$C$192,'EIA 860 Cust Count'!$B$2:$B$192,'RMI Technical Cap Calculations'!$A22)</f>
        <v>1165780.1739130435</v>
      </c>
      <c r="AC22">
        <f>'RMI Technical Cap Calculations'!R22*SUMIFS('EIA 860 Cust Count'!$C$2:$C$192,'EIA 860 Cust Count'!$B$2:$B$192,'RMI Technical Cap Calculations'!$A22)</f>
        <v>0</v>
      </c>
      <c r="AD22">
        <f>'RMI Technical Cap Calculations'!S22*SUMIFS('EIA 860 Cust Count'!$C$2:$C$192,'EIA 860 Cust Count'!$B$2:$B$192,'RMI Technical Cap Calculations'!$A22)</f>
        <v>0</v>
      </c>
      <c r="AE22">
        <f>'RMI Technical Cap Calculations'!T22*SUMIFS('EIA 860 Cust Count'!$C$2:$C$192,'EIA 860 Cust Count'!$B$2:$B$192,'RMI Technical Cap Calculations'!$A22)</f>
        <v>0</v>
      </c>
      <c r="AF22">
        <f>'RMI Technical Cap Calculations'!U22*SUMIFS('EIA 860 Cust Count'!$C$2:$C$192,'EIA 860 Cust Count'!$B$2:$B$192,'RMI Technical Cap Calculations'!$A22)</f>
        <v>14066820.546428572</v>
      </c>
      <c r="AG22">
        <f>'RMI Technical Cap Calculations'!V22*SUMIFS('EIA 860 Cust Count'!$C$2:$C$192,'EIA 860 Cust Count'!$B$2:$B$192,'RMI Technical Cap Calculations'!$A22)</f>
        <v>19316559.471090671</v>
      </c>
      <c r="AH22">
        <f>'RMI Technical Cap Calculations'!W22*SUMIFS('EIA 860 Cust Count'!$C$2:$C$192,'EIA 860 Cust Count'!$B$2:$B$192,'RMI Technical Cap Calculations'!$A22)</f>
        <v>1691505.0682706987</v>
      </c>
      <c r="AI22">
        <f>'RMI Technical Cap Calculations'!X22*SUMIFS('EIA 860 Cust Count'!$C$2:$C$192,'EIA 860 Cust Count'!$B$2:$B$192,'RMI Technical Cap Calculations'!$A22)</f>
        <v>0</v>
      </c>
      <c r="AJ22">
        <f t="shared" si="0"/>
        <v>48894237.564050809</v>
      </c>
    </row>
    <row r="23" spans="1:36" x14ac:dyDescent="0.25">
      <c r="A23" s="2" t="s">
        <v>32</v>
      </c>
      <c r="B23">
        <v>0</v>
      </c>
      <c r="C23">
        <v>1</v>
      </c>
      <c r="D23">
        <v>0.34090909090909088</v>
      </c>
      <c r="E23">
        <v>0.70933014354066981</v>
      </c>
      <c r="F23">
        <v>0.21291866028708134</v>
      </c>
      <c r="G23">
        <v>4.5744577519402023</v>
      </c>
      <c r="H23">
        <v>0.21</v>
      </c>
      <c r="I23">
        <v>0.63</v>
      </c>
      <c r="J23">
        <v>0.34918747522790333</v>
      </c>
      <c r="K23">
        <v>0.80780418184758829</v>
      </c>
      <c r="L23">
        <v>0.13040942804630151</v>
      </c>
      <c r="M23">
        <v>64.42890642339384</v>
      </c>
      <c r="N23" s="4">
        <f>C23*'DR Potential of Technology'!A$6</f>
        <v>0</v>
      </c>
      <c r="O23" s="4">
        <f>D23*'DR Potential of Technology'!B$6</f>
        <v>1.0227272727272727</v>
      </c>
      <c r="P23" s="4">
        <f>E23*'DR Potential of Technology'!C$6</f>
        <v>2.4826555023923444</v>
      </c>
      <c r="Q23" s="4">
        <f>F23*'DR Potential of Technology'!D$6</f>
        <v>0.63875598086124397</v>
      </c>
      <c r="R23" s="4">
        <f>G23*'DR Potential of Technology'!E$6</f>
        <v>0</v>
      </c>
      <c r="S23" s="4">
        <f>H23*'DR Potential of Technology'!F$6</f>
        <v>0</v>
      </c>
      <c r="T23" s="4">
        <f>I23*'DR Potential of Technology'!G$6</f>
        <v>0</v>
      </c>
      <c r="U23" s="4">
        <f>J23*'DR Potential of Technology'!H$6</f>
        <v>2.0951248513674199</v>
      </c>
      <c r="V23" s="4">
        <f>K23*'DR Potential of Technology'!I$6</f>
        <v>3.2312167273903531</v>
      </c>
      <c r="W23" s="4">
        <f>L23*'DR Potential of Technology'!J$6</f>
        <v>0.65204714023150756</v>
      </c>
      <c r="X23" s="4">
        <f>M23*'DR Potential of Technology'!K$6</f>
        <v>0</v>
      </c>
      <c r="Y23">
        <f>'RMI Technical Cap Calculations'!N23*SUMIFS('EIA 860 Cust Count'!$C$2:$C$192,'EIA 860 Cust Count'!$B$2:$B$192,'RMI Technical Cap Calculations'!$A23)</f>
        <v>0</v>
      </c>
      <c r="Z23">
        <f>'RMI Technical Cap Calculations'!O23*SUMIFS('EIA 860 Cust Count'!$C$2:$C$192,'EIA 860 Cust Count'!$B$2:$B$192,'RMI Technical Cap Calculations'!$A23)</f>
        <v>8194217.7272727275</v>
      </c>
      <c r="AA23">
        <f>'RMI Technical Cap Calculations'!P23*SUMIFS('EIA 860 Cust Count'!$C$2:$C$192,'EIA 860 Cust Count'!$B$2:$B$192,'RMI Technical Cap Calculations'!$A23)</f>
        <v>19891343.734449759</v>
      </c>
      <c r="AB23">
        <f>'RMI Technical Cap Calculations'!Q23*SUMIFS('EIA 860 Cust Count'!$C$2:$C$192,'EIA 860 Cust Count'!$B$2:$B$192,'RMI Technical Cap Calculations'!$A23)</f>
        <v>5117792.124401913</v>
      </c>
      <c r="AC23">
        <f>'RMI Technical Cap Calculations'!R23*SUMIFS('EIA 860 Cust Count'!$C$2:$C$192,'EIA 860 Cust Count'!$B$2:$B$192,'RMI Technical Cap Calculations'!$A23)</f>
        <v>0</v>
      </c>
      <c r="AD23">
        <f>'RMI Technical Cap Calculations'!S23*SUMIFS('EIA 860 Cust Count'!$C$2:$C$192,'EIA 860 Cust Count'!$B$2:$B$192,'RMI Technical Cap Calculations'!$A23)</f>
        <v>0</v>
      </c>
      <c r="AE23">
        <f>'RMI Technical Cap Calculations'!T23*SUMIFS('EIA 860 Cust Count'!$C$2:$C$192,'EIA 860 Cust Count'!$B$2:$B$192,'RMI Technical Cap Calculations'!$A23)</f>
        <v>0</v>
      </c>
      <c r="AF23">
        <f>'RMI Technical Cap Calculations'!U23*SUMIFS('EIA 860 Cust Count'!$C$2:$C$192,'EIA 860 Cust Count'!$B$2:$B$192,'RMI Technical Cap Calculations'!$A23)</f>
        <v>16786400.104637336</v>
      </c>
      <c r="AG23">
        <f>'RMI Technical Cap Calculations'!V23*SUMIFS('EIA 860 Cust Count'!$C$2:$C$192,'EIA 860 Cust Count'!$B$2:$B$192,'RMI Technical Cap Calculations'!$A23)</f>
        <v>25888909.090725705</v>
      </c>
      <c r="AH23">
        <f>'RMI Technical Cap Calculations'!W23*SUMIFS('EIA 860 Cust Count'!$C$2:$C$192,'EIA 860 Cust Count'!$B$2:$B$192,'RMI Technical Cap Calculations'!$A23)</f>
        <v>5224282.5413802275</v>
      </c>
      <c r="AI23">
        <f>'RMI Technical Cap Calculations'!X23*SUMIFS('EIA 860 Cust Count'!$C$2:$C$192,'EIA 860 Cust Count'!$B$2:$B$192,'RMI Technical Cap Calculations'!$A23)</f>
        <v>0</v>
      </c>
      <c r="AJ23">
        <f t="shared" si="0"/>
        <v>81102945.322867662</v>
      </c>
    </row>
    <row r="24" spans="1:36" x14ac:dyDescent="0.25">
      <c r="A24" s="2" t="s">
        <v>33</v>
      </c>
      <c r="B24">
        <v>0</v>
      </c>
      <c r="C24">
        <v>1</v>
      </c>
      <c r="D24">
        <v>0.38085539714867617</v>
      </c>
      <c r="E24">
        <v>0.74338085539714871</v>
      </c>
      <c r="F24">
        <v>0.20773930753564154</v>
      </c>
      <c r="G24">
        <v>5.1609809566079452</v>
      </c>
      <c r="H24">
        <v>0.17352415026833631</v>
      </c>
      <c r="I24">
        <v>0.52236135957066188</v>
      </c>
      <c r="J24">
        <v>0.46823770491803279</v>
      </c>
      <c r="K24">
        <v>0.85430914207354935</v>
      </c>
      <c r="L24">
        <v>0.13194583462000514</v>
      </c>
      <c r="M24">
        <v>62.261140386633429</v>
      </c>
      <c r="N24" s="4">
        <f>C24*'DR Potential of Technology'!A$6</f>
        <v>0</v>
      </c>
      <c r="O24" s="4">
        <f>D24*'DR Potential of Technology'!B$6</f>
        <v>1.1425661914460286</v>
      </c>
      <c r="P24" s="4">
        <f>E24*'DR Potential of Technology'!C$6</f>
        <v>2.6018329938900204</v>
      </c>
      <c r="Q24" s="4">
        <f>F24*'DR Potential of Technology'!D$6</f>
        <v>0.62321792260692466</v>
      </c>
      <c r="R24" s="4">
        <f>G24*'DR Potential of Technology'!E$6</f>
        <v>0</v>
      </c>
      <c r="S24" s="4">
        <f>H24*'DR Potential of Technology'!F$6</f>
        <v>0</v>
      </c>
      <c r="T24" s="4">
        <f>I24*'DR Potential of Technology'!G$6</f>
        <v>0</v>
      </c>
      <c r="U24" s="4">
        <f>J24*'DR Potential of Technology'!H$6</f>
        <v>2.8094262295081966</v>
      </c>
      <c r="V24" s="4">
        <f>K24*'DR Potential of Technology'!I$6</f>
        <v>3.4172365682941974</v>
      </c>
      <c r="W24" s="4">
        <f>L24*'DR Potential of Technology'!J$6</f>
        <v>0.65972917310002566</v>
      </c>
      <c r="X24" s="4">
        <f>M24*'DR Potential of Technology'!K$6</f>
        <v>0</v>
      </c>
      <c r="Y24">
        <f>'RMI Technical Cap Calculations'!N24*SUMIFS('EIA 860 Cust Count'!$C$2:$C$192,'EIA 860 Cust Count'!$B$2:$B$192,'RMI Technical Cap Calculations'!$A24)</f>
        <v>0</v>
      </c>
      <c r="Z24">
        <f>'RMI Technical Cap Calculations'!O24*SUMIFS('EIA 860 Cust Count'!$C$2:$C$192,'EIA 860 Cust Count'!$B$2:$B$192,'RMI Technical Cap Calculations'!$A24)</f>
        <v>2714978.352342159</v>
      </c>
      <c r="AA24">
        <f>'RMI Technical Cap Calculations'!P24*SUMIFS('EIA 860 Cust Count'!$C$2:$C$192,'EIA 860 Cust Count'!$B$2:$B$192,'RMI Technical Cap Calculations'!$A24)</f>
        <v>6182504.1802443992</v>
      </c>
      <c r="AB24">
        <f>'RMI Technical Cap Calculations'!Q24*SUMIFS('EIA 860 Cust Count'!$C$2:$C$192,'EIA 860 Cust Count'!$B$2:$B$192,'RMI Technical Cap Calculations'!$A24)</f>
        <v>1480897.283095723</v>
      </c>
      <c r="AC24">
        <f>'RMI Technical Cap Calculations'!R24*SUMIFS('EIA 860 Cust Count'!$C$2:$C$192,'EIA 860 Cust Count'!$B$2:$B$192,'RMI Technical Cap Calculations'!$A24)</f>
        <v>0</v>
      </c>
      <c r="AD24">
        <f>'RMI Technical Cap Calculations'!S24*SUMIFS('EIA 860 Cust Count'!$C$2:$C$192,'EIA 860 Cust Count'!$B$2:$B$192,'RMI Technical Cap Calculations'!$A24)</f>
        <v>0</v>
      </c>
      <c r="AE24">
        <f>'RMI Technical Cap Calculations'!T24*SUMIFS('EIA 860 Cust Count'!$C$2:$C$192,'EIA 860 Cust Count'!$B$2:$B$192,'RMI Technical Cap Calculations'!$A24)</f>
        <v>0</v>
      </c>
      <c r="AF24">
        <f>'RMI Technical Cap Calculations'!U24*SUMIFS('EIA 860 Cust Count'!$C$2:$C$192,'EIA 860 Cust Count'!$B$2:$B$192,'RMI Technical Cap Calculations'!$A24)</f>
        <v>6675789.5102459015</v>
      </c>
      <c r="AG24">
        <f>'RMI Technical Cap Calculations'!V24*SUMIFS('EIA 860 Cust Count'!$C$2:$C$192,'EIA 860 Cust Count'!$B$2:$B$192,'RMI Technical Cap Calculations'!$A24)</f>
        <v>8120075.1231829235</v>
      </c>
      <c r="AH24">
        <f>'RMI Technical Cap Calculations'!W24*SUMIFS('EIA 860 Cust Count'!$C$2:$C$192,'EIA 860 Cust Count'!$B$2:$B$192,'RMI Technical Cap Calculations'!$A24)</f>
        <v>1567655.7181411851</v>
      </c>
      <c r="AI24">
        <f>'RMI Technical Cap Calculations'!X24*SUMIFS('EIA 860 Cust Count'!$C$2:$C$192,'EIA 860 Cust Count'!$B$2:$B$192,'RMI Technical Cap Calculations'!$A24)</f>
        <v>0</v>
      </c>
      <c r="AJ24">
        <f t="shared" si="0"/>
        <v>26741900.167252287</v>
      </c>
    </row>
    <row r="25" spans="1:36" x14ac:dyDescent="0.25">
      <c r="A25" s="2" t="s">
        <v>34</v>
      </c>
      <c r="B25">
        <v>0</v>
      </c>
      <c r="C25">
        <v>1</v>
      </c>
      <c r="D25">
        <v>0.74731182795698925</v>
      </c>
      <c r="E25">
        <v>0.77956989247311825</v>
      </c>
      <c r="F25">
        <v>0.60483870967741937</v>
      </c>
      <c r="G25">
        <v>3.8888392082899759</v>
      </c>
      <c r="H25">
        <v>0.16326530612244897</v>
      </c>
      <c r="I25">
        <v>0.62244897959183676</v>
      </c>
      <c r="J25">
        <v>0.5708920187793427</v>
      </c>
      <c r="K25">
        <v>0.73143916743149351</v>
      </c>
      <c r="L25">
        <v>0.10677812220651919</v>
      </c>
      <c r="M25">
        <v>66.404869217440492</v>
      </c>
      <c r="N25" s="4">
        <f>C25*'DR Potential of Technology'!A$6</f>
        <v>0</v>
      </c>
      <c r="O25" s="4">
        <f>D25*'DR Potential of Technology'!B$6</f>
        <v>2.241935483870968</v>
      </c>
      <c r="P25" s="4">
        <f>E25*'DR Potential of Technology'!C$6</f>
        <v>2.728494623655914</v>
      </c>
      <c r="Q25" s="4">
        <f>F25*'DR Potential of Technology'!D$6</f>
        <v>1.814516129032258</v>
      </c>
      <c r="R25" s="4">
        <f>G25*'DR Potential of Technology'!E$6</f>
        <v>0</v>
      </c>
      <c r="S25" s="4">
        <f>H25*'DR Potential of Technology'!F$6</f>
        <v>0</v>
      </c>
      <c r="T25" s="4">
        <f>I25*'DR Potential of Technology'!G$6</f>
        <v>0</v>
      </c>
      <c r="U25" s="4">
        <f>J25*'DR Potential of Technology'!H$6</f>
        <v>3.4253521126760562</v>
      </c>
      <c r="V25" s="4">
        <f>K25*'DR Potential of Technology'!I$6</f>
        <v>2.925756669725974</v>
      </c>
      <c r="W25" s="4">
        <f>L25*'DR Potential of Technology'!J$6</f>
        <v>0.53389061103259594</v>
      </c>
      <c r="X25" s="4">
        <f>M25*'DR Potential of Technology'!K$6</f>
        <v>0</v>
      </c>
      <c r="Y25">
        <f>'RMI Technical Cap Calculations'!N25*SUMIFS('EIA 860 Cust Count'!$C$2:$C$192,'EIA 860 Cust Count'!$B$2:$B$192,'RMI Technical Cap Calculations'!$A25)</f>
        <v>0</v>
      </c>
      <c r="Z25">
        <f>'RMI Technical Cap Calculations'!O25*SUMIFS('EIA 860 Cust Count'!$C$2:$C$192,'EIA 860 Cust Count'!$B$2:$B$192,'RMI Technical Cap Calculations'!$A25)</f>
        <v>2873970.7258064519</v>
      </c>
      <c r="AA25">
        <f>'RMI Technical Cap Calculations'!P25*SUMIFS('EIA 860 Cust Count'!$C$2:$C$192,'EIA 860 Cust Count'!$B$2:$B$192,'RMI Technical Cap Calculations'!$A25)</f>
        <v>3497698.185483871</v>
      </c>
      <c r="AB25">
        <f>'RMI Technical Cap Calculations'!Q25*SUMIFS('EIA 860 Cust Count'!$C$2:$C$192,'EIA 860 Cust Count'!$B$2:$B$192,'RMI Technical Cap Calculations'!$A25)</f>
        <v>2326055.4435483869</v>
      </c>
      <c r="AC25">
        <f>'RMI Technical Cap Calculations'!R25*SUMIFS('EIA 860 Cust Count'!$C$2:$C$192,'EIA 860 Cust Count'!$B$2:$B$192,'RMI Technical Cap Calculations'!$A25)</f>
        <v>0</v>
      </c>
      <c r="AD25">
        <f>'RMI Technical Cap Calculations'!S25*SUMIFS('EIA 860 Cust Count'!$C$2:$C$192,'EIA 860 Cust Count'!$B$2:$B$192,'RMI Technical Cap Calculations'!$A25)</f>
        <v>0</v>
      </c>
      <c r="AE25">
        <f>'RMI Technical Cap Calculations'!T25*SUMIFS('EIA 860 Cust Count'!$C$2:$C$192,'EIA 860 Cust Count'!$B$2:$B$192,'RMI Technical Cap Calculations'!$A25)</f>
        <v>0</v>
      </c>
      <c r="AF25">
        <f>'RMI Technical Cap Calculations'!U25*SUMIFS('EIA 860 Cust Count'!$C$2:$C$192,'EIA 860 Cust Count'!$B$2:$B$192,'RMI Technical Cap Calculations'!$A25)</f>
        <v>4391010.2535211267</v>
      </c>
      <c r="AG25">
        <f>'RMI Technical Cap Calculations'!V25*SUMIFS('EIA 860 Cust Count'!$C$2:$C$192,'EIA 860 Cust Count'!$B$2:$B$192,'RMI Technical Cap Calculations'!$A25)</f>
        <v>3750571.3612717721</v>
      </c>
      <c r="AH25">
        <f>'RMI Technical Cap Calculations'!W25*SUMIFS('EIA 860 Cust Count'!$C$2:$C$192,'EIA 860 Cust Count'!$B$2:$B$192,'RMI Technical Cap Calculations'!$A25)</f>
        <v>684402.38264185027</v>
      </c>
      <c r="AI25">
        <f>'RMI Technical Cap Calculations'!X25*SUMIFS('EIA 860 Cust Count'!$C$2:$C$192,'EIA 860 Cust Count'!$B$2:$B$192,'RMI Technical Cap Calculations'!$A25)</f>
        <v>0</v>
      </c>
      <c r="AJ25">
        <f t="shared" si="0"/>
        <v>17523708.35227346</v>
      </c>
    </row>
    <row r="26" spans="1:36" x14ac:dyDescent="0.25">
      <c r="A26" s="2" t="s">
        <v>35</v>
      </c>
      <c r="B26">
        <v>0</v>
      </c>
      <c r="C26">
        <v>1</v>
      </c>
      <c r="D26">
        <v>0.38085539714867617</v>
      </c>
      <c r="E26">
        <v>0.74338085539714871</v>
      </c>
      <c r="F26">
        <v>0.20773930753564154</v>
      </c>
      <c r="G26">
        <v>5.1609809566079452</v>
      </c>
      <c r="H26">
        <v>0.17352415026833631</v>
      </c>
      <c r="I26">
        <v>0.52236135957066188</v>
      </c>
      <c r="J26">
        <v>0.46823770491803279</v>
      </c>
      <c r="K26">
        <v>0.85430914207354935</v>
      </c>
      <c r="L26">
        <v>0.13194583462000514</v>
      </c>
      <c r="M26">
        <v>62.261140386633429</v>
      </c>
      <c r="N26" s="4">
        <f>C26*'DR Potential of Technology'!A$6</f>
        <v>0</v>
      </c>
      <c r="O26" s="4">
        <f>D26*'DR Potential of Technology'!B$6</f>
        <v>1.1425661914460286</v>
      </c>
      <c r="P26" s="4">
        <f>E26*'DR Potential of Technology'!C$6</f>
        <v>2.6018329938900204</v>
      </c>
      <c r="Q26" s="4">
        <f>F26*'DR Potential of Technology'!D$6</f>
        <v>0.62321792260692466</v>
      </c>
      <c r="R26" s="4">
        <f>G26*'DR Potential of Technology'!E$6</f>
        <v>0</v>
      </c>
      <c r="S26" s="4">
        <f>H26*'DR Potential of Technology'!F$6</f>
        <v>0</v>
      </c>
      <c r="T26" s="4">
        <f>I26*'DR Potential of Technology'!G$6</f>
        <v>0</v>
      </c>
      <c r="U26" s="4">
        <f>J26*'DR Potential of Technology'!H$6</f>
        <v>2.8094262295081966</v>
      </c>
      <c r="V26" s="4">
        <f>K26*'DR Potential of Technology'!I$6</f>
        <v>3.4172365682941974</v>
      </c>
      <c r="W26" s="4">
        <f>L26*'DR Potential of Technology'!J$6</f>
        <v>0.65972917310002566</v>
      </c>
      <c r="X26" s="4">
        <f>M26*'DR Potential of Technology'!K$6</f>
        <v>0</v>
      </c>
      <c r="Y26">
        <f>'RMI Technical Cap Calculations'!N26*SUMIFS('EIA 860 Cust Count'!$C$2:$C$192,'EIA 860 Cust Count'!$B$2:$B$192,'RMI Technical Cap Calculations'!$A26)</f>
        <v>0</v>
      </c>
      <c r="Z26">
        <f>'RMI Technical Cap Calculations'!O26*SUMIFS('EIA 860 Cust Count'!$C$2:$C$192,'EIA 860 Cust Count'!$B$2:$B$192,'RMI Technical Cap Calculations'!$A26)</f>
        <v>3123759.9714867617</v>
      </c>
      <c r="AA26">
        <f>'RMI Technical Cap Calculations'!P26*SUMIFS('EIA 860 Cust Count'!$C$2:$C$192,'EIA 860 Cust Count'!$B$2:$B$192,'RMI Technical Cap Calculations'!$A26)</f>
        <v>7113374.9796334011</v>
      </c>
      <c r="AB26">
        <f>'RMI Technical Cap Calculations'!Q26*SUMIFS('EIA 860 Cust Count'!$C$2:$C$192,'EIA 860 Cust Count'!$B$2:$B$192,'RMI Technical Cap Calculations'!$A26)</f>
        <v>1703869.0753564155</v>
      </c>
      <c r="AC26">
        <f>'RMI Technical Cap Calculations'!R26*SUMIFS('EIA 860 Cust Count'!$C$2:$C$192,'EIA 860 Cust Count'!$B$2:$B$192,'RMI Technical Cap Calculations'!$A26)</f>
        <v>0</v>
      </c>
      <c r="AD26">
        <f>'RMI Technical Cap Calculations'!S26*SUMIFS('EIA 860 Cust Count'!$C$2:$C$192,'EIA 860 Cust Count'!$B$2:$B$192,'RMI Technical Cap Calculations'!$A26)</f>
        <v>0</v>
      </c>
      <c r="AE26">
        <f>'RMI Technical Cap Calculations'!T26*SUMIFS('EIA 860 Cust Count'!$C$2:$C$192,'EIA 860 Cust Count'!$B$2:$B$192,'RMI Technical Cap Calculations'!$A26)</f>
        <v>0</v>
      </c>
      <c r="AF26">
        <f>'RMI Technical Cap Calculations'!U26*SUMIFS('EIA 860 Cust Count'!$C$2:$C$192,'EIA 860 Cust Count'!$B$2:$B$192,'RMI Technical Cap Calculations'!$A26)</f>
        <v>7680931.9795081969</v>
      </c>
      <c r="AG26">
        <f>'RMI Technical Cap Calculations'!V26*SUMIFS('EIA 860 Cust Count'!$C$2:$C$192,'EIA 860 Cust Count'!$B$2:$B$192,'RMI Technical Cap Calculations'!$A26)</f>
        <v>9342676.9364043791</v>
      </c>
      <c r="AH26">
        <f>'RMI Technical Cap Calculations'!W26*SUMIFS('EIA 860 Cust Count'!$C$2:$C$192,'EIA 860 Cust Count'!$B$2:$B$192,'RMI Technical Cap Calculations'!$A26)</f>
        <v>1803690.3230470468</v>
      </c>
      <c r="AI26">
        <f>'RMI Technical Cap Calculations'!X26*SUMIFS('EIA 860 Cust Count'!$C$2:$C$192,'EIA 860 Cust Count'!$B$2:$B$192,'RMI Technical Cap Calculations'!$A26)</f>
        <v>0</v>
      </c>
      <c r="AJ26">
        <f t="shared" si="0"/>
        <v>30768303.265436199</v>
      </c>
    </row>
    <row r="27" spans="1:36" x14ac:dyDescent="0.25">
      <c r="A27" s="2" t="s">
        <v>36</v>
      </c>
      <c r="B27">
        <v>0</v>
      </c>
      <c r="C27">
        <v>1</v>
      </c>
      <c r="D27">
        <v>0.25</v>
      </c>
      <c r="E27">
        <v>0.61403508771929827</v>
      </c>
      <c r="F27">
        <v>0.13596491228070176</v>
      </c>
      <c r="G27">
        <v>4.1780038088642657</v>
      </c>
      <c r="H27">
        <v>0.18</v>
      </c>
      <c r="I27">
        <v>0.56000000000000005</v>
      </c>
      <c r="J27">
        <v>0.38854425144747723</v>
      </c>
      <c r="K27">
        <v>0.90904170461155465</v>
      </c>
      <c r="L27">
        <v>9.1012541594278573E-2</v>
      </c>
      <c r="M27">
        <v>62.190374398687709</v>
      </c>
      <c r="N27" s="4">
        <f>C27*'DR Potential of Technology'!A$6</f>
        <v>0</v>
      </c>
      <c r="O27" s="4">
        <f>D27*'DR Potential of Technology'!B$6</f>
        <v>0.75</v>
      </c>
      <c r="P27" s="4">
        <f>E27*'DR Potential of Technology'!C$6</f>
        <v>2.1491228070175441</v>
      </c>
      <c r="Q27" s="4">
        <f>F27*'DR Potential of Technology'!D$6</f>
        <v>0.40789473684210531</v>
      </c>
      <c r="R27" s="4">
        <f>G27*'DR Potential of Technology'!E$6</f>
        <v>0</v>
      </c>
      <c r="S27" s="4">
        <f>H27*'DR Potential of Technology'!F$6</f>
        <v>0</v>
      </c>
      <c r="T27" s="4">
        <f>I27*'DR Potential of Technology'!G$6</f>
        <v>0</v>
      </c>
      <c r="U27" s="4">
        <f>J27*'DR Potential of Technology'!H$6</f>
        <v>2.3312655086848633</v>
      </c>
      <c r="V27" s="4">
        <f>K27*'DR Potential of Technology'!I$6</f>
        <v>3.6361668184462186</v>
      </c>
      <c r="W27" s="4">
        <f>L27*'DR Potential of Technology'!J$6</f>
        <v>0.45506270797139287</v>
      </c>
      <c r="X27" s="4">
        <f>M27*'DR Potential of Technology'!K$6</f>
        <v>0</v>
      </c>
      <c r="Y27">
        <f>'RMI Technical Cap Calculations'!N27*SUMIFS('EIA 860 Cust Count'!$C$2:$C$192,'EIA 860 Cust Count'!$B$2:$B$192,'RMI Technical Cap Calculations'!$A27)</f>
        <v>0</v>
      </c>
      <c r="Z27">
        <f>'RMI Technical Cap Calculations'!O27*SUMIFS('EIA 860 Cust Count'!$C$2:$C$192,'EIA 860 Cust Count'!$B$2:$B$192,'RMI Technical Cap Calculations'!$A27)</f>
        <v>598746</v>
      </c>
      <c r="AA27">
        <f>'RMI Technical Cap Calculations'!P27*SUMIFS('EIA 860 Cust Count'!$C$2:$C$192,'EIA 860 Cust Count'!$B$2:$B$192,'RMI Technical Cap Calculations'!$A27)</f>
        <v>1715704.912280702</v>
      </c>
      <c r="AB27">
        <f>'RMI Technical Cap Calculations'!Q27*SUMIFS('EIA 860 Cust Count'!$C$2:$C$192,'EIA 860 Cust Count'!$B$2:$B$192,'RMI Technical Cap Calculations'!$A27)</f>
        <v>325633.78947368427</v>
      </c>
      <c r="AC27">
        <f>'RMI Technical Cap Calculations'!R27*SUMIFS('EIA 860 Cust Count'!$C$2:$C$192,'EIA 860 Cust Count'!$B$2:$B$192,'RMI Technical Cap Calculations'!$A27)</f>
        <v>0</v>
      </c>
      <c r="AD27">
        <f>'RMI Technical Cap Calculations'!S27*SUMIFS('EIA 860 Cust Count'!$C$2:$C$192,'EIA 860 Cust Count'!$B$2:$B$192,'RMI Technical Cap Calculations'!$A27)</f>
        <v>0</v>
      </c>
      <c r="AE27">
        <f>'RMI Technical Cap Calculations'!T27*SUMIFS('EIA 860 Cust Count'!$C$2:$C$192,'EIA 860 Cust Count'!$B$2:$B$192,'RMI Technical Cap Calculations'!$A27)</f>
        <v>0</v>
      </c>
      <c r="AF27">
        <f>'RMI Technical Cap Calculations'!U27*SUMIFS('EIA 860 Cust Count'!$C$2:$C$192,'EIA 860 Cust Count'!$B$2:$B$192,'RMI Technical Cap Calculations'!$A27)</f>
        <v>1861114.5310173696</v>
      </c>
      <c r="AG27">
        <f>'RMI Technical Cap Calculations'!V27*SUMIFS('EIA 860 Cust Count'!$C$2:$C$192,'EIA 860 Cust Count'!$B$2:$B$192,'RMI Technical Cap Calculations'!$A27)</f>
        <v>2902853.7838365328</v>
      </c>
      <c r="AH27">
        <f>'RMI Technical Cap Calculations'!W27*SUMIFS('EIA 860 Cust Count'!$C$2:$C$192,'EIA 860 Cust Count'!$B$2:$B$192,'RMI Technical Cap Calculations'!$A27)</f>
        <v>363289.30152938614</v>
      </c>
      <c r="AI27">
        <f>'RMI Technical Cap Calculations'!X27*SUMIFS('EIA 860 Cust Count'!$C$2:$C$192,'EIA 860 Cust Count'!$B$2:$B$192,'RMI Technical Cap Calculations'!$A27)</f>
        <v>0</v>
      </c>
      <c r="AJ27">
        <f t="shared" si="0"/>
        <v>7767342.3181376746</v>
      </c>
    </row>
    <row r="28" spans="1:36" x14ac:dyDescent="0.25">
      <c r="A28" s="2" t="s">
        <v>37</v>
      </c>
      <c r="B28">
        <v>0</v>
      </c>
      <c r="C28">
        <v>1</v>
      </c>
      <c r="D28">
        <v>0.38085539714867617</v>
      </c>
      <c r="E28">
        <v>0.74338085539714871</v>
      </c>
      <c r="F28">
        <v>0.20773930753564154</v>
      </c>
      <c r="G28">
        <v>5.1609809566079452</v>
      </c>
      <c r="H28">
        <v>0.17352415026833631</v>
      </c>
      <c r="I28">
        <v>0.52236135957066188</v>
      </c>
      <c r="J28">
        <v>0.46823770491803279</v>
      </c>
      <c r="K28">
        <v>0.85430914207354935</v>
      </c>
      <c r="L28">
        <v>0.13194583462000514</v>
      </c>
      <c r="M28">
        <v>62.261140386633429</v>
      </c>
      <c r="N28" s="4">
        <f>C28*'DR Potential of Technology'!A$6</f>
        <v>0</v>
      </c>
      <c r="O28" s="4">
        <f>D28*'DR Potential of Technology'!B$6</f>
        <v>1.1425661914460286</v>
      </c>
      <c r="P28" s="4">
        <f>E28*'DR Potential of Technology'!C$6</f>
        <v>2.6018329938900204</v>
      </c>
      <c r="Q28" s="4">
        <f>F28*'DR Potential of Technology'!D$6</f>
        <v>0.62321792260692466</v>
      </c>
      <c r="R28" s="4">
        <f>G28*'DR Potential of Technology'!E$6</f>
        <v>0</v>
      </c>
      <c r="S28" s="4">
        <f>H28*'DR Potential of Technology'!F$6</f>
        <v>0</v>
      </c>
      <c r="T28" s="4">
        <f>I28*'DR Potential of Technology'!G$6</f>
        <v>0</v>
      </c>
      <c r="U28" s="4">
        <f>J28*'DR Potential of Technology'!H$6</f>
        <v>2.8094262295081966</v>
      </c>
      <c r="V28" s="4">
        <f>K28*'DR Potential of Technology'!I$6</f>
        <v>3.4172365682941974</v>
      </c>
      <c r="W28" s="4">
        <f>L28*'DR Potential of Technology'!J$6</f>
        <v>0.65972917310002566</v>
      </c>
      <c r="X28" s="4">
        <f>M28*'DR Potential of Technology'!K$6</f>
        <v>0</v>
      </c>
      <c r="Y28">
        <f>'RMI Technical Cap Calculations'!N28*SUMIFS('EIA 860 Cust Count'!$C$2:$C$192,'EIA 860 Cust Count'!$B$2:$B$192,'RMI Technical Cap Calculations'!$A28)</f>
        <v>0</v>
      </c>
      <c r="Z28">
        <f>'RMI Technical Cap Calculations'!O28*SUMIFS('EIA 860 Cust Count'!$C$2:$C$192,'EIA 860 Cust Count'!$B$2:$B$192,'RMI Technical Cap Calculations'!$A28)</f>
        <v>938626.12423625262</v>
      </c>
      <c r="AA28">
        <f>'RMI Technical Cap Calculations'!P28*SUMIFS('EIA 860 Cust Count'!$C$2:$C$192,'EIA 860 Cust Count'!$B$2:$B$192,'RMI Technical Cap Calculations'!$A28)</f>
        <v>2137424.0173116089</v>
      </c>
      <c r="AB28">
        <f>'RMI Technical Cap Calculations'!Q28*SUMIFS('EIA 860 Cust Count'!$C$2:$C$192,'EIA 860 Cust Count'!$B$2:$B$192,'RMI Technical Cap Calculations'!$A28)</f>
        <v>511977.88594704686</v>
      </c>
      <c r="AC28">
        <f>'RMI Technical Cap Calculations'!R28*SUMIFS('EIA 860 Cust Count'!$C$2:$C$192,'EIA 860 Cust Count'!$B$2:$B$192,'RMI Technical Cap Calculations'!$A28)</f>
        <v>0</v>
      </c>
      <c r="AD28">
        <f>'RMI Technical Cap Calculations'!S28*SUMIFS('EIA 860 Cust Count'!$C$2:$C$192,'EIA 860 Cust Count'!$B$2:$B$192,'RMI Technical Cap Calculations'!$A28)</f>
        <v>0</v>
      </c>
      <c r="AE28">
        <f>'RMI Technical Cap Calculations'!T28*SUMIFS('EIA 860 Cust Count'!$C$2:$C$192,'EIA 860 Cust Count'!$B$2:$B$192,'RMI Technical Cap Calculations'!$A28)</f>
        <v>0</v>
      </c>
      <c r="AF28">
        <f>'RMI Technical Cap Calculations'!U28*SUMIFS('EIA 860 Cust Count'!$C$2:$C$192,'EIA 860 Cust Count'!$B$2:$B$192,'RMI Technical Cap Calculations'!$A28)</f>
        <v>2307963.3135245899</v>
      </c>
      <c r="AG28">
        <f>'RMI Technical Cap Calculations'!V28*SUMIFS('EIA 860 Cust Count'!$C$2:$C$192,'EIA 860 Cust Count'!$B$2:$B$192,'RMI Technical Cap Calculations'!$A28)</f>
        <v>2807283.7615096611</v>
      </c>
      <c r="AH28">
        <f>'RMI Technical Cap Calculations'!W28*SUMIFS('EIA 860 Cust Count'!$C$2:$C$192,'EIA 860 Cust Count'!$B$2:$B$192,'RMI Technical Cap Calculations'!$A28)</f>
        <v>541972.13380588277</v>
      </c>
      <c r="AI28">
        <f>'RMI Technical Cap Calculations'!X28*SUMIFS('EIA 860 Cust Count'!$C$2:$C$192,'EIA 860 Cust Count'!$B$2:$B$192,'RMI Technical Cap Calculations'!$A28)</f>
        <v>0</v>
      </c>
      <c r="AJ28">
        <f t="shared" si="0"/>
        <v>9245247.236335041</v>
      </c>
    </row>
    <row r="29" spans="1:36" x14ac:dyDescent="0.25">
      <c r="A29" s="2" t="s">
        <v>38</v>
      </c>
      <c r="B29">
        <v>0</v>
      </c>
      <c r="C29">
        <v>1</v>
      </c>
      <c r="D29">
        <v>0.25</v>
      </c>
      <c r="E29">
        <v>0.61403508771929827</v>
      </c>
      <c r="F29">
        <v>0.13596491228070176</v>
      </c>
      <c r="G29">
        <v>4.1780038088642657</v>
      </c>
      <c r="H29">
        <v>0.18</v>
      </c>
      <c r="I29">
        <v>0.56000000000000005</v>
      </c>
      <c r="J29">
        <v>0.38854425144747723</v>
      </c>
      <c r="K29">
        <v>0.90904170461155465</v>
      </c>
      <c r="L29">
        <v>9.1012541594278573E-2</v>
      </c>
      <c r="M29">
        <v>62.190374398687709</v>
      </c>
      <c r="N29" s="4">
        <f>C29*'DR Potential of Technology'!A$6</f>
        <v>0</v>
      </c>
      <c r="O29" s="4">
        <f>D29*'DR Potential of Technology'!B$6</f>
        <v>0.75</v>
      </c>
      <c r="P29" s="4">
        <f>E29*'DR Potential of Technology'!C$6</f>
        <v>2.1491228070175441</v>
      </c>
      <c r="Q29" s="4">
        <f>F29*'DR Potential of Technology'!D$6</f>
        <v>0.40789473684210531</v>
      </c>
      <c r="R29" s="4">
        <f>G29*'DR Potential of Technology'!E$6</f>
        <v>0</v>
      </c>
      <c r="S29" s="4">
        <f>H29*'DR Potential of Technology'!F$6</f>
        <v>0</v>
      </c>
      <c r="T29" s="4">
        <f>I29*'DR Potential of Technology'!G$6</f>
        <v>0</v>
      </c>
      <c r="U29" s="4">
        <f>J29*'DR Potential of Technology'!H$6</f>
        <v>2.3312655086848633</v>
      </c>
      <c r="V29" s="4">
        <f>K29*'DR Potential of Technology'!I$6</f>
        <v>3.6361668184462186</v>
      </c>
      <c r="W29" s="4">
        <f>L29*'DR Potential of Technology'!J$6</f>
        <v>0.45506270797139287</v>
      </c>
      <c r="X29" s="4">
        <f>M29*'DR Potential of Technology'!K$6</f>
        <v>0</v>
      </c>
      <c r="Y29">
        <f>'RMI Technical Cap Calculations'!N29*SUMIFS('EIA 860 Cust Count'!$C$2:$C$192,'EIA 860 Cust Count'!$B$2:$B$192,'RMI Technical Cap Calculations'!$A29)</f>
        <v>0</v>
      </c>
      <c r="Z29">
        <f>'RMI Technical Cap Calculations'!O29*SUMIFS('EIA 860 Cust Count'!$C$2:$C$192,'EIA 860 Cust Count'!$B$2:$B$192,'RMI Technical Cap Calculations'!$A29)</f>
        <v>1741089.75</v>
      </c>
      <c r="AA29">
        <f>'RMI Technical Cap Calculations'!P29*SUMIFS('EIA 860 Cust Count'!$C$2:$C$192,'EIA 860 Cust Count'!$B$2:$B$192,'RMI Technical Cap Calculations'!$A29)</f>
        <v>4989087.5877192989</v>
      </c>
      <c r="AB29">
        <f>'RMI Technical Cap Calculations'!Q29*SUMIFS('EIA 860 Cust Count'!$C$2:$C$192,'EIA 860 Cust Count'!$B$2:$B$192,'RMI Technical Cap Calculations'!$A29)</f>
        <v>946908.46052631584</v>
      </c>
      <c r="AC29">
        <f>'RMI Technical Cap Calculations'!R29*SUMIFS('EIA 860 Cust Count'!$C$2:$C$192,'EIA 860 Cust Count'!$B$2:$B$192,'RMI Technical Cap Calculations'!$A29)</f>
        <v>0</v>
      </c>
      <c r="AD29">
        <f>'RMI Technical Cap Calculations'!S29*SUMIFS('EIA 860 Cust Count'!$C$2:$C$192,'EIA 860 Cust Count'!$B$2:$B$192,'RMI Technical Cap Calculations'!$A29)</f>
        <v>0</v>
      </c>
      <c r="AE29">
        <f>'RMI Technical Cap Calculations'!T29*SUMIFS('EIA 860 Cust Count'!$C$2:$C$192,'EIA 860 Cust Count'!$B$2:$B$192,'RMI Technical Cap Calculations'!$A29)</f>
        <v>0</v>
      </c>
      <c r="AF29">
        <f>'RMI Technical Cap Calculations'!U29*SUMIFS('EIA 860 Cust Count'!$C$2:$C$192,'EIA 860 Cust Count'!$B$2:$B$192,'RMI Technical Cap Calculations'!$A29)</f>
        <v>5411923.3089330019</v>
      </c>
      <c r="AG29">
        <f>'RMI Technical Cap Calculations'!V29*SUMIFS('EIA 860 Cust Count'!$C$2:$C$192,'EIA 860 Cust Count'!$B$2:$B$192,'RMI Technical Cap Calculations'!$A29)</f>
        <v>8441190.3691824302</v>
      </c>
      <c r="AH29">
        <f>'RMI Technical Cap Calculations'!W29*SUMIFS('EIA 860 Cust Count'!$C$2:$C$192,'EIA 860 Cust Count'!$B$2:$B$192,'RMI Technical Cap Calculations'!$A29)</f>
        <v>1056406.6886083139</v>
      </c>
      <c r="AI29">
        <f>'RMI Technical Cap Calculations'!X29*SUMIFS('EIA 860 Cust Count'!$C$2:$C$192,'EIA 860 Cust Count'!$B$2:$B$192,'RMI Technical Cap Calculations'!$A29)</f>
        <v>0</v>
      </c>
      <c r="AJ29">
        <f t="shared" si="0"/>
        <v>22586606.164969362</v>
      </c>
    </row>
    <row r="30" spans="1:36" x14ac:dyDescent="0.25">
      <c r="A30" s="2" t="s">
        <v>39</v>
      </c>
      <c r="B30">
        <v>0</v>
      </c>
      <c r="C30">
        <v>1</v>
      </c>
      <c r="D30">
        <v>0.36363636363636365</v>
      </c>
      <c r="E30">
        <v>0.27667984189723321</v>
      </c>
      <c r="F30">
        <v>6.3241106719367585E-2</v>
      </c>
      <c r="G30">
        <v>3.5890925494852288</v>
      </c>
      <c r="H30">
        <v>0.15047021943573669</v>
      </c>
      <c r="I30">
        <v>0.54858934169278994</v>
      </c>
      <c r="J30">
        <v>0.38154761904761908</v>
      </c>
      <c r="K30">
        <v>0.7859118466103131</v>
      </c>
      <c r="L30">
        <v>5.5056341632468489E-2</v>
      </c>
      <c r="M30">
        <v>81.013365634935127</v>
      </c>
      <c r="N30" s="4">
        <f>C30*'DR Potential of Technology'!A$6</f>
        <v>0</v>
      </c>
      <c r="O30" s="4">
        <f>D30*'DR Potential of Technology'!B$6</f>
        <v>1.0909090909090908</v>
      </c>
      <c r="P30" s="4">
        <f>E30*'DR Potential of Technology'!C$6</f>
        <v>0.96837944664031628</v>
      </c>
      <c r="Q30" s="4">
        <f>F30*'DR Potential of Technology'!D$6</f>
        <v>0.18972332015810275</v>
      </c>
      <c r="R30" s="4">
        <f>G30*'DR Potential of Technology'!E$6</f>
        <v>0</v>
      </c>
      <c r="S30" s="4">
        <f>H30*'DR Potential of Technology'!F$6</f>
        <v>0</v>
      </c>
      <c r="T30" s="4">
        <f>I30*'DR Potential of Technology'!G$6</f>
        <v>0</v>
      </c>
      <c r="U30" s="4">
        <f>J30*'DR Potential of Technology'!H$6</f>
        <v>2.2892857142857146</v>
      </c>
      <c r="V30" s="4">
        <f>K30*'DR Potential of Technology'!I$6</f>
        <v>3.1436473864412524</v>
      </c>
      <c r="W30" s="4">
        <f>L30*'DR Potential of Technology'!J$6</f>
        <v>0.27528170816234243</v>
      </c>
      <c r="X30" s="4">
        <f>M30*'DR Potential of Technology'!K$6</f>
        <v>0</v>
      </c>
      <c r="Y30">
        <f>'RMI Technical Cap Calculations'!N30*SUMIFS('EIA 860 Cust Count'!$C$2:$C$192,'EIA 860 Cust Count'!$B$2:$B$192,'RMI Technical Cap Calculations'!$A30)</f>
        <v>0</v>
      </c>
      <c r="Z30">
        <f>'RMI Technical Cap Calculations'!O30*SUMIFS('EIA 860 Cust Count'!$C$2:$C$192,'EIA 860 Cust Count'!$B$2:$B$192,'RMI Technical Cap Calculations'!$A30)</f>
        <v>1475467.6363636362</v>
      </c>
      <c r="AA30">
        <f>'RMI Technical Cap Calculations'!P30*SUMIFS('EIA 860 Cust Count'!$C$2:$C$192,'EIA 860 Cust Count'!$B$2:$B$192,'RMI Technical Cap Calculations'!$A30)</f>
        <v>1309744.8221343874</v>
      </c>
      <c r="AB30">
        <f>'RMI Technical Cap Calculations'!Q30*SUMIFS('EIA 860 Cust Count'!$C$2:$C$192,'EIA 860 Cust Count'!$B$2:$B$192,'RMI Technical Cap Calculations'!$A30)</f>
        <v>256603.06719367587</v>
      </c>
      <c r="AC30">
        <f>'RMI Technical Cap Calculations'!R30*SUMIFS('EIA 860 Cust Count'!$C$2:$C$192,'EIA 860 Cust Count'!$B$2:$B$192,'RMI Technical Cap Calculations'!$A30)</f>
        <v>0</v>
      </c>
      <c r="AD30">
        <f>'RMI Technical Cap Calculations'!S30*SUMIFS('EIA 860 Cust Count'!$C$2:$C$192,'EIA 860 Cust Count'!$B$2:$B$192,'RMI Technical Cap Calculations'!$A30)</f>
        <v>0</v>
      </c>
      <c r="AE30">
        <f>'RMI Technical Cap Calculations'!T30*SUMIFS('EIA 860 Cust Count'!$C$2:$C$192,'EIA 860 Cust Count'!$B$2:$B$192,'RMI Technical Cap Calculations'!$A30)</f>
        <v>0</v>
      </c>
      <c r="AF30">
        <f>'RMI Technical Cap Calculations'!U30*SUMIFS('EIA 860 Cust Count'!$C$2:$C$192,'EIA 860 Cust Count'!$B$2:$B$192,'RMI Technical Cap Calculations'!$A30)</f>
        <v>3096286.4000000004</v>
      </c>
      <c r="AG30">
        <f>'RMI Technical Cap Calculations'!V30*SUMIFS('EIA 860 Cust Count'!$C$2:$C$192,'EIA 860 Cust Count'!$B$2:$B$192,'RMI Technical Cap Calculations'!$A30)</f>
        <v>4251820.8139304314</v>
      </c>
      <c r="AH30">
        <f>'RMI Technical Cap Calculations'!W30*SUMIFS('EIA 860 Cust Count'!$C$2:$C$192,'EIA 860 Cust Count'!$B$2:$B$192,'RMI Technical Cap Calculations'!$A30)</f>
        <v>372321.81367006607</v>
      </c>
      <c r="AI30">
        <f>'RMI Technical Cap Calculations'!X30*SUMIFS('EIA 860 Cust Count'!$C$2:$C$192,'EIA 860 Cust Count'!$B$2:$B$192,'RMI Technical Cap Calculations'!$A30)</f>
        <v>0</v>
      </c>
      <c r="AJ30">
        <f t="shared" si="0"/>
        <v>10762244.553292196</v>
      </c>
    </row>
    <row r="31" spans="1:36" x14ac:dyDescent="0.25">
      <c r="A31" s="2" t="s">
        <v>40</v>
      </c>
      <c r="B31">
        <v>0</v>
      </c>
      <c r="C31">
        <v>1</v>
      </c>
      <c r="D31">
        <v>0.3512014787430684</v>
      </c>
      <c r="E31">
        <v>0.4510166358595194</v>
      </c>
      <c r="F31">
        <v>0.17005545286506468</v>
      </c>
      <c r="G31">
        <v>4.3822743874730508</v>
      </c>
      <c r="H31">
        <v>0.204574332909784</v>
      </c>
      <c r="I31">
        <v>0.64548919949174077</v>
      </c>
      <c r="J31">
        <v>0.34776286353467567</v>
      </c>
      <c r="K31">
        <v>0.8391690032151855</v>
      </c>
      <c r="L31">
        <v>0.10245670159078714</v>
      </c>
      <c r="M31">
        <v>83.095883255987687</v>
      </c>
      <c r="N31" s="4">
        <f>C31*'DR Potential of Technology'!A$6</f>
        <v>0</v>
      </c>
      <c r="O31" s="4">
        <f>D31*'DR Potential of Technology'!B$6</f>
        <v>1.0536044362292052</v>
      </c>
      <c r="P31" s="4">
        <f>E31*'DR Potential of Technology'!C$6</f>
        <v>1.5785582255083179</v>
      </c>
      <c r="Q31" s="4">
        <f>F31*'DR Potential of Technology'!D$6</f>
        <v>0.5101663585951941</v>
      </c>
      <c r="R31" s="4">
        <f>G31*'DR Potential of Technology'!E$6</f>
        <v>0</v>
      </c>
      <c r="S31" s="4">
        <f>H31*'DR Potential of Technology'!F$6</f>
        <v>0</v>
      </c>
      <c r="T31" s="4">
        <f>I31*'DR Potential of Technology'!G$6</f>
        <v>0</v>
      </c>
      <c r="U31" s="4">
        <f>J31*'DR Potential of Technology'!H$6</f>
        <v>2.086577181208054</v>
      </c>
      <c r="V31" s="4">
        <f>K31*'DR Potential of Technology'!I$6</f>
        <v>3.356676012860742</v>
      </c>
      <c r="W31" s="4">
        <f>L31*'DR Potential of Technology'!J$6</f>
        <v>0.51228350795393574</v>
      </c>
      <c r="X31" s="4">
        <f>M31*'DR Potential of Technology'!K$6</f>
        <v>0</v>
      </c>
      <c r="Y31">
        <f>'RMI Technical Cap Calculations'!N31*SUMIFS('EIA 860 Cust Count'!$C$2:$C$192,'EIA 860 Cust Count'!$B$2:$B$192,'RMI Technical Cap Calculations'!$A31)</f>
        <v>0</v>
      </c>
      <c r="Z31">
        <f>'RMI Technical Cap Calculations'!O31*SUMIFS('EIA 860 Cust Count'!$C$2:$C$192,'EIA 860 Cust Count'!$B$2:$B$192,'RMI Technical Cap Calculations'!$A31)</f>
        <v>7923440.4066543439</v>
      </c>
      <c r="AA31">
        <f>'RMI Technical Cap Calculations'!P31*SUMIFS('EIA 860 Cust Count'!$C$2:$C$192,'EIA 860 Cust Count'!$B$2:$B$192,'RMI Technical Cap Calculations'!$A31)</f>
        <v>11871259.837338263</v>
      </c>
      <c r="AB31">
        <f>'RMI Technical Cap Calculations'!Q31*SUMIFS('EIA 860 Cust Count'!$C$2:$C$192,'EIA 860 Cust Count'!$B$2:$B$192,'RMI Technical Cap Calculations'!$A31)</f>
        <v>3836613.2495378931</v>
      </c>
      <c r="AC31">
        <f>'RMI Technical Cap Calculations'!R31*SUMIFS('EIA 860 Cust Count'!$C$2:$C$192,'EIA 860 Cust Count'!$B$2:$B$192,'RMI Technical Cap Calculations'!$A31)</f>
        <v>0</v>
      </c>
      <c r="AD31">
        <f>'RMI Technical Cap Calculations'!S31*SUMIFS('EIA 860 Cust Count'!$C$2:$C$192,'EIA 860 Cust Count'!$B$2:$B$192,'RMI Technical Cap Calculations'!$A31)</f>
        <v>0</v>
      </c>
      <c r="AE31">
        <f>'RMI Technical Cap Calculations'!T31*SUMIFS('EIA 860 Cust Count'!$C$2:$C$192,'EIA 860 Cust Count'!$B$2:$B$192,'RMI Technical Cap Calculations'!$A31)</f>
        <v>0</v>
      </c>
      <c r="AF31">
        <f>'RMI Technical Cap Calculations'!U31*SUMIFS('EIA 860 Cust Count'!$C$2:$C$192,'EIA 860 Cust Count'!$B$2:$B$192,'RMI Technical Cap Calculations'!$A31)</f>
        <v>15691723.934228191</v>
      </c>
      <c r="AG31">
        <f>'RMI Technical Cap Calculations'!V31*SUMIFS('EIA 860 Cust Count'!$C$2:$C$192,'EIA 860 Cust Count'!$B$2:$B$192,'RMI Technical Cap Calculations'!$A31)</f>
        <v>25243271.039684869</v>
      </c>
      <c r="AH31">
        <f>'RMI Technical Cap Calculations'!W31*SUMIFS('EIA 860 Cust Count'!$C$2:$C$192,'EIA 860 Cust Count'!$B$2:$B$192,'RMI Technical Cap Calculations'!$A31)</f>
        <v>3852534.8859691261</v>
      </c>
      <c r="AI31">
        <f>'RMI Technical Cap Calculations'!X31*SUMIFS('EIA 860 Cust Count'!$C$2:$C$192,'EIA 860 Cust Count'!$B$2:$B$192,'RMI Technical Cap Calculations'!$A31)</f>
        <v>0</v>
      </c>
      <c r="AJ31">
        <f t="shared" si="0"/>
        <v>68418843.353412688</v>
      </c>
    </row>
    <row r="32" spans="1:36" x14ac:dyDescent="0.25">
      <c r="A32" s="2" t="s">
        <v>41</v>
      </c>
      <c r="B32">
        <v>0</v>
      </c>
      <c r="C32">
        <v>1</v>
      </c>
      <c r="D32">
        <v>0.37603305785123969</v>
      </c>
      <c r="E32">
        <v>0.80991735537190079</v>
      </c>
      <c r="F32">
        <v>0.36776859504132231</v>
      </c>
      <c r="G32">
        <v>4.1265508674270883</v>
      </c>
      <c r="H32">
        <v>0.18</v>
      </c>
      <c r="I32">
        <v>0.56000000000000005</v>
      </c>
      <c r="J32">
        <v>0.38854425144747723</v>
      </c>
      <c r="K32">
        <v>0.90904170461155465</v>
      </c>
      <c r="L32">
        <v>9.1012541594278573E-2</v>
      </c>
      <c r="M32">
        <v>62.190374398687709</v>
      </c>
      <c r="N32" s="4">
        <f>C32*'DR Potential of Technology'!A$6</f>
        <v>0</v>
      </c>
      <c r="O32" s="4">
        <f>D32*'DR Potential of Technology'!B$6</f>
        <v>1.1280991735537191</v>
      </c>
      <c r="P32" s="4">
        <f>E32*'DR Potential of Technology'!C$6</f>
        <v>2.8347107438016526</v>
      </c>
      <c r="Q32" s="4">
        <f>F32*'DR Potential of Technology'!D$6</f>
        <v>1.1033057851239669</v>
      </c>
      <c r="R32" s="4">
        <f>G32*'DR Potential of Technology'!E$6</f>
        <v>0</v>
      </c>
      <c r="S32" s="4">
        <f>H32*'DR Potential of Technology'!F$6</f>
        <v>0</v>
      </c>
      <c r="T32" s="4">
        <f>I32*'DR Potential of Technology'!G$6</f>
        <v>0</v>
      </c>
      <c r="U32" s="4">
        <f>J32*'DR Potential of Technology'!H$6</f>
        <v>2.3312655086848633</v>
      </c>
      <c r="V32" s="4">
        <f>K32*'DR Potential of Technology'!I$6</f>
        <v>3.6361668184462186</v>
      </c>
      <c r="W32" s="4">
        <f>L32*'DR Potential of Technology'!J$6</f>
        <v>0.45506270797139287</v>
      </c>
      <c r="X32" s="4">
        <f>M32*'DR Potential of Technology'!K$6</f>
        <v>0</v>
      </c>
      <c r="Y32">
        <f>'RMI Technical Cap Calculations'!N32*SUMIFS('EIA 860 Cust Count'!$C$2:$C$192,'EIA 860 Cust Count'!$B$2:$B$192,'RMI Technical Cap Calculations'!$A32)</f>
        <v>0</v>
      </c>
      <c r="Z32">
        <f>'RMI Technical Cap Calculations'!O32*SUMIFS('EIA 860 Cust Count'!$C$2:$C$192,'EIA 860 Cust Count'!$B$2:$B$192,'RMI Technical Cap Calculations'!$A32)</f>
        <v>993300.34710743814</v>
      </c>
      <c r="AA32">
        <f>'RMI Technical Cap Calculations'!P32*SUMIFS('EIA 860 Cust Count'!$C$2:$C$192,'EIA 860 Cust Count'!$B$2:$B$192,'RMI Technical Cap Calculations'!$A32)</f>
        <v>2495985.4876033054</v>
      </c>
      <c r="AB32">
        <f>'RMI Technical Cap Calculations'!Q32*SUMIFS('EIA 860 Cust Count'!$C$2:$C$192,'EIA 860 Cust Count'!$B$2:$B$192,'RMI Technical Cap Calculations'!$A32)</f>
        <v>971469.57024793385</v>
      </c>
      <c r="AC32">
        <f>'RMI Technical Cap Calculations'!R32*SUMIFS('EIA 860 Cust Count'!$C$2:$C$192,'EIA 860 Cust Count'!$B$2:$B$192,'RMI Technical Cap Calculations'!$A32)</f>
        <v>0</v>
      </c>
      <c r="AD32">
        <f>'RMI Technical Cap Calculations'!S32*SUMIFS('EIA 860 Cust Count'!$C$2:$C$192,'EIA 860 Cust Count'!$B$2:$B$192,'RMI Technical Cap Calculations'!$A32)</f>
        <v>0</v>
      </c>
      <c r="AE32">
        <f>'RMI Technical Cap Calculations'!T32*SUMIFS('EIA 860 Cust Count'!$C$2:$C$192,'EIA 860 Cust Count'!$B$2:$B$192,'RMI Technical Cap Calculations'!$A32)</f>
        <v>0</v>
      </c>
      <c r="AF32">
        <f>'RMI Technical Cap Calculations'!U32*SUMIFS('EIA 860 Cust Count'!$C$2:$C$192,'EIA 860 Cust Count'!$B$2:$B$192,'RMI Technical Cap Calculations'!$A32)</f>
        <v>2052697.9305210917</v>
      </c>
      <c r="AG32">
        <f>'RMI Technical Cap Calculations'!V32*SUMIFS('EIA 860 Cust Count'!$C$2:$C$192,'EIA 860 Cust Count'!$B$2:$B$192,'RMI Technical Cap Calculations'!$A32)</f>
        <v>3201673.9729764429</v>
      </c>
      <c r="AH32">
        <f>'RMI Technical Cap Calculations'!W32*SUMIFS('EIA 860 Cust Count'!$C$2:$C$192,'EIA 860 Cust Count'!$B$2:$B$192,'RMI Technical Cap Calculations'!$A32)</f>
        <v>400686.35487047519</v>
      </c>
      <c r="AI32">
        <f>'RMI Technical Cap Calculations'!X32*SUMIFS('EIA 860 Cust Count'!$C$2:$C$192,'EIA 860 Cust Count'!$B$2:$B$192,'RMI Technical Cap Calculations'!$A32)</f>
        <v>0</v>
      </c>
      <c r="AJ32">
        <f t="shared" si="0"/>
        <v>10115813.663326688</v>
      </c>
    </row>
    <row r="33" spans="1:36" x14ac:dyDescent="0.25">
      <c r="A33" s="2" t="s">
        <v>42</v>
      </c>
      <c r="B33">
        <v>0</v>
      </c>
      <c r="C33">
        <v>1</v>
      </c>
      <c r="D33">
        <v>0.3512014787430684</v>
      </c>
      <c r="E33">
        <v>0.4510166358595194</v>
      </c>
      <c r="F33">
        <v>0.17005545286506468</v>
      </c>
      <c r="G33">
        <v>4.3822743874730508</v>
      </c>
      <c r="H33">
        <v>0.204574332909784</v>
      </c>
      <c r="I33">
        <v>0.64548919949174077</v>
      </c>
      <c r="J33">
        <v>0.34776286353467567</v>
      </c>
      <c r="K33">
        <v>0.8391690032151855</v>
      </c>
      <c r="L33">
        <v>0.10245670159078714</v>
      </c>
      <c r="M33">
        <v>83.095883255987687</v>
      </c>
      <c r="N33" s="4">
        <f>C33*'DR Potential of Technology'!A$6</f>
        <v>0</v>
      </c>
      <c r="O33" s="4">
        <f>D33*'DR Potential of Technology'!B$6</f>
        <v>1.0536044362292052</v>
      </c>
      <c r="P33" s="4">
        <f>E33*'DR Potential of Technology'!C$6</f>
        <v>1.5785582255083179</v>
      </c>
      <c r="Q33" s="4">
        <f>F33*'DR Potential of Technology'!D$6</f>
        <v>0.5101663585951941</v>
      </c>
      <c r="R33" s="4">
        <f>G33*'DR Potential of Technology'!E$6</f>
        <v>0</v>
      </c>
      <c r="S33" s="4">
        <f>H33*'DR Potential of Technology'!F$6</f>
        <v>0</v>
      </c>
      <c r="T33" s="4">
        <f>I33*'DR Potential of Technology'!G$6</f>
        <v>0</v>
      </c>
      <c r="U33" s="4">
        <f>J33*'DR Potential of Technology'!H$6</f>
        <v>2.086577181208054</v>
      </c>
      <c r="V33" s="4">
        <f>K33*'DR Potential of Technology'!I$6</f>
        <v>3.356676012860742</v>
      </c>
      <c r="W33" s="4">
        <f>L33*'DR Potential of Technology'!J$6</f>
        <v>0.51228350795393574</v>
      </c>
      <c r="X33" s="4">
        <f>M33*'DR Potential of Technology'!K$6</f>
        <v>0</v>
      </c>
      <c r="Y33">
        <f>'RMI Technical Cap Calculations'!N33*SUMIFS('EIA 860 Cust Count'!$C$2:$C$192,'EIA 860 Cust Count'!$B$2:$B$192,'RMI Technical Cap Calculations'!$A33)</f>
        <v>0</v>
      </c>
      <c r="Z33">
        <f>'RMI Technical Cap Calculations'!O33*SUMIFS('EIA 860 Cust Count'!$C$2:$C$192,'EIA 860 Cust Count'!$B$2:$B$192,'RMI Technical Cap Calculations'!$A33)</f>
        <v>16080180.443622921</v>
      </c>
      <c r="AA33">
        <f>'RMI Technical Cap Calculations'!P33*SUMIFS('EIA 860 Cust Count'!$C$2:$C$192,'EIA 860 Cust Count'!$B$2:$B$192,'RMI Technical Cap Calculations'!$A33)</f>
        <v>24092059.822550833</v>
      </c>
      <c r="AB33">
        <f>'RMI Technical Cap Calculations'!Q33*SUMIFS('EIA 860 Cust Count'!$C$2:$C$192,'EIA 860 Cust Count'!$B$2:$B$192,'RMI Technical Cap Calculations'!$A33)</f>
        <v>7786192.6358595192</v>
      </c>
      <c r="AC33">
        <f>'RMI Technical Cap Calculations'!R33*SUMIFS('EIA 860 Cust Count'!$C$2:$C$192,'EIA 860 Cust Count'!$B$2:$B$192,'RMI Technical Cap Calculations'!$A33)</f>
        <v>0</v>
      </c>
      <c r="AD33">
        <f>'RMI Technical Cap Calculations'!S33*SUMIFS('EIA 860 Cust Count'!$C$2:$C$192,'EIA 860 Cust Count'!$B$2:$B$192,'RMI Technical Cap Calculations'!$A33)</f>
        <v>0</v>
      </c>
      <c r="AE33">
        <f>'RMI Technical Cap Calculations'!T33*SUMIFS('EIA 860 Cust Count'!$C$2:$C$192,'EIA 860 Cust Count'!$B$2:$B$192,'RMI Technical Cap Calculations'!$A33)</f>
        <v>0</v>
      </c>
      <c r="AF33">
        <f>'RMI Technical Cap Calculations'!U33*SUMIFS('EIA 860 Cust Count'!$C$2:$C$192,'EIA 860 Cust Count'!$B$2:$B$192,'RMI Technical Cap Calculations'!$A33)</f>
        <v>31845478.653691281</v>
      </c>
      <c r="AG33">
        <f>'RMI Technical Cap Calculations'!V33*SUMIFS('EIA 860 Cust Count'!$C$2:$C$192,'EIA 860 Cust Count'!$B$2:$B$192,'RMI Technical Cap Calculations'!$A33)</f>
        <v>51229810.848897494</v>
      </c>
      <c r="AH33">
        <f>'RMI Technical Cap Calculations'!W33*SUMIFS('EIA 860 Cust Count'!$C$2:$C$192,'EIA 860 Cust Count'!$B$2:$B$192,'RMI Technical Cap Calculations'!$A33)</f>
        <v>7818504.7091044923</v>
      </c>
      <c r="AI33">
        <f>'RMI Technical Cap Calculations'!X33*SUMIFS('EIA 860 Cust Count'!$C$2:$C$192,'EIA 860 Cust Count'!$B$2:$B$192,'RMI Technical Cap Calculations'!$A33)</f>
        <v>0</v>
      </c>
      <c r="AJ33">
        <f t="shared" si="0"/>
        <v>138852227.11372653</v>
      </c>
    </row>
    <row r="34" spans="1:36" x14ac:dyDescent="0.25">
      <c r="A34" s="2" t="s">
        <v>43</v>
      </c>
      <c r="B34">
        <v>0</v>
      </c>
      <c r="C34">
        <v>1</v>
      </c>
      <c r="D34">
        <v>0.71739130434782605</v>
      </c>
      <c r="E34">
        <v>0.84499054820415875</v>
      </c>
      <c r="F34">
        <v>0.56805293005671076</v>
      </c>
      <c r="G34">
        <v>4.6818786717278735</v>
      </c>
      <c r="H34">
        <v>0.18694362017804153</v>
      </c>
      <c r="I34">
        <v>0.5986646884272997</v>
      </c>
      <c r="J34">
        <v>0.63165557404326134</v>
      </c>
      <c r="K34">
        <v>0.86518997915953189</v>
      </c>
      <c r="L34">
        <v>0.24268267276407399</v>
      </c>
      <c r="M34">
        <v>66.435873684216773</v>
      </c>
      <c r="N34" s="4">
        <f>C34*'DR Potential of Technology'!A$6</f>
        <v>0</v>
      </c>
      <c r="O34" s="4">
        <f>D34*'DR Potential of Technology'!B$6</f>
        <v>2.152173913043478</v>
      </c>
      <c r="P34" s="4">
        <f>E34*'DR Potential of Technology'!C$6</f>
        <v>2.9574669187145557</v>
      </c>
      <c r="Q34" s="4">
        <f>F34*'DR Potential of Technology'!D$6</f>
        <v>1.7041587901701323</v>
      </c>
      <c r="R34" s="4">
        <f>G34*'DR Potential of Technology'!E$6</f>
        <v>0</v>
      </c>
      <c r="S34" s="4">
        <f>H34*'DR Potential of Technology'!F$6</f>
        <v>0</v>
      </c>
      <c r="T34" s="4">
        <f>I34*'DR Potential of Technology'!G$6</f>
        <v>0</v>
      </c>
      <c r="U34" s="4">
        <f>J34*'DR Potential of Technology'!H$6</f>
        <v>3.7899334442595682</v>
      </c>
      <c r="V34" s="4">
        <f>K34*'DR Potential of Technology'!I$6</f>
        <v>3.4607599166381275</v>
      </c>
      <c r="W34" s="4">
        <f>L34*'DR Potential of Technology'!J$6</f>
        <v>1.2134133638203699</v>
      </c>
      <c r="X34" s="4">
        <f>M34*'DR Potential of Technology'!K$6</f>
        <v>0</v>
      </c>
      <c r="Y34">
        <f>'RMI Technical Cap Calculations'!N34*SUMIFS('EIA 860 Cust Count'!$C$2:$C$192,'EIA 860 Cust Count'!$B$2:$B$192,'RMI Technical Cap Calculations'!$A34)</f>
        <v>0</v>
      </c>
      <c r="Z34">
        <f>'RMI Technical Cap Calculations'!O34*SUMIFS('EIA 860 Cust Count'!$C$2:$C$192,'EIA 860 Cust Count'!$B$2:$B$192,'RMI Technical Cap Calculations'!$A34)</f>
        <v>9681864.2608695645</v>
      </c>
      <c r="AA34">
        <f>'RMI Technical Cap Calculations'!P34*SUMIFS('EIA 860 Cust Count'!$C$2:$C$192,'EIA 860 Cust Count'!$B$2:$B$192,'RMI Technical Cap Calculations'!$A34)</f>
        <v>13304590.809073724</v>
      </c>
      <c r="AB34">
        <f>'RMI Technical Cap Calculations'!Q34*SUMIFS('EIA 860 Cust Count'!$C$2:$C$192,'EIA 860 Cust Count'!$B$2:$B$192,'RMI Technical Cap Calculations'!$A34)</f>
        <v>7666403.7164461249</v>
      </c>
      <c r="AC34">
        <f>'RMI Technical Cap Calculations'!R34*SUMIFS('EIA 860 Cust Count'!$C$2:$C$192,'EIA 860 Cust Count'!$B$2:$B$192,'RMI Technical Cap Calculations'!$A34)</f>
        <v>0</v>
      </c>
      <c r="AD34">
        <f>'RMI Technical Cap Calculations'!S34*SUMIFS('EIA 860 Cust Count'!$C$2:$C$192,'EIA 860 Cust Count'!$B$2:$B$192,'RMI Technical Cap Calculations'!$A34)</f>
        <v>0</v>
      </c>
      <c r="AE34">
        <f>'RMI Technical Cap Calculations'!T34*SUMIFS('EIA 860 Cust Count'!$C$2:$C$192,'EIA 860 Cust Count'!$B$2:$B$192,'RMI Technical Cap Calculations'!$A34)</f>
        <v>0</v>
      </c>
      <c r="AF34">
        <f>'RMI Technical Cap Calculations'!U34*SUMIFS('EIA 860 Cust Count'!$C$2:$C$192,'EIA 860 Cust Count'!$B$2:$B$192,'RMI Technical Cap Calculations'!$A34)</f>
        <v>17049561.349417642</v>
      </c>
      <c r="AG34">
        <f>'RMI Technical Cap Calculations'!V34*SUMIFS('EIA 860 Cust Count'!$C$2:$C$192,'EIA 860 Cust Count'!$B$2:$B$192,'RMI Technical Cap Calculations'!$A34)</f>
        <v>15568726.834424613</v>
      </c>
      <c r="AH34">
        <f>'RMI Technical Cap Calculations'!W34*SUMIFS('EIA 860 Cust Count'!$C$2:$C$192,'EIA 860 Cust Count'!$B$2:$B$192,'RMI Technical Cap Calculations'!$A34)</f>
        <v>5458714.7486703238</v>
      </c>
      <c r="AI34">
        <f>'RMI Technical Cap Calculations'!X34*SUMIFS('EIA 860 Cust Count'!$C$2:$C$192,'EIA 860 Cust Count'!$B$2:$B$192,'RMI Technical Cap Calculations'!$A34)</f>
        <v>0</v>
      </c>
      <c r="AJ34">
        <f t="shared" si="0"/>
        <v>68729861.718901992</v>
      </c>
    </row>
    <row r="35" spans="1:36" x14ac:dyDescent="0.25">
      <c r="A35" s="2" t="s">
        <v>44</v>
      </c>
      <c r="B35">
        <v>0</v>
      </c>
      <c r="C35">
        <v>1</v>
      </c>
      <c r="D35">
        <v>0.38085539714867617</v>
      </c>
      <c r="E35">
        <v>0.74338085539714871</v>
      </c>
      <c r="F35">
        <v>0.20773930753564154</v>
      </c>
      <c r="G35">
        <v>5.1609809566079452</v>
      </c>
      <c r="H35">
        <v>0.17352415026833631</v>
      </c>
      <c r="I35">
        <v>0.52236135957066188</v>
      </c>
      <c r="J35">
        <v>0.46823770491803279</v>
      </c>
      <c r="K35">
        <v>0.85430914207354935</v>
      </c>
      <c r="L35">
        <v>0.13194583462000514</v>
      </c>
      <c r="M35">
        <v>62.261140386633429</v>
      </c>
      <c r="N35" s="4">
        <f>C35*'DR Potential of Technology'!A$6</f>
        <v>0</v>
      </c>
      <c r="O35" s="4">
        <f>D35*'DR Potential of Technology'!B$6</f>
        <v>1.1425661914460286</v>
      </c>
      <c r="P35" s="4">
        <f>E35*'DR Potential of Technology'!C$6</f>
        <v>2.6018329938900204</v>
      </c>
      <c r="Q35" s="4">
        <f>F35*'DR Potential of Technology'!D$6</f>
        <v>0.62321792260692466</v>
      </c>
      <c r="R35" s="4">
        <f>G35*'DR Potential of Technology'!E$6</f>
        <v>0</v>
      </c>
      <c r="S35" s="4">
        <f>H35*'DR Potential of Technology'!F$6</f>
        <v>0</v>
      </c>
      <c r="T35" s="4">
        <f>I35*'DR Potential of Technology'!G$6</f>
        <v>0</v>
      </c>
      <c r="U35" s="4">
        <f>J35*'DR Potential of Technology'!H$6</f>
        <v>2.8094262295081966</v>
      </c>
      <c r="V35" s="4">
        <f>K35*'DR Potential of Technology'!I$6</f>
        <v>3.4172365682941974</v>
      </c>
      <c r="W35" s="4">
        <f>L35*'DR Potential of Technology'!J$6</f>
        <v>0.65972917310002566</v>
      </c>
      <c r="X35" s="4">
        <f>M35*'DR Potential of Technology'!K$6</f>
        <v>0</v>
      </c>
      <c r="Y35">
        <f>'RMI Technical Cap Calculations'!N35*SUMIFS('EIA 860 Cust Count'!$C$2:$C$192,'EIA 860 Cust Count'!$B$2:$B$192,'RMI Technical Cap Calculations'!$A35)</f>
        <v>0</v>
      </c>
      <c r="Z35">
        <f>'RMI Technical Cap Calculations'!O35*SUMIFS('EIA 860 Cust Count'!$C$2:$C$192,'EIA 860 Cust Count'!$B$2:$B$192,'RMI Technical Cap Calculations'!$A35)</f>
        <v>428252.08961303462</v>
      </c>
      <c r="AA35">
        <f>'RMI Technical Cap Calculations'!P35*SUMIFS('EIA 860 Cust Count'!$C$2:$C$192,'EIA 860 Cust Count'!$B$2:$B$192,'RMI Technical Cap Calculations'!$A35)</f>
        <v>975208.63543788192</v>
      </c>
      <c r="AB35">
        <f>'RMI Technical Cap Calculations'!Q35*SUMIFS('EIA 860 Cust Count'!$C$2:$C$192,'EIA 860 Cust Count'!$B$2:$B$192,'RMI Technical Cap Calculations'!$A35)</f>
        <v>233592.04887983706</v>
      </c>
      <c r="AC35">
        <f>'RMI Technical Cap Calculations'!R35*SUMIFS('EIA 860 Cust Count'!$C$2:$C$192,'EIA 860 Cust Count'!$B$2:$B$192,'RMI Technical Cap Calculations'!$A35)</f>
        <v>0</v>
      </c>
      <c r="AD35">
        <f>'RMI Technical Cap Calculations'!S35*SUMIFS('EIA 860 Cust Count'!$C$2:$C$192,'EIA 860 Cust Count'!$B$2:$B$192,'RMI Technical Cap Calculations'!$A35)</f>
        <v>0</v>
      </c>
      <c r="AE35">
        <f>'RMI Technical Cap Calculations'!T35*SUMIFS('EIA 860 Cust Count'!$C$2:$C$192,'EIA 860 Cust Count'!$B$2:$B$192,'RMI Technical Cap Calculations'!$A35)</f>
        <v>0</v>
      </c>
      <c r="AF35">
        <f>'RMI Technical Cap Calculations'!U35*SUMIFS('EIA 860 Cust Count'!$C$2:$C$192,'EIA 860 Cust Count'!$B$2:$B$192,'RMI Technical Cap Calculations'!$A35)</f>
        <v>1053017.9016393442</v>
      </c>
      <c r="AG35">
        <f>'RMI Technical Cap Calculations'!V35*SUMIFS('EIA 860 Cust Count'!$C$2:$C$192,'EIA 860 Cust Count'!$B$2:$B$192,'RMI Technical Cap Calculations'!$A35)</f>
        <v>1280834.941581758</v>
      </c>
      <c r="AH35">
        <f>'RMI Technical Cap Calculations'!W35*SUMIFS('EIA 860 Cust Count'!$C$2:$C$192,'EIA 860 Cust Count'!$B$2:$B$192,'RMI Technical Cap Calculations'!$A35)</f>
        <v>247277.04974465922</v>
      </c>
      <c r="AI35">
        <f>'RMI Technical Cap Calculations'!X35*SUMIFS('EIA 860 Cust Count'!$C$2:$C$192,'EIA 860 Cust Count'!$B$2:$B$192,'RMI Technical Cap Calculations'!$A35)</f>
        <v>0</v>
      </c>
      <c r="AJ35">
        <f t="shared" si="0"/>
        <v>4218182.6668965146</v>
      </c>
    </row>
    <row r="36" spans="1:36" x14ac:dyDescent="0.25">
      <c r="A36" s="2" t="s">
        <v>45</v>
      </c>
      <c r="B36">
        <v>0</v>
      </c>
      <c r="C36">
        <v>1</v>
      </c>
      <c r="D36">
        <v>0.34090909090909088</v>
      </c>
      <c r="E36">
        <v>0.70933014354066981</v>
      </c>
      <c r="F36">
        <v>0.21291866028708134</v>
      </c>
      <c r="G36">
        <v>4.5744577519402023</v>
      </c>
      <c r="H36">
        <v>0.21</v>
      </c>
      <c r="I36">
        <v>0.63</v>
      </c>
      <c r="J36">
        <v>0.34918747522790333</v>
      </c>
      <c r="K36">
        <v>0.80780418184758829</v>
      </c>
      <c r="L36">
        <v>0.13040942804630151</v>
      </c>
      <c r="M36">
        <v>64.42890642339384</v>
      </c>
      <c r="N36" s="4">
        <f>C36*'DR Potential of Technology'!A$6</f>
        <v>0</v>
      </c>
      <c r="O36" s="4">
        <f>D36*'DR Potential of Technology'!B$6</f>
        <v>1.0227272727272727</v>
      </c>
      <c r="P36" s="4">
        <f>E36*'DR Potential of Technology'!C$6</f>
        <v>2.4826555023923444</v>
      </c>
      <c r="Q36" s="4">
        <f>F36*'DR Potential of Technology'!D$6</f>
        <v>0.63875598086124397</v>
      </c>
      <c r="R36" s="4">
        <f>G36*'DR Potential of Technology'!E$6</f>
        <v>0</v>
      </c>
      <c r="S36" s="4">
        <f>H36*'DR Potential of Technology'!F$6</f>
        <v>0</v>
      </c>
      <c r="T36" s="4">
        <f>I36*'DR Potential of Technology'!G$6</f>
        <v>0</v>
      </c>
      <c r="U36" s="4">
        <f>J36*'DR Potential of Technology'!H$6</f>
        <v>2.0951248513674199</v>
      </c>
      <c r="V36" s="4">
        <f>K36*'DR Potential of Technology'!I$6</f>
        <v>3.2312167273903531</v>
      </c>
      <c r="W36" s="4">
        <f>L36*'DR Potential of Technology'!J$6</f>
        <v>0.65204714023150756</v>
      </c>
      <c r="X36" s="4">
        <f>M36*'DR Potential of Technology'!K$6</f>
        <v>0</v>
      </c>
      <c r="Y36">
        <f>'RMI Technical Cap Calculations'!N36*SUMIFS('EIA 860 Cust Count'!$C$2:$C$192,'EIA 860 Cust Count'!$B$2:$B$192,'RMI Technical Cap Calculations'!$A36)</f>
        <v>0</v>
      </c>
      <c r="Z36">
        <f>'RMI Technical Cap Calculations'!O36*SUMIFS('EIA 860 Cust Count'!$C$2:$C$192,'EIA 860 Cust Count'!$B$2:$B$192,'RMI Technical Cap Calculations'!$A36)</f>
        <v>11352942.613636363</v>
      </c>
      <c r="AA36">
        <f>'RMI Technical Cap Calculations'!P36*SUMIFS('EIA 860 Cust Count'!$C$2:$C$192,'EIA 860 Cust Count'!$B$2:$B$192,'RMI Technical Cap Calculations'!$A36)</f>
        <v>27559102.21590909</v>
      </c>
      <c r="AB36">
        <f>'RMI Technical Cap Calculations'!Q36*SUMIFS('EIA 860 Cust Count'!$C$2:$C$192,'EIA 860 Cust Count'!$B$2:$B$192,'RMI Technical Cap Calculations'!$A36)</f>
        <v>7090609.7727272725</v>
      </c>
      <c r="AC36">
        <f>'RMI Technical Cap Calculations'!R36*SUMIFS('EIA 860 Cust Count'!$C$2:$C$192,'EIA 860 Cust Count'!$B$2:$B$192,'RMI Technical Cap Calculations'!$A36)</f>
        <v>0</v>
      </c>
      <c r="AD36">
        <f>'RMI Technical Cap Calculations'!S36*SUMIFS('EIA 860 Cust Count'!$C$2:$C$192,'EIA 860 Cust Count'!$B$2:$B$192,'RMI Technical Cap Calculations'!$A36)</f>
        <v>0</v>
      </c>
      <c r="AE36">
        <f>'RMI Technical Cap Calculations'!T36*SUMIFS('EIA 860 Cust Count'!$C$2:$C$192,'EIA 860 Cust Count'!$B$2:$B$192,'RMI Technical Cap Calculations'!$A36)</f>
        <v>0</v>
      </c>
      <c r="AF36">
        <f>'RMI Technical Cap Calculations'!U36*SUMIFS('EIA 860 Cust Count'!$C$2:$C$192,'EIA 860 Cust Count'!$B$2:$B$192,'RMI Technical Cap Calculations'!$A36)</f>
        <v>23257258.156956006</v>
      </c>
      <c r="AG36">
        <f>'RMI Technical Cap Calculations'!V36*SUMIFS('EIA 860 Cust Count'!$C$2:$C$192,'EIA 860 Cust Count'!$B$2:$B$192,'RMI Technical Cap Calculations'!$A36)</f>
        <v>35868622.12098936</v>
      </c>
      <c r="AH36">
        <f>'RMI Technical Cap Calculations'!W36*SUMIFS('EIA 860 Cust Count'!$C$2:$C$192,'EIA 860 Cust Count'!$B$2:$B$192,'RMI Technical Cap Calculations'!$A36)</f>
        <v>7238150.347446586</v>
      </c>
      <c r="AI36">
        <f>'RMI Technical Cap Calculations'!X36*SUMIFS('EIA 860 Cust Count'!$C$2:$C$192,'EIA 860 Cust Count'!$B$2:$B$192,'RMI Technical Cap Calculations'!$A36)</f>
        <v>0</v>
      </c>
      <c r="AJ36">
        <f t="shared" si="0"/>
        <v>112366685.22766468</v>
      </c>
    </row>
    <row r="37" spans="1:36" x14ac:dyDescent="0.25">
      <c r="A37" s="2" t="s">
        <v>46</v>
      </c>
      <c r="B37">
        <v>0</v>
      </c>
      <c r="C37">
        <v>1</v>
      </c>
      <c r="D37">
        <v>0.55689655172413788</v>
      </c>
      <c r="E37">
        <v>0.80862068965517242</v>
      </c>
      <c r="F37">
        <v>0.51896551724137929</v>
      </c>
      <c r="G37">
        <v>4.6297981569560047</v>
      </c>
      <c r="H37">
        <v>0.15727699530516431</v>
      </c>
      <c r="I37">
        <v>0.54460093896713613</v>
      </c>
      <c r="J37">
        <v>0.50958391771856004</v>
      </c>
      <c r="K37">
        <v>0.8875928746483891</v>
      </c>
      <c r="L37">
        <v>0.21873872013426993</v>
      </c>
      <c r="M37">
        <v>65.275099115222346</v>
      </c>
      <c r="N37" s="4">
        <f>C37*'DR Potential of Technology'!A$6</f>
        <v>0</v>
      </c>
      <c r="O37" s="4">
        <f>D37*'DR Potential of Technology'!B$6</f>
        <v>1.6706896551724135</v>
      </c>
      <c r="P37" s="4">
        <f>E37*'DR Potential of Technology'!C$6</f>
        <v>2.8301724137931035</v>
      </c>
      <c r="Q37" s="4">
        <f>F37*'DR Potential of Technology'!D$6</f>
        <v>1.556896551724138</v>
      </c>
      <c r="R37" s="4">
        <f>G37*'DR Potential of Technology'!E$6</f>
        <v>0</v>
      </c>
      <c r="S37" s="4">
        <f>H37*'DR Potential of Technology'!F$6</f>
        <v>0</v>
      </c>
      <c r="T37" s="4">
        <f>I37*'DR Potential of Technology'!G$6</f>
        <v>0</v>
      </c>
      <c r="U37" s="4">
        <f>J37*'DR Potential of Technology'!H$6</f>
        <v>3.0575035063113605</v>
      </c>
      <c r="V37" s="4">
        <f>K37*'DR Potential of Technology'!I$6</f>
        <v>3.5503714985935564</v>
      </c>
      <c r="W37" s="4">
        <f>L37*'DR Potential of Technology'!J$6</f>
        <v>1.0936936006713496</v>
      </c>
      <c r="X37" s="4">
        <f>M37*'DR Potential of Technology'!K$6</f>
        <v>0</v>
      </c>
      <c r="Y37">
        <f>'RMI Technical Cap Calculations'!N37*SUMIFS('EIA 860 Cust Count'!$C$2:$C$192,'EIA 860 Cust Count'!$B$2:$B$192,'RMI Technical Cap Calculations'!$A37)</f>
        <v>0</v>
      </c>
      <c r="Z37">
        <f>'RMI Technical Cap Calculations'!O37*SUMIFS('EIA 860 Cust Count'!$C$2:$C$192,'EIA 860 Cust Count'!$B$2:$B$192,'RMI Technical Cap Calculations'!$A37)</f>
        <v>2863431.7551724133</v>
      </c>
      <c r="AA37">
        <f>'RMI Technical Cap Calculations'!P37*SUMIFS('EIA 860 Cust Count'!$C$2:$C$192,'EIA 860 Cust Count'!$B$2:$B$192,'RMI Technical Cap Calculations'!$A37)</f>
        <v>4850694.7637931034</v>
      </c>
      <c r="AB37">
        <f>'RMI Technical Cap Calculations'!Q37*SUMIFS('EIA 860 Cust Count'!$C$2:$C$192,'EIA 860 Cust Count'!$B$2:$B$192,'RMI Technical Cap Calculations'!$A37)</f>
        <v>2668399.2517241379</v>
      </c>
      <c r="AC37">
        <f>'RMI Technical Cap Calculations'!R37*SUMIFS('EIA 860 Cust Count'!$C$2:$C$192,'EIA 860 Cust Count'!$B$2:$B$192,'RMI Technical Cap Calculations'!$A37)</f>
        <v>0</v>
      </c>
      <c r="AD37">
        <f>'RMI Technical Cap Calculations'!S37*SUMIFS('EIA 860 Cust Count'!$C$2:$C$192,'EIA 860 Cust Count'!$B$2:$B$192,'RMI Technical Cap Calculations'!$A37)</f>
        <v>0</v>
      </c>
      <c r="AE37">
        <f>'RMI Technical Cap Calculations'!T37*SUMIFS('EIA 860 Cust Count'!$C$2:$C$192,'EIA 860 Cust Count'!$B$2:$B$192,'RMI Technical Cap Calculations'!$A37)</f>
        <v>0</v>
      </c>
      <c r="AF37">
        <f>'RMI Technical Cap Calculations'!U37*SUMIFS('EIA 860 Cust Count'!$C$2:$C$192,'EIA 860 Cust Count'!$B$2:$B$192,'RMI Technical Cap Calculations'!$A37)</f>
        <v>5240322.5245441794</v>
      </c>
      <c r="AG37">
        <f>'RMI Technical Cap Calculations'!V37*SUMIFS('EIA 860 Cust Count'!$C$2:$C$192,'EIA 860 Cust Count'!$B$2:$B$192,'RMI Technical Cap Calculations'!$A37)</f>
        <v>6085059.8196124658</v>
      </c>
      <c r="AH37">
        <f>'RMI Technical Cap Calculations'!W37*SUMIFS('EIA 860 Cust Count'!$C$2:$C$192,'EIA 860 Cust Count'!$B$2:$B$192,'RMI Technical Cap Calculations'!$A37)</f>
        <v>1874505.5234498407</v>
      </c>
      <c r="AI37">
        <f>'RMI Technical Cap Calculations'!X37*SUMIFS('EIA 860 Cust Count'!$C$2:$C$192,'EIA 860 Cust Count'!$B$2:$B$192,'RMI Technical Cap Calculations'!$A37)</f>
        <v>0</v>
      </c>
      <c r="AJ37">
        <f t="shared" si="0"/>
        <v>23582413.638296142</v>
      </c>
    </row>
    <row r="38" spans="1:36" x14ac:dyDescent="0.25">
      <c r="A38" s="2" t="s">
        <v>47</v>
      </c>
      <c r="B38">
        <v>0</v>
      </c>
      <c r="C38">
        <v>1</v>
      </c>
      <c r="D38">
        <v>0.32350230414746545</v>
      </c>
      <c r="E38">
        <v>0.50783410138248852</v>
      </c>
      <c r="F38">
        <v>0.3105990783410138</v>
      </c>
      <c r="G38">
        <v>3.1474158933084158</v>
      </c>
      <c r="H38">
        <v>0.12219227313566937</v>
      </c>
      <c r="I38">
        <v>0.49775381850853551</v>
      </c>
      <c r="J38">
        <v>0.47236394557823125</v>
      </c>
      <c r="K38">
        <v>0.79654630152778216</v>
      </c>
      <c r="L38">
        <v>0.2375210561289085</v>
      </c>
      <c r="M38">
        <v>60.247457791109944</v>
      </c>
      <c r="N38" s="4">
        <f>C38*'DR Potential of Technology'!A$6</f>
        <v>0</v>
      </c>
      <c r="O38" s="4">
        <f>D38*'DR Potential of Technology'!B$6</f>
        <v>0.9705069124423964</v>
      </c>
      <c r="P38" s="4">
        <f>E38*'DR Potential of Technology'!C$6</f>
        <v>1.7774193548387098</v>
      </c>
      <c r="Q38" s="4">
        <f>F38*'DR Potential of Technology'!D$6</f>
        <v>0.93179723502304146</v>
      </c>
      <c r="R38" s="4">
        <f>G38*'DR Potential of Technology'!E$6</f>
        <v>0</v>
      </c>
      <c r="S38" s="4">
        <f>H38*'DR Potential of Technology'!F$6</f>
        <v>0</v>
      </c>
      <c r="T38" s="4">
        <f>I38*'DR Potential of Technology'!G$6</f>
        <v>0</v>
      </c>
      <c r="U38" s="4">
        <f>J38*'DR Potential of Technology'!H$6</f>
        <v>2.8341836734693873</v>
      </c>
      <c r="V38" s="4">
        <f>K38*'DR Potential of Technology'!I$6</f>
        <v>3.1861852061111287</v>
      </c>
      <c r="W38" s="4">
        <f>L38*'DR Potential of Technology'!J$6</f>
        <v>1.1876052806445425</v>
      </c>
      <c r="X38" s="4">
        <f>M38*'DR Potential of Technology'!K$6</f>
        <v>0</v>
      </c>
      <c r="Y38">
        <f>'RMI Technical Cap Calculations'!N38*SUMIFS('EIA 860 Cust Count'!$C$2:$C$192,'EIA 860 Cust Count'!$B$2:$B$192,'RMI Technical Cap Calculations'!$A38)</f>
        <v>0</v>
      </c>
      <c r="Z38">
        <f>'RMI Technical Cap Calculations'!O38*SUMIFS('EIA 860 Cust Count'!$C$2:$C$192,'EIA 860 Cust Count'!$B$2:$B$192,'RMI Technical Cap Calculations'!$A38)</f>
        <v>2963764.094930876</v>
      </c>
      <c r="AA38">
        <f>'RMI Technical Cap Calculations'!P38*SUMIFS('EIA 860 Cust Count'!$C$2:$C$192,'EIA 860 Cust Count'!$B$2:$B$192,'RMI Technical Cap Calculations'!$A38)</f>
        <v>5427938.325806452</v>
      </c>
      <c r="AB38">
        <f>'RMI Technical Cap Calculations'!Q38*SUMIFS('EIA 860 Cust Count'!$C$2:$C$192,'EIA 860 Cust Count'!$B$2:$B$192,'RMI Technical Cap Calculations'!$A38)</f>
        <v>2845551.2820276497</v>
      </c>
      <c r="AC38">
        <f>'RMI Technical Cap Calculations'!R38*SUMIFS('EIA 860 Cust Count'!$C$2:$C$192,'EIA 860 Cust Count'!$B$2:$B$192,'RMI Technical Cap Calculations'!$A38)</f>
        <v>0</v>
      </c>
      <c r="AD38">
        <f>'RMI Technical Cap Calculations'!S38*SUMIFS('EIA 860 Cust Count'!$C$2:$C$192,'EIA 860 Cust Count'!$B$2:$B$192,'RMI Technical Cap Calculations'!$A38)</f>
        <v>0</v>
      </c>
      <c r="AE38">
        <f>'RMI Technical Cap Calculations'!T38*SUMIFS('EIA 860 Cust Count'!$C$2:$C$192,'EIA 860 Cust Count'!$B$2:$B$192,'RMI Technical Cap Calculations'!$A38)</f>
        <v>0</v>
      </c>
      <c r="AF38">
        <f>'RMI Technical Cap Calculations'!U38*SUMIFS('EIA 860 Cust Count'!$C$2:$C$192,'EIA 860 Cust Count'!$B$2:$B$192,'RMI Technical Cap Calculations'!$A38)</f>
        <v>8655117.9617346916</v>
      </c>
      <c r="AG38">
        <f>'RMI Technical Cap Calculations'!V38*SUMIFS('EIA 860 Cust Count'!$C$2:$C$192,'EIA 860 Cust Count'!$B$2:$B$192,'RMI Technical Cap Calculations'!$A38)</f>
        <v>9730071.1541635543</v>
      </c>
      <c r="AH38">
        <f>'RMI Technical Cap Calculations'!W38*SUMIFS('EIA 860 Cust Count'!$C$2:$C$192,'EIA 860 Cust Count'!$B$2:$B$192,'RMI Technical Cap Calculations'!$A38)</f>
        <v>3626745.8217960037</v>
      </c>
      <c r="AI38">
        <f>'RMI Technical Cap Calculations'!X38*SUMIFS('EIA 860 Cust Count'!$C$2:$C$192,'EIA 860 Cust Count'!$B$2:$B$192,'RMI Technical Cap Calculations'!$A38)</f>
        <v>0</v>
      </c>
      <c r="AJ38">
        <f t="shared" si="0"/>
        <v>33249188.640459228</v>
      </c>
    </row>
    <row r="39" spans="1:36" x14ac:dyDescent="0.25">
      <c r="A39" s="2" t="s">
        <v>48</v>
      </c>
      <c r="B39">
        <v>0</v>
      </c>
      <c r="C39">
        <v>1</v>
      </c>
      <c r="D39">
        <v>0.3512014787430684</v>
      </c>
      <c r="E39">
        <v>0.4510166358595194</v>
      </c>
      <c r="F39">
        <v>0.17005545286506468</v>
      </c>
      <c r="G39">
        <v>4.3822743874730508</v>
      </c>
      <c r="H39">
        <v>0.204574332909784</v>
      </c>
      <c r="I39">
        <v>0.64548919949174077</v>
      </c>
      <c r="J39">
        <v>0.34776286353467567</v>
      </c>
      <c r="K39">
        <v>0.8391690032151855</v>
      </c>
      <c r="L39">
        <v>0.10245670159078714</v>
      </c>
      <c r="M39">
        <v>83.095883255987687</v>
      </c>
      <c r="N39" s="4">
        <f>C39*'DR Potential of Technology'!A$6</f>
        <v>0</v>
      </c>
      <c r="O39" s="4">
        <f>D39*'DR Potential of Technology'!B$6</f>
        <v>1.0536044362292052</v>
      </c>
      <c r="P39" s="4">
        <f>E39*'DR Potential of Technology'!C$6</f>
        <v>1.5785582255083179</v>
      </c>
      <c r="Q39" s="4">
        <f>F39*'DR Potential of Technology'!D$6</f>
        <v>0.5101663585951941</v>
      </c>
      <c r="R39" s="4">
        <f>G39*'DR Potential of Technology'!E$6</f>
        <v>0</v>
      </c>
      <c r="S39" s="4">
        <f>H39*'DR Potential of Technology'!F$6</f>
        <v>0</v>
      </c>
      <c r="T39" s="4">
        <f>I39*'DR Potential of Technology'!G$6</f>
        <v>0</v>
      </c>
      <c r="U39" s="4">
        <f>J39*'DR Potential of Technology'!H$6</f>
        <v>2.086577181208054</v>
      </c>
      <c r="V39" s="4">
        <f>K39*'DR Potential of Technology'!I$6</f>
        <v>3.356676012860742</v>
      </c>
      <c r="W39" s="4">
        <f>L39*'DR Potential of Technology'!J$6</f>
        <v>0.51228350795393574</v>
      </c>
      <c r="X39" s="4">
        <f>M39*'DR Potential of Technology'!K$6</f>
        <v>0</v>
      </c>
      <c r="Y39">
        <f>'RMI Technical Cap Calculations'!N39*SUMIFS('EIA 860 Cust Count'!$C$2:$C$192,'EIA 860 Cust Count'!$B$2:$B$192,'RMI Technical Cap Calculations'!$A39)</f>
        <v>0</v>
      </c>
      <c r="Z39">
        <f>'RMI Technical Cap Calculations'!O39*SUMIFS('EIA 860 Cust Count'!$C$2:$C$192,'EIA 860 Cust Count'!$B$2:$B$192,'RMI Technical Cap Calculations'!$A39)</f>
        <v>12719323.47504621</v>
      </c>
      <c r="AA39">
        <f>'RMI Technical Cap Calculations'!P39*SUMIFS('EIA 860 Cust Count'!$C$2:$C$192,'EIA 860 Cust Count'!$B$2:$B$192,'RMI Technical Cap Calculations'!$A39)</f>
        <v>19056670.609981515</v>
      </c>
      <c r="AB39">
        <f>'RMI Technical Cap Calculations'!Q39*SUMIFS('EIA 860 Cust Count'!$C$2:$C$192,'EIA 860 Cust Count'!$B$2:$B$192,'RMI Technical Cap Calculations'!$A39)</f>
        <v>6158830.3142329026</v>
      </c>
      <c r="AC39">
        <f>'RMI Technical Cap Calculations'!R39*SUMIFS('EIA 860 Cust Count'!$C$2:$C$192,'EIA 860 Cust Count'!$B$2:$B$192,'RMI Technical Cap Calculations'!$A39)</f>
        <v>0</v>
      </c>
      <c r="AD39">
        <f>'RMI Technical Cap Calculations'!S39*SUMIFS('EIA 860 Cust Count'!$C$2:$C$192,'EIA 860 Cust Count'!$B$2:$B$192,'RMI Technical Cap Calculations'!$A39)</f>
        <v>0</v>
      </c>
      <c r="AE39">
        <f>'RMI Technical Cap Calculations'!T39*SUMIFS('EIA 860 Cust Count'!$C$2:$C$192,'EIA 860 Cust Count'!$B$2:$B$192,'RMI Technical Cap Calculations'!$A39)</f>
        <v>0</v>
      </c>
      <c r="AF39">
        <f>'RMI Technical Cap Calculations'!U39*SUMIFS('EIA 860 Cust Count'!$C$2:$C$192,'EIA 860 Cust Count'!$B$2:$B$192,'RMI Technical Cap Calculations'!$A39)</f>
        <v>25189577.046979871</v>
      </c>
      <c r="AG39">
        <f>'RMI Technical Cap Calculations'!V39*SUMIFS('EIA 860 Cust Count'!$C$2:$C$192,'EIA 860 Cust Count'!$B$2:$B$192,'RMI Technical Cap Calculations'!$A39)</f>
        <v>40522464.162457451</v>
      </c>
      <c r="AH39">
        <f>'RMI Technical Cap Calculations'!W39*SUMIFS('EIA 860 Cust Count'!$C$2:$C$192,'EIA 860 Cust Count'!$B$2:$B$192,'RMI Technical Cap Calculations'!$A39)</f>
        <v>6184388.9647215027</v>
      </c>
      <c r="AI39">
        <f>'RMI Technical Cap Calculations'!X39*SUMIFS('EIA 860 Cust Count'!$C$2:$C$192,'EIA 860 Cust Count'!$B$2:$B$192,'RMI Technical Cap Calculations'!$A39)</f>
        <v>0</v>
      </c>
      <c r="AJ39">
        <f t="shared" si="0"/>
        <v>109831254.57341945</v>
      </c>
    </row>
    <row r="40" spans="1:36" x14ac:dyDescent="0.25">
      <c r="A40" s="2" t="s">
        <v>49</v>
      </c>
      <c r="B40">
        <v>0</v>
      </c>
      <c r="C40">
        <v>1</v>
      </c>
      <c r="D40">
        <v>0.36363636363636365</v>
      </c>
      <c r="E40">
        <v>0.27667984189723321</v>
      </c>
      <c r="F40">
        <v>6.3241106719367585E-2</v>
      </c>
      <c r="G40">
        <v>3.5890925494852288</v>
      </c>
      <c r="H40">
        <v>0.15047021943573669</v>
      </c>
      <c r="I40">
        <v>0.54858934169278994</v>
      </c>
      <c r="J40">
        <v>0.38154761904761908</v>
      </c>
      <c r="K40">
        <v>0.7859118466103131</v>
      </c>
      <c r="L40">
        <v>5.5056341632468489E-2</v>
      </c>
      <c r="M40">
        <v>81.013365634935127</v>
      </c>
      <c r="N40" s="4">
        <f>C40*'DR Potential of Technology'!A$6</f>
        <v>0</v>
      </c>
      <c r="O40" s="4">
        <f>D40*'DR Potential of Technology'!B$6</f>
        <v>1.0909090909090908</v>
      </c>
      <c r="P40" s="4">
        <f>E40*'DR Potential of Technology'!C$6</f>
        <v>0.96837944664031628</v>
      </c>
      <c r="Q40" s="4">
        <f>F40*'DR Potential of Technology'!D$6</f>
        <v>0.18972332015810275</v>
      </c>
      <c r="R40" s="4">
        <f>G40*'DR Potential of Technology'!E$6</f>
        <v>0</v>
      </c>
      <c r="S40" s="4">
        <f>H40*'DR Potential of Technology'!F$6</f>
        <v>0</v>
      </c>
      <c r="T40" s="4">
        <f>I40*'DR Potential of Technology'!G$6</f>
        <v>0</v>
      </c>
      <c r="U40" s="4">
        <f>J40*'DR Potential of Technology'!H$6</f>
        <v>2.2892857142857146</v>
      </c>
      <c r="V40" s="4">
        <f>K40*'DR Potential of Technology'!I$6</f>
        <v>3.1436473864412524</v>
      </c>
      <c r="W40" s="4">
        <f>L40*'DR Potential of Technology'!J$6</f>
        <v>0.27528170816234243</v>
      </c>
      <c r="X40" s="4">
        <f>M40*'DR Potential of Technology'!K$6</f>
        <v>0</v>
      </c>
      <c r="Y40">
        <f>'RMI Technical Cap Calculations'!N40*SUMIFS('EIA 860 Cust Count'!$C$2:$C$192,'EIA 860 Cust Count'!$B$2:$B$192,'RMI Technical Cap Calculations'!$A40)</f>
        <v>0</v>
      </c>
      <c r="Z40">
        <f>'RMI Technical Cap Calculations'!O40*SUMIFS('EIA 860 Cust Count'!$C$2:$C$192,'EIA 860 Cust Count'!$B$2:$B$192,'RMI Technical Cap Calculations'!$A40)</f>
        <v>1008113.4545454545</v>
      </c>
      <c r="AA40">
        <f>'RMI Technical Cap Calculations'!P40*SUMIFS('EIA 860 Cust Count'!$C$2:$C$192,'EIA 860 Cust Count'!$B$2:$B$192,'RMI Technical Cap Calculations'!$A40)</f>
        <v>894883.32015810278</v>
      </c>
      <c r="AB40">
        <f>'RMI Technical Cap Calculations'!Q40*SUMIFS('EIA 860 Cust Count'!$C$2:$C$192,'EIA 860 Cust Count'!$B$2:$B$192,'RMI Technical Cap Calculations'!$A40)</f>
        <v>175324.07905138339</v>
      </c>
      <c r="AC40">
        <f>'RMI Technical Cap Calculations'!R40*SUMIFS('EIA 860 Cust Count'!$C$2:$C$192,'EIA 860 Cust Count'!$B$2:$B$192,'RMI Technical Cap Calculations'!$A40)</f>
        <v>0</v>
      </c>
      <c r="AD40">
        <f>'RMI Technical Cap Calculations'!S40*SUMIFS('EIA 860 Cust Count'!$C$2:$C$192,'EIA 860 Cust Count'!$B$2:$B$192,'RMI Technical Cap Calculations'!$A40)</f>
        <v>0</v>
      </c>
      <c r="AE40">
        <f>'RMI Technical Cap Calculations'!T40*SUMIFS('EIA 860 Cust Count'!$C$2:$C$192,'EIA 860 Cust Count'!$B$2:$B$192,'RMI Technical Cap Calculations'!$A40)</f>
        <v>0</v>
      </c>
      <c r="AF40">
        <f>'RMI Technical Cap Calculations'!U40*SUMIFS('EIA 860 Cust Count'!$C$2:$C$192,'EIA 860 Cust Count'!$B$2:$B$192,'RMI Technical Cap Calculations'!$A40)</f>
        <v>2115538.0857142862</v>
      </c>
      <c r="AG40">
        <f>'RMI Technical Cap Calculations'!V40*SUMIFS('EIA 860 Cust Count'!$C$2:$C$192,'EIA 860 Cust Count'!$B$2:$B$192,'RMI Technical Cap Calculations'!$A40)</f>
        <v>2905057.124399907</v>
      </c>
      <c r="AH40">
        <f>'RMI Technical Cap Calculations'!W40*SUMIFS('EIA 860 Cust Count'!$C$2:$C$192,'EIA 860 Cust Count'!$B$2:$B$192,'RMI Technical Cap Calculations'!$A40)</f>
        <v>254388.9276396533</v>
      </c>
      <c r="AI40">
        <f>'RMI Technical Cap Calculations'!X40*SUMIFS('EIA 860 Cust Count'!$C$2:$C$192,'EIA 860 Cust Count'!$B$2:$B$192,'RMI Technical Cap Calculations'!$A40)</f>
        <v>0</v>
      </c>
      <c r="AJ40">
        <f t="shared" si="0"/>
        <v>7353304.9915087866</v>
      </c>
    </row>
    <row r="41" spans="1:36" x14ac:dyDescent="0.25">
      <c r="A41" s="2" t="s">
        <v>50</v>
      </c>
      <c r="B41">
        <v>0</v>
      </c>
      <c r="C41">
        <v>1</v>
      </c>
      <c r="D41">
        <v>0.71739130434782605</v>
      </c>
      <c r="E41">
        <v>0.84499054820415875</v>
      </c>
      <c r="F41">
        <v>0.56805293005671076</v>
      </c>
      <c r="G41">
        <v>4.6818786717278735</v>
      </c>
      <c r="H41">
        <v>0.18694362017804153</v>
      </c>
      <c r="I41">
        <v>0.5986646884272997</v>
      </c>
      <c r="J41">
        <v>0.63165557404326134</v>
      </c>
      <c r="K41">
        <v>0.86518997915953189</v>
      </c>
      <c r="L41">
        <v>0.24268267276407399</v>
      </c>
      <c r="M41">
        <v>66.435873684216773</v>
      </c>
      <c r="N41" s="4">
        <f>C41*'DR Potential of Technology'!A$6</f>
        <v>0</v>
      </c>
      <c r="O41" s="4">
        <f>D41*'DR Potential of Technology'!B$6</f>
        <v>2.152173913043478</v>
      </c>
      <c r="P41" s="4">
        <f>E41*'DR Potential of Technology'!C$6</f>
        <v>2.9574669187145557</v>
      </c>
      <c r="Q41" s="4">
        <f>F41*'DR Potential of Technology'!D$6</f>
        <v>1.7041587901701323</v>
      </c>
      <c r="R41" s="4">
        <f>G41*'DR Potential of Technology'!E$6</f>
        <v>0</v>
      </c>
      <c r="S41" s="4">
        <f>H41*'DR Potential of Technology'!F$6</f>
        <v>0</v>
      </c>
      <c r="T41" s="4">
        <f>I41*'DR Potential of Technology'!G$6</f>
        <v>0</v>
      </c>
      <c r="U41" s="4">
        <f>J41*'DR Potential of Technology'!H$6</f>
        <v>3.7899334442595682</v>
      </c>
      <c r="V41" s="4">
        <f>K41*'DR Potential of Technology'!I$6</f>
        <v>3.4607599166381275</v>
      </c>
      <c r="W41" s="4">
        <f>L41*'DR Potential of Technology'!J$6</f>
        <v>1.2134133638203699</v>
      </c>
      <c r="X41" s="4">
        <f>M41*'DR Potential of Technology'!K$6</f>
        <v>0</v>
      </c>
      <c r="Y41">
        <f>'RMI Technical Cap Calculations'!N41*SUMIFS('EIA 860 Cust Count'!$C$2:$C$192,'EIA 860 Cust Count'!$B$2:$B$192,'RMI Technical Cap Calculations'!$A41)</f>
        <v>0</v>
      </c>
      <c r="Z41">
        <f>'RMI Technical Cap Calculations'!O41*SUMIFS('EIA 860 Cust Count'!$C$2:$C$192,'EIA 860 Cust Count'!$B$2:$B$192,'RMI Technical Cap Calculations'!$A41)</f>
        <v>4922008.8260869561</v>
      </c>
      <c r="AA41">
        <f>'RMI Technical Cap Calculations'!P41*SUMIFS('EIA 860 Cust Count'!$C$2:$C$192,'EIA 860 Cust Count'!$B$2:$B$192,'RMI Technical Cap Calculations'!$A41)</f>
        <v>6763709.0982986763</v>
      </c>
      <c r="AB41">
        <f>'RMI Technical Cap Calculations'!Q41*SUMIFS('EIA 860 Cust Count'!$C$2:$C$192,'EIA 860 Cust Count'!$B$2:$B$192,'RMI Technical Cap Calculations'!$A41)</f>
        <v>3897400.9281663513</v>
      </c>
      <c r="AC41">
        <f>'RMI Technical Cap Calculations'!R41*SUMIFS('EIA 860 Cust Count'!$C$2:$C$192,'EIA 860 Cust Count'!$B$2:$B$192,'RMI Technical Cap Calculations'!$A41)</f>
        <v>0</v>
      </c>
      <c r="AD41">
        <f>'RMI Technical Cap Calculations'!S41*SUMIFS('EIA 860 Cust Count'!$C$2:$C$192,'EIA 860 Cust Count'!$B$2:$B$192,'RMI Technical Cap Calculations'!$A41)</f>
        <v>0</v>
      </c>
      <c r="AE41">
        <f>'RMI Technical Cap Calculations'!T41*SUMIFS('EIA 860 Cust Count'!$C$2:$C$192,'EIA 860 Cust Count'!$B$2:$B$192,'RMI Technical Cap Calculations'!$A41)</f>
        <v>0</v>
      </c>
      <c r="AF41">
        <f>'RMI Technical Cap Calculations'!U41*SUMIFS('EIA 860 Cust Count'!$C$2:$C$192,'EIA 860 Cust Count'!$B$2:$B$192,'RMI Technical Cap Calculations'!$A41)</f>
        <v>8667555.0474209674</v>
      </c>
      <c r="AG41">
        <f>'RMI Technical Cap Calculations'!V41*SUMIFS('EIA 860 Cust Count'!$C$2:$C$192,'EIA 860 Cust Count'!$B$2:$B$192,'RMI Technical Cap Calculations'!$A41)</f>
        <v>7914737.1647918979</v>
      </c>
      <c r="AH41">
        <f>'RMI Technical Cap Calculations'!W41*SUMIFS('EIA 860 Cust Count'!$C$2:$C$192,'EIA 860 Cust Count'!$B$2:$B$192,'RMI Technical Cap Calculations'!$A41)</f>
        <v>2775069.0825770032</v>
      </c>
      <c r="AI41">
        <f>'RMI Technical Cap Calculations'!X41*SUMIFS('EIA 860 Cust Count'!$C$2:$C$192,'EIA 860 Cust Count'!$B$2:$B$192,'RMI Technical Cap Calculations'!$A41)</f>
        <v>0</v>
      </c>
      <c r="AJ41">
        <f t="shared" si="0"/>
        <v>34940480.147341855</v>
      </c>
    </row>
    <row r="42" spans="1:36" x14ac:dyDescent="0.25">
      <c r="A42" s="2" t="s">
        <v>51</v>
      </c>
      <c r="B42">
        <v>0</v>
      </c>
      <c r="C42">
        <v>1</v>
      </c>
      <c r="D42">
        <v>0.38085539714867617</v>
      </c>
      <c r="E42">
        <v>0.74338085539714871</v>
      </c>
      <c r="F42">
        <v>0.20773930753564154</v>
      </c>
      <c r="G42">
        <v>5.1609809566079452</v>
      </c>
      <c r="H42">
        <v>0.17352415026833631</v>
      </c>
      <c r="I42">
        <v>0.52236135957066188</v>
      </c>
      <c r="J42">
        <v>0.46823770491803279</v>
      </c>
      <c r="K42">
        <v>0.85430914207354935</v>
      </c>
      <c r="L42">
        <v>0.13194583462000514</v>
      </c>
      <c r="M42">
        <v>62.261140386633429</v>
      </c>
      <c r="N42" s="4">
        <f>C42*'DR Potential of Technology'!A$6</f>
        <v>0</v>
      </c>
      <c r="O42" s="4">
        <f>D42*'DR Potential of Technology'!B$6</f>
        <v>1.1425661914460286</v>
      </c>
      <c r="P42" s="4">
        <f>E42*'DR Potential of Technology'!C$6</f>
        <v>2.6018329938900204</v>
      </c>
      <c r="Q42" s="4">
        <f>F42*'DR Potential of Technology'!D$6</f>
        <v>0.62321792260692466</v>
      </c>
      <c r="R42" s="4">
        <f>G42*'DR Potential of Technology'!E$6</f>
        <v>0</v>
      </c>
      <c r="S42" s="4">
        <f>H42*'DR Potential of Technology'!F$6</f>
        <v>0</v>
      </c>
      <c r="T42" s="4">
        <f>I42*'DR Potential of Technology'!G$6</f>
        <v>0</v>
      </c>
      <c r="U42" s="4">
        <f>J42*'DR Potential of Technology'!H$6</f>
        <v>2.8094262295081966</v>
      </c>
      <c r="V42" s="4">
        <f>K42*'DR Potential of Technology'!I$6</f>
        <v>3.4172365682941974</v>
      </c>
      <c r="W42" s="4">
        <f>L42*'DR Potential of Technology'!J$6</f>
        <v>0.65972917310002566</v>
      </c>
      <c r="X42" s="4">
        <f>M42*'DR Potential of Technology'!K$6</f>
        <v>0</v>
      </c>
      <c r="Y42">
        <f>'RMI Technical Cap Calculations'!N42*SUMIFS('EIA 860 Cust Count'!$C$2:$C$192,'EIA 860 Cust Count'!$B$2:$B$192,'RMI Technical Cap Calculations'!$A42)</f>
        <v>0</v>
      </c>
      <c r="Z42">
        <f>'RMI Technical Cap Calculations'!O42*SUMIFS('EIA 860 Cust Count'!$C$2:$C$192,'EIA 860 Cust Count'!$B$2:$B$192,'RMI Technical Cap Calculations'!$A42)</f>
        <v>447130.7107942974</v>
      </c>
      <c r="AA42">
        <f>'RMI Technical Cap Calculations'!P42*SUMIFS('EIA 860 Cust Count'!$C$2:$C$192,'EIA 860 Cust Count'!$B$2:$B$192,'RMI Technical Cap Calculations'!$A42)</f>
        <v>1018198.7219959267</v>
      </c>
      <c r="AB42">
        <f>'RMI Technical Cap Calculations'!Q42*SUMIFS('EIA 860 Cust Count'!$C$2:$C$192,'EIA 860 Cust Count'!$B$2:$B$192,'RMI Technical Cap Calculations'!$A42)</f>
        <v>243889.47861507128</v>
      </c>
      <c r="AC42">
        <f>'RMI Technical Cap Calculations'!R42*SUMIFS('EIA 860 Cust Count'!$C$2:$C$192,'EIA 860 Cust Count'!$B$2:$B$192,'RMI Technical Cap Calculations'!$A42)</f>
        <v>0</v>
      </c>
      <c r="AD42">
        <f>'RMI Technical Cap Calculations'!S42*SUMIFS('EIA 860 Cust Count'!$C$2:$C$192,'EIA 860 Cust Count'!$B$2:$B$192,'RMI Technical Cap Calculations'!$A42)</f>
        <v>0</v>
      </c>
      <c r="AE42">
        <f>'RMI Technical Cap Calculations'!T42*SUMIFS('EIA 860 Cust Count'!$C$2:$C$192,'EIA 860 Cust Count'!$B$2:$B$192,'RMI Technical Cap Calculations'!$A42)</f>
        <v>0</v>
      </c>
      <c r="AF42">
        <f>'RMI Technical Cap Calculations'!U42*SUMIFS('EIA 860 Cust Count'!$C$2:$C$192,'EIA 860 Cust Count'!$B$2:$B$192,'RMI Technical Cap Calculations'!$A42)</f>
        <v>1099438.0512295081</v>
      </c>
      <c r="AG42">
        <f>'RMI Technical Cap Calculations'!V42*SUMIFS('EIA 860 Cust Count'!$C$2:$C$192,'EIA 860 Cust Count'!$B$2:$B$192,'RMI Technical Cap Calculations'!$A42)</f>
        <v>1337297.941399683</v>
      </c>
      <c r="AH42">
        <f>'RMI Technical Cap Calculations'!W42*SUMIFS('EIA 860 Cust Count'!$C$2:$C$192,'EIA 860 Cust Count'!$B$2:$B$192,'RMI Technical Cap Calculations'!$A42)</f>
        <v>258177.75487179094</v>
      </c>
      <c r="AI42">
        <f>'RMI Technical Cap Calculations'!X42*SUMIFS('EIA 860 Cust Count'!$C$2:$C$192,'EIA 860 Cust Count'!$B$2:$B$192,'RMI Technical Cap Calculations'!$A42)</f>
        <v>0</v>
      </c>
      <c r="AJ42">
        <f t="shared" si="0"/>
        <v>4404132.6589062773</v>
      </c>
    </row>
    <row r="43" spans="1:36" x14ac:dyDescent="0.25">
      <c r="A43" s="2" t="s">
        <v>52</v>
      </c>
      <c r="B43">
        <v>0</v>
      </c>
      <c r="C43">
        <v>1</v>
      </c>
      <c r="D43">
        <v>0.74731182795698925</v>
      </c>
      <c r="E43">
        <v>0.77956989247311825</v>
      </c>
      <c r="F43">
        <v>0.60483870967741937</v>
      </c>
      <c r="G43">
        <v>3.8888392082899759</v>
      </c>
      <c r="H43">
        <v>0.16326530612244897</v>
      </c>
      <c r="I43">
        <v>0.62244897959183676</v>
      </c>
      <c r="J43">
        <v>0.5708920187793427</v>
      </c>
      <c r="K43">
        <v>0.73143916743149351</v>
      </c>
      <c r="L43">
        <v>0.10677812220651919</v>
      </c>
      <c r="M43">
        <v>66.404869217440492</v>
      </c>
      <c r="N43" s="4">
        <f>C43*'DR Potential of Technology'!A$6</f>
        <v>0</v>
      </c>
      <c r="O43" s="4">
        <f>D43*'DR Potential of Technology'!B$6</f>
        <v>2.241935483870968</v>
      </c>
      <c r="P43" s="4">
        <f>E43*'DR Potential of Technology'!C$6</f>
        <v>2.728494623655914</v>
      </c>
      <c r="Q43" s="4">
        <f>F43*'DR Potential of Technology'!D$6</f>
        <v>1.814516129032258</v>
      </c>
      <c r="R43" s="4">
        <f>G43*'DR Potential of Technology'!E$6</f>
        <v>0</v>
      </c>
      <c r="S43" s="4">
        <f>H43*'DR Potential of Technology'!F$6</f>
        <v>0</v>
      </c>
      <c r="T43" s="4">
        <f>I43*'DR Potential of Technology'!G$6</f>
        <v>0</v>
      </c>
      <c r="U43" s="4">
        <f>J43*'DR Potential of Technology'!H$6</f>
        <v>3.4253521126760562</v>
      </c>
      <c r="V43" s="4">
        <f>K43*'DR Potential of Technology'!I$6</f>
        <v>2.925756669725974</v>
      </c>
      <c r="W43" s="4">
        <f>L43*'DR Potential of Technology'!J$6</f>
        <v>0.53389061103259594</v>
      </c>
      <c r="X43" s="4">
        <f>M43*'DR Potential of Technology'!K$6</f>
        <v>0</v>
      </c>
      <c r="Y43">
        <f>'RMI Technical Cap Calculations'!N43*SUMIFS('EIA 860 Cust Count'!$C$2:$C$192,'EIA 860 Cust Count'!$B$2:$B$192,'RMI Technical Cap Calculations'!$A43)</f>
        <v>0</v>
      </c>
      <c r="Z43">
        <f>'RMI Technical Cap Calculations'!O43*SUMIFS('EIA 860 Cust Count'!$C$2:$C$192,'EIA 860 Cust Count'!$B$2:$B$192,'RMI Technical Cap Calculations'!$A43)</f>
        <v>6463482.0645161299</v>
      </c>
      <c r="AA43">
        <f>'RMI Technical Cap Calculations'!P43*SUMIFS('EIA 860 Cust Count'!$C$2:$C$192,'EIA 860 Cust Count'!$B$2:$B$192,'RMI Technical Cap Calculations'!$A43)</f>
        <v>7866228.1720430106</v>
      </c>
      <c r="AB43">
        <f>'RMI Technical Cap Calculations'!Q43*SUMIFS('EIA 860 Cust Count'!$C$2:$C$192,'EIA 860 Cust Count'!$B$2:$B$192,'RMI Technical Cap Calculations'!$A43)</f>
        <v>5231235.4838709673</v>
      </c>
      <c r="AC43">
        <f>'RMI Technical Cap Calculations'!R43*SUMIFS('EIA 860 Cust Count'!$C$2:$C$192,'EIA 860 Cust Count'!$B$2:$B$192,'RMI Technical Cap Calculations'!$A43)</f>
        <v>0</v>
      </c>
      <c r="AD43">
        <f>'RMI Technical Cap Calculations'!S43*SUMIFS('EIA 860 Cust Count'!$C$2:$C$192,'EIA 860 Cust Count'!$B$2:$B$192,'RMI Technical Cap Calculations'!$A43)</f>
        <v>0</v>
      </c>
      <c r="AE43">
        <f>'RMI Technical Cap Calculations'!T43*SUMIFS('EIA 860 Cust Count'!$C$2:$C$192,'EIA 860 Cust Count'!$B$2:$B$192,'RMI Technical Cap Calculations'!$A43)</f>
        <v>0</v>
      </c>
      <c r="AF43">
        <f>'RMI Technical Cap Calculations'!U43*SUMIFS('EIA 860 Cust Count'!$C$2:$C$192,'EIA 860 Cust Count'!$B$2:$B$192,'RMI Technical Cap Calculations'!$A43)</f>
        <v>9875262.7380281687</v>
      </c>
      <c r="AG43">
        <f>'RMI Technical Cap Calculations'!V43*SUMIFS('EIA 860 Cust Count'!$C$2:$C$192,'EIA 860 Cust Count'!$B$2:$B$192,'RMI Technical Cap Calculations'!$A43)</f>
        <v>8434933.0727666263</v>
      </c>
      <c r="AH43">
        <f>'RMI Technical Cap Calculations'!W43*SUMIFS('EIA 860 Cust Count'!$C$2:$C$192,'EIA 860 Cust Count'!$B$2:$B$192,'RMI Technical Cap Calculations'!$A43)</f>
        <v>1539202.3604820857</v>
      </c>
      <c r="AI43">
        <f>'RMI Technical Cap Calculations'!X43*SUMIFS('EIA 860 Cust Count'!$C$2:$C$192,'EIA 860 Cust Count'!$B$2:$B$192,'RMI Technical Cap Calculations'!$A43)</f>
        <v>0</v>
      </c>
      <c r="AJ43">
        <f t="shared" si="0"/>
        <v>39410343.891706996</v>
      </c>
    </row>
    <row r="44" spans="1:36" x14ac:dyDescent="0.25">
      <c r="A44" s="2" t="s">
        <v>53</v>
      </c>
      <c r="B44">
        <v>0</v>
      </c>
      <c r="C44">
        <v>1</v>
      </c>
      <c r="D44">
        <v>0.55689655172413788</v>
      </c>
      <c r="E44">
        <v>0.80862068965517242</v>
      </c>
      <c r="F44">
        <v>0.51896551724137929</v>
      </c>
      <c r="G44">
        <v>4.6297981569560047</v>
      </c>
      <c r="H44">
        <v>0.15727699530516431</v>
      </c>
      <c r="I44">
        <v>0.54460093896713613</v>
      </c>
      <c r="J44">
        <v>0.50958391771856004</v>
      </c>
      <c r="K44">
        <v>0.8875928746483891</v>
      </c>
      <c r="L44">
        <v>0.21873872013426993</v>
      </c>
      <c r="M44">
        <v>65.275099115222346</v>
      </c>
      <c r="N44" s="4">
        <f>C44*'DR Potential of Technology'!A$6</f>
        <v>0</v>
      </c>
      <c r="O44" s="4">
        <f>D44*'DR Potential of Technology'!B$6</f>
        <v>1.6706896551724135</v>
      </c>
      <c r="P44" s="4">
        <f>E44*'DR Potential of Technology'!C$6</f>
        <v>2.8301724137931035</v>
      </c>
      <c r="Q44" s="4">
        <f>F44*'DR Potential of Technology'!D$6</f>
        <v>1.556896551724138</v>
      </c>
      <c r="R44" s="4">
        <f>G44*'DR Potential of Technology'!E$6</f>
        <v>0</v>
      </c>
      <c r="S44" s="4">
        <f>H44*'DR Potential of Technology'!F$6</f>
        <v>0</v>
      </c>
      <c r="T44" s="4">
        <f>I44*'DR Potential of Technology'!G$6</f>
        <v>0</v>
      </c>
      <c r="U44" s="4">
        <f>J44*'DR Potential of Technology'!H$6</f>
        <v>3.0575035063113605</v>
      </c>
      <c r="V44" s="4">
        <f>K44*'DR Potential of Technology'!I$6</f>
        <v>3.5503714985935564</v>
      </c>
      <c r="W44" s="4">
        <f>L44*'DR Potential of Technology'!J$6</f>
        <v>1.0936936006713496</v>
      </c>
      <c r="X44" s="4">
        <f>M44*'DR Potential of Technology'!K$6</f>
        <v>0</v>
      </c>
      <c r="Y44">
        <f>'RMI Technical Cap Calculations'!N44*SUMIFS('EIA 860 Cust Count'!$C$2:$C$192,'EIA 860 Cust Count'!$B$2:$B$192,'RMI Technical Cap Calculations'!$A44)</f>
        <v>0</v>
      </c>
      <c r="Z44">
        <f>'RMI Technical Cap Calculations'!O44*SUMIFS('EIA 860 Cust Count'!$C$2:$C$192,'EIA 860 Cust Count'!$B$2:$B$192,'RMI Technical Cap Calculations'!$A44)</f>
        <v>18594797.581034482</v>
      </c>
      <c r="AA44">
        <f>'RMI Technical Cap Calculations'!P44*SUMIFS('EIA 860 Cust Count'!$C$2:$C$192,'EIA 860 Cust Count'!$B$2:$B$192,'RMI Technical Cap Calculations'!$A44)</f>
        <v>31499855.757758621</v>
      </c>
      <c r="AB44">
        <f>'RMI Technical Cap Calculations'!Q44*SUMIFS('EIA 860 Cust Count'!$C$2:$C$192,'EIA 860 Cust Count'!$B$2:$B$192,'RMI Technical Cap Calculations'!$A44)</f>
        <v>17328278.860344827</v>
      </c>
      <c r="AC44">
        <f>'RMI Technical Cap Calculations'!R44*SUMIFS('EIA 860 Cust Count'!$C$2:$C$192,'EIA 860 Cust Count'!$B$2:$B$192,'RMI Technical Cap Calculations'!$A44)</f>
        <v>0</v>
      </c>
      <c r="AD44">
        <f>'RMI Technical Cap Calculations'!S44*SUMIFS('EIA 860 Cust Count'!$C$2:$C$192,'EIA 860 Cust Count'!$B$2:$B$192,'RMI Technical Cap Calculations'!$A44)</f>
        <v>0</v>
      </c>
      <c r="AE44">
        <f>'RMI Technical Cap Calculations'!T44*SUMIFS('EIA 860 Cust Count'!$C$2:$C$192,'EIA 860 Cust Count'!$B$2:$B$192,'RMI Technical Cap Calculations'!$A44)</f>
        <v>0</v>
      </c>
      <c r="AF44">
        <f>'RMI Technical Cap Calculations'!U44*SUMIFS('EIA 860 Cust Count'!$C$2:$C$192,'EIA 860 Cust Count'!$B$2:$B$192,'RMI Technical Cap Calculations'!$A44)</f>
        <v>34030053.772791021</v>
      </c>
      <c r="AG44">
        <f>'RMI Technical Cap Calculations'!V44*SUMIFS('EIA 860 Cust Count'!$C$2:$C$192,'EIA 860 Cust Count'!$B$2:$B$192,'RMI Technical Cap Calculations'!$A44)</f>
        <v>39515680.934175767</v>
      </c>
      <c r="AH44">
        <f>'RMI Technical Cap Calculations'!W44*SUMIFS('EIA 860 Cust Count'!$C$2:$C$192,'EIA 860 Cust Count'!$B$2:$B$192,'RMI Technical Cap Calculations'!$A44)</f>
        <v>12172823.99348893</v>
      </c>
      <c r="AI44">
        <f>'RMI Technical Cap Calculations'!X44*SUMIFS('EIA 860 Cust Count'!$C$2:$C$192,'EIA 860 Cust Count'!$B$2:$B$192,'RMI Technical Cap Calculations'!$A44)</f>
        <v>0</v>
      </c>
      <c r="AJ44">
        <f t="shared" si="0"/>
        <v>153141490.89959365</v>
      </c>
    </row>
    <row r="45" spans="1:36" x14ac:dyDescent="0.25">
      <c r="A45" s="2" t="s">
        <v>54</v>
      </c>
      <c r="B45">
        <v>0</v>
      </c>
      <c r="C45">
        <v>1</v>
      </c>
      <c r="D45">
        <v>0.25</v>
      </c>
      <c r="E45">
        <v>0.61403508771929827</v>
      </c>
      <c r="F45">
        <v>0.13596491228070176</v>
      </c>
      <c r="G45">
        <v>4.1780038088642657</v>
      </c>
      <c r="H45">
        <v>0.18</v>
      </c>
      <c r="I45">
        <v>0.56000000000000005</v>
      </c>
      <c r="J45">
        <v>0.38854425144747723</v>
      </c>
      <c r="K45">
        <v>0.90904170461155465</v>
      </c>
      <c r="L45">
        <v>9.1012541594278573E-2</v>
      </c>
      <c r="M45">
        <v>62.190374398687709</v>
      </c>
      <c r="N45" s="4">
        <f>C45*'DR Potential of Technology'!A$6</f>
        <v>0</v>
      </c>
      <c r="O45" s="4">
        <f>D45*'DR Potential of Technology'!B$6</f>
        <v>0.75</v>
      </c>
      <c r="P45" s="4">
        <f>E45*'DR Potential of Technology'!C$6</f>
        <v>2.1491228070175441</v>
      </c>
      <c r="Q45" s="4">
        <f>F45*'DR Potential of Technology'!D$6</f>
        <v>0.40789473684210531</v>
      </c>
      <c r="R45" s="4">
        <f>G45*'DR Potential of Technology'!E$6</f>
        <v>0</v>
      </c>
      <c r="S45" s="4">
        <f>H45*'DR Potential of Technology'!F$6</f>
        <v>0</v>
      </c>
      <c r="T45" s="4">
        <f>I45*'DR Potential of Technology'!G$6</f>
        <v>0</v>
      </c>
      <c r="U45" s="4">
        <f>J45*'DR Potential of Technology'!H$6</f>
        <v>2.3312655086848633</v>
      </c>
      <c r="V45" s="4">
        <f>K45*'DR Potential of Technology'!I$6</f>
        <v>3.6361668184462186</v>
      </c>
      <c r="W45" s="4">
        <f>L45*'DR Potential of Technology'!J$6</f>
        <v>0.45506270797139287</v>
      </c>
      <c r="X45" s="4">
        <f>M45*'DR Potential of Technology'!K$6</f>
        <v>0</v>
      </c>
      <c r="Y45">
        <f>'RMI Technical Cap Calculations'!N45*SUMIFS('EIA 860 Cust Count'!$C$2:$C$192,'EIA 860 Cust Count'!$B$2:$B$192,'RMI Technical Cap Calculations'!$A45)</f>
        <v>0</v>
      </c>
      <c r="Z45">
        <f>'RMI Technical Cap Calculations'!O45*SUMIFS('EIA 860 Cust Count'!$C$2:$C$192,'EIA 860 Cust Count'!$B$2:$B$192,'RMI Technical Cap Calculations'!$A45)</f>
        <v>796967.25</v>
      </c>
      <c r="AA45">
        <f>'RMI Technical Cap Calculations'!P45*SUMIFS('EIA 860 Cust Count'!$C$2:$C$192,'EIA 860 Cust Count'!$B$2:$B$192,'RMI Technical Cap Calculations'!$A45)</f>
        <v>2283707.3245614036</v>
      </c>
      <c r="AB45">
        <f>'RMI Technical Cap Calculations'!Q45*SUMIFS('EIA 860 Cust Count'!$C$2:$C$192,'EIA 860 Cust Count'!$B$2:$B$192,'RMI Technical Cap Calculations'!$A45)</f>
        <v>433438.32894736849</v>
      </c>
      <c r="AC45">
        <f>'RMI Technical Cap Calculations'!R45*SUMIFS('EIA 860 Cust Count'!$C$2:$C$192,'EIA 860 Cust Count'!$B$2:$B$192,'RMI Technical Cap Calculations'!$A45)</f>
        <v>0</v>
      </c>
      <c r="AD45">
        <f>'RMI Technical Cap Calculations'!S45*SUMIFS('EIA 860 Cust Count'!$C$2:$C$192,'EIA 860 Cust Count'!$B$2:$B$192,'RMI Technical Cap Calculations'!$A45)</f>
        <v>0</v>
      </c>
      <c r="AE45">
        <f>'RMI Technical Cap Calculations'!T45*SUMIFS('EIA 860 Cust Count'!$C$2:$C$192,'EIA 860 Cust Count'!$B$2:$B$192,'RMI Technical Cap Calculations'!$A45)</f>
        <v>0</v>
      </c>
      <c r="AF45">
        <f>'RMI Technical Cap Calculations'!U45*SUMIFS('EIA 860 Cust Count'!$C$2:$C$192,'EIA 860 Cust Count'!$B$2:$B$192,'RMI Technical Cap Calculations'!$A45)</f>
        <v>2477256.3486352353</v>
      </c>
      <c r="AG45">
        <f>'RMI Technical Cap Calculations'!V45*SUMIFS('EIA 860 Cust Count'!$C$2:$C$192,'EIA 860 Cust Count'!$B$2:$B$192,'RMI Technical Cap Calculations'!$A45)</f>
        <v>3863874.4931177762</v>
      </c>
      <c r="AH45">
        <f>'RMI Technical Cap Calculations'!W45*SUMIFS('EIA 860 Cust Count'!$C$2:$C$192,'EIA 860 Cust Count'!$B$2:$B$192,'RMI Technical Cap Calculations'!$A45)</f>
        <v>483560.09993268538</v>
      </c>
      <c r="AI45">
        <f>'RMI Technical Cap Calculations'!X45*SUMIFS('EIA 860 Cust Count'!$C$2:$C$192,'EIA 860 Cust Count'!$B$2:$B$192,'RMI Technical Cap Calculations'!$A45)</f>
        <v>0</v>
      </c>
      <c r="AJ45">
        <f t="shared" si="0"/>
        <v>10338803.845194468</v>
      </c>
    </row>
    <row r="46" spans="1:36" x14ac:dyDescent="0.25">
      <c r="A46" s="2" t="s">
        <v>55</v>
      </c>
      <c r="B46">
        <v>0</v>
      </c>
      <c r="C46">
        <v>1</v>
      </c>
      <c r="D46">
        <v>0.36363636363636365</v>
      </c>
      <c r="E46">
        <v>0.27667984189723321</v>
      </c>
      <c r="F46">
        <v>6.3241106719367585E-2</v>
      </c>
      <c r="G46">
        <v>3.5890925494852288</v>
      </c>
      <c r="H46">
        <v>0.15047021943573669</v>
      </c>
      <c r="I46">
        <v>0.54858934169278994</v>
      </c>
      <c r="J46">
        <v>0.38154761904761908</v>
      </c>
      <c r="K46">
        <v>0.7859118466103131</v>
      </c>
      <c r="L46">
        <v>5.5056341632468489E-2</v>
      </c>
      <c r="M46">
        <v>81.013365634935127</v>
      </c>
      <c r="N46" s="4">
        <f>C46*'DR Potential of Technology'!A$6</f>
        <v>0</v>
      </c>
      <c r="O46" s="4">
        <f>D46*'DR Potential of Technology'!B$6</f>
        <v>1.0909090909090908</v>
      </c>
      <c r="P46" s="4">
        <f>E46*'DR Potential of Technology'!C$6</f>
        <v>0.96837944664031628</v>
      </c>
      <c r="Q46" s="4">
        <f>F46*'DR Potential of Technology'!D$6</f>
        <v>0.18972332015810275</v>
      </c>
      <c r="R46" s="4">
        <f>G46*'DR Potential of Technology'!E$6</f>
        <v>0</v>
      </c>
      <c r="S46" s="4">
        <f>H46*'DR Potential of Technology'!F$6</f>
        <v>0</v>
      </c>
      <c r="T46" s="4">
        <f>I46*'DR Potential of Technology'!G$6</f>
        <v>0</v>
      </c>
      <c r="U46" s="4">
        <f>J46*'DR Potential of Technology'!H$6</f>
        <v>2.2892857142857146</v>
      </c>
      <c r="V46" s="4">
        <f>K46*'DR Potential of Technology'!I$6</f>
        <v>3.1436473864412524</v>
      </c>
      <c r="W46" s="4">
        <f>L46*'DR Potential of Technology'!J$6</f>
        <v>0.27528170816234243</v>
      </c>
      <c r="X46" s="4">
        <f>M46*'DR Potential of Technology'!K$6</f>
        <v>0</v>
      </c>
      <c r="Y46">
        <f>'RMI Technical Cap Calculations'!N46*SUMIFS('EIA 860 Cust Count'!$C$2:$C$192,'EIA 860 Cust Count'!$B$2:$B$192,'RMI Technical Cap Calculations'!$A46)</f>
        <v>0</v>
      </c>
      <c r="Z46">
        <f>'RMI Technical Cap Calculations'!O46*SUMIFS('EIA 860 Cust Count'!$C$2:$C$192,'EIA 860 Cust Count'!$B$2:$B$192,'RMI Technical Cap Calculations'!$A46)</f>
        <v>335464.36363636359</v>
      </c>
      <c r="AA46">
        <f>'RMI Technical Cap Calculations'!P46*SUMIFS('EIA 860 Cust Count'!$C$2:$C$192,'EIA 860 Cust Count'!$B$2:$B$192,'RMI Technical Cap Calculations'!$A46)</f>
        <v>297785.39525691699</v>
      </c>
      <c r="AB46">
        <f>'RMI Technical Cap Calculations'!Q46*SUMIFS('EIA 860 Cust Count'!$C$2:$C$192,'EIA 860 Cust Count'!$B$2:$B$192,'RMI Technical Cap Calculations'!$A46)</f>
        <v>58341.628458498017</v>
      </c>
      <c r="AC46">
        <f>'RMI Technical Cap Calculations'!R46*SUMIFS('EIA 860 Cust Count'!$C$2:$C$192,'EIA 860 Cust Count'!$B$2:$B$192,'RMI Technical Cap Calculations'!$A46)</f>
        <v>0</v>
      </c>
      <c r="AD46">
        <f>'RMI Technical Cap Calculations'!S46*SUMIFS('EIA 860 Cust Count'!$C$2:$C$192,'EIA 860 Cust Count'!$B$2:$B$192,'RMI Technical Cap Calculations'!$A46)</f>
        <v>0</v>
      </c>
      <c r="AE46">
        <f>'RMI Technical Cap Calculations'!T46*SUMIFS('EIA 860 Cust Count'!$C$2:$C$192,'EIA 860 Cust Count'!$B$2:$B$192,'RMI Technical Cap Calculations'!$A46)</f>
        <v>0</v>
      </c>
      <c r="AF46">
        <f>'RMI Technical Cap Calculations'!U46*SUMIFS('EIA 860 Cust Count'!$C$2:$C$192,'EIA 860 Cust Count'!$B$2:$B$192,'RMI Technical Cap Calculations'!$A46)</f>
        <v>703975.96071428584</v>
      </c>
      <c r="AG46">
        <f>'RMI Technical Cap Calculations'!V46*SUMIFS('EIA 860 Cust Count'!$C$2:$C$192,'EIA 860 Cust Count'!$B$2:$B$192,'RMI Technical Cap Calculations'!$A46)</f>
        <v>966699.86415716307</v>
      </c>
      <c r="AH46">
        <f>'RMI Technical Cap Calculations'!W46*SUMIFS('EIA 860 Cust Count'!$C$2:$C$192,'EIA 860 Cust Count'!$B$2:$B$192,'RMI Technical Cap Calculations'!$A46)</f>
        <v>84651.602795293758</v>
      </c>
      <c r="AI46">
        <f>'RMI Technical Cap Calculations'!X46*SUMIFS('EIA 860 Cust Count'!$C$2:$C$192,'EIA 860 Cust Count'!$B$2:$B$192,'RMI Technical Cap Calculations'!$A46)</f>
        <v>0</v>
      </c>
      <c r="AJ46">
        <f t="shared" si="0"/>
        <v>2446918.8150185212</v>
      </c>
    </row>
    <row r="47" spans="1:36" x14ac:dyDescent="0.25">
      <c r="A47" s="2" t="s">
        <v>56</v>
      </c>
      <c r="B47">
        <v>0</v>
      </c>
      <c r="C47">
        <v>1</v>
      </c>
      <c r="D47">
        <v>0.71739130434782605</v>
      </c>
      <c r="E47">
        <v>0.84499054820415875</v>
      </c>
      <c r="F47">
        <v>0.56805293005671076</v>
      </c>
      <c r="G47">
        <v>4.6818786717278735</v>
      </c>
      <c r="H47">
        <v>0.18694362017804153</v>
      </c>
      <c r="I47">
        <v>0.5986646884272997</v>
      </c>
      <c r="J47">
        <v>0.63165557404326134</v>
      </c>
      <c r="K47">
        <v>0.86518997915953189</v>
      </c>
      <c r="L47">
        <v>0.24268267276407399</v>
      </c>
      <c r="M47">
        <v>66.435873684216773</v>
      </c>
      <c r="N47" s="4">
        <f>C47*'DR Potential of Technology'!A$6</f>
        <v>0</v>
      </c>
      <c r="O47" s="4">
        <f>D47*'DR Potential of Technology'!B$6</f>
        <v>2.152173913043478</v>
      </c>
      <c r="P47" s="4">
        <f>E47*'DR Potential of Technology'!C$6</f>
        <v>2.9574669187145557</v>
      </c>
      <c r="Q47" s="4">
        <f>F47*'DR Potential of Technology'!D$6</f>
        <v>1.7041587901701323</v>
      </c>
      <c r="R47" s="4">
        <f>G47*'DR Potential of Technology'!E$6</f>
        <v>0</v>
      </c>
      <c r="S47" s="4">
        <f>H47*'DR Potential of Technology'!F$6</f>
        <v>0</v>
      </c>
      <c r="T47" s="4">
        <f>I47*'DR Potential of Technology'!G$6</f>
        <v>0</v>
      </c>
      <c r="U47" s="4">
        <f>J47*'DR Potential of Technology'!H$6</f>
        <v>3.7899334442595682</v>
      </c>
      <c r="V47" s="4">
        <f>K47*'DR Potential of Technology'!I$6</f>
        <v>3.4607599166381275</v>
      </c>
      <c r="W47" s="4">
        <f>L47*'DR Potential of Technology'!J$6</f>
        <v>1.2134133638203699</v>
      </c>
      <c r="X47" s="4">
        <f>M47*'DR Potential of Technology'!K$6</f>
        <v>0</v>
      </c>
      <c r="Y47">
        <f>'RMI Technical Cap Calculations'!N47*SUMIFS('EIA 860 Cust Count'!$C$2:$C$192,'EIA 860 Cust Count'!$B$2:$B$192,'RMI Technical Cap Calculations'!$A47)</f>
        <v>0</v>
      </c>
      <c r="Z47">
        <f>'RMI Technical Cap Calculations'!O47*SUMIFS('EIA 860 Cust Count'!$C$2:$C$192,'EIA 860 Cust Count'!$B$2:$B$192,'RMI Technical Cap Calculations'!$A47)</f>
        <v>13453204.695652172</v>
      </c>
      <c r="AA47">
        <f>'RMI Technical Cap Calculations'!P47*SUMIFS('EIA 860 Cust Count'!$C$2:$C$192,'EIA 860 Cust Count'!$B$2:$B$192,'RMI Technical Cap Calculations'!$A47)</f>
        <v>18487078.389413986</v>
      </c>
      <c r="AB47">
        <f>'RMI Technical Cap Calculations'!Q47*SUMIFS('EIA 860 Cust Count'!$C$2:$C$192,'EIA 860 Cust Count'!$B$2:$B$192,'RMI Technical Cap Calculations'!$A47)</f>
        <v>10652669.330812855</v>
      </c>
      <c r="AC47">
        <f>'RMI Technical Cap Calculations'!R47*SUMIFS('EIA 860 Cust Count'!$C$2:$C$192,'EIA 860 Cust Count'!$B$2:$B$192,'RMI Technical Cap Calculations'!$A47)</f>
        <v>0</v>
      </c>
      <c r="AD47">
        <f>'RMI Technical Cap Calculations'!S47*SUMIFS('EIA 860 Cust Count'!$C$2:$C$192,'EIA 860 Cust Count'!$B$2:$B$192,'RMI Technical Cap Calculations'!$A47)</f>
        <v>0</v>
      </c>
      <c r="AE47">
        <f>'RMI Technical Cap Calculations'!T47*SUMIFS('EIA 860 Cust Count'!$C$2:$C$192,'EIA 860 Cust Count'!$B$2:$B$192,'RMI Technical Cap Calculations'!$A47)</f>
        <v>0</v>
      </c>
      <c r="AF47">
        <f>'RMI Technical Cap Calculations'!U47*SUMIFS('EIA 860 Cust Count'!$C$2:$C$192,'EIA 860 Cust Count'!$B$2:$B$192,'RMI Technical Cap Calculations'!$A47)</f>
        <v>23690813.321131453</v>
      </c>
      <c r="AG47">
        <f>'RMI Technical Cap Calculations'!V47*SUMIFS('EIA 860 Cust Count'!$C$2:$C$192,'EIA 860 Cust Count'!$B$2:$B$192,'RMI Technical Cap Calculations'!$A47)</f>
        <v>21633154.866746269</v>
      </c>
      <c r="AH47">
        <f>'RMI Technical Cap Calculations'!W47*SUMIFS('EIA 860 Cust Count'!$C$2:$C$192,'EIA 860 Cust Count'!$B$2:$B$192,'RMI Technical Cap Calculations'!$A47)</f>
        <v>7585027.5226273108</v>
      </c>
      <c r="AI47">
        <f>'RMI Technical Cap Calculations'!X47*SUMIFS('EIA 860 Cust Count'!$C$2:$C$192,'EIA 860 Cust Count'!$B$2:$B$192,'RMI Technical Cap Calculations'!$A47)</f>
        <v>0</v>
      </c>
      <c r="AJ47">
        <f t="shared" si="0"/>
        <v>95501948.126384035</v>
      </c>
    </row>
    <row r="48" spans="1:36" x14ac:dyDescent="0.25">
      <c r="A48" s="2" t="s">
        <v>57</v>
      </c>
      <c r="B48">
        <v>0</v>
      </c>
      <c r="C48">
        <v>1</v>
      </c>
      <c r="D48">
        <v>0.32350230414746545</v>
      </c>
      <c r="E48">
        <v>0.50783410138248852</v>
      </c>
      <c r="F48">
        <v>0.3105990783410138</v>
      </c>
      <c r="G48">
        <v>3.1474158933084158</v>
      </c>
      <c r="H48">
        <v>0.12219227313566937</v>
      </c>
      <c r="I48">
        <v>0.49775381850853551</v>
      </c>
      <c r="J48">
        <v>0.47236394557823125</v>
      </c>
      <c r="K48">
        <v>0.79654630152778216</v>
      </c>
      <c r="L48">
        <v>0.2375210561289085</v>
      </c>
      <c r="M48">
        <v>60.247457791109944</v>
      </c>
      <c r="N48" s="4">
        <f>C48*'DR Potential of Technology'!A$6</f>
        <v>0</v>
      </c>
      <c r="O48" s="4">
        <f>D48*'DR Potential of Technology'!B$6</f>
        <v>0.9705069124423964</v>
      </c>
      <c r="P48" s="4">
        <f>E48*'DR Potential of Technology'!C$6</f>
        <v>1.7774193548387098</v>
      </c>
      <c r="Q48" s="4">
        <f>F48*'DR Potential of Technology'!D$6</f>
        <v>0.93179723502304146</v>
      </c>
      <c r="R48" s="4">
        <f>G48*'DR Potential of Technology'!E$6</f>
        <v>0</v>
      </c>
      <c r="S48" s="4">
        <f>H48*'DR Potential of Technology'!F$6</f>
        <v>0</v>
      </c>
      <c r="T48" s="4">
        <f>I48*'DR Potential of Technology'!G$6</f>
        <v>0</v>
      </c>
      <c r="U48" s="4">
        <f>J48*'DR Potential of Technology'!H$6</f>
        <v>2.8341836734693873</v>
      </c>
      <c r="V48" s="4">
        <f>K48*'DR Potential of Technology'!I$6</f>
        <v>3.1861852061111287</v>
      </c>
      <c r="W48" s="4">
        <f>L48*'DR Potential of Technology'!J$6</f>
        <v>1.1876052806445425</v>
      </c>
      <c r="X48" s="4">
        <f>M48*'DR Potential of Technology'!K$6</f>
        <v>0</v>
      </c>
      <c r="Y48">
        <f>'RMI Technical Cap Calculations'!N48*SUMIFS('EIA 860 Cust Count'!$C$2:$C$192,'EIA 860 Cust Count'!$B$2:$B$192,'RMI Technical Cap Calculations'!$A48)</f>
        <v>0</v>
      </c>
      <c r="Z48">
        <f>'RMI Technical Cap Calculations'!O48*SUMIFS('EIA 860 Cust Count'!$C$2:$C$192,'EIA 860 Cust Count'!$B$2:$B$192,'RMI Technical Cap Calculations'!$A48)</f>
        <v>3947438.8451612908</v>
      </c>
      <c r="AA48">
        <f>'RMI Technical Cap Calculations'!P48*SUMIFS('EIA 860 Cust Count'!$C$2:$C$192,'EIA 860 Cust Count'!$B$2:$B$192,'RMI Technical Cap Calculations'!$A48)</f>
        <v>7229473.7064516135</v>
      </c>
      <c r="AB48">
        <f>'RMI Technical Cap Calculations'!Q48*SUMIFS('EIA 860 Cust Count'!$C$2:$C$192,'EIA 860 Cust Count'!$B$2:$B$192,'RMI Technical Cap Calculations'!$A48)</f>
        <v>3789991.141935484</v>
      </c>
      <c r="AC48">
        <f>'RMI Technical Cap Calculations'!R48*SUMIFS('EIA 860 Cust Count'!$C$2:$C$192,'EIA 860 Cust Count'!$B$2:$B$192,'RMI Technical Cap Calculations'!$A48)</f>
        <v>0</v>
      </c>
      <c r="AD48">
        <f>'RMI Technical Cap Calculations'!S48*SUMIFS('EIA 860 Cust Count'!$C$2:$C$192,'EIA 860 Cust Count'!$B$2:$B$192,'RMI Technical Cap Calculations'!$A48)</f>
        <v>0</v>
      </c>
      <c r="AE48">
        <f>'RMI Technical Cap Calculations'!T48*SUMIFS('EIA 860 Cust Count'!$C$2:$C$192,'EIA 860 Cust Count'!$B$2:$B$192,'RMI Technical Cap Calculations'!$A48)</f>
        <v>0</v>
      </c>
      <c r="AF48">
        <f>'RMI Technical Cap Calculations'!U48*SUMIFS('EIA 860 Cust Count'!$C$2:$C$192,'EIA 860 Cust Count'!$B$2:$B$192,'RMI Technical Cap Calculations'!$A48)</f>
        <v>11527755.839285713</v>
      </c>
      <c r="AG48">
        <f>'RMI Technical Cap Calculations'!V48*SUMIFS('EIA 860 Cust Count'!$C$2:$C$192,'EIA 860 Cust Count'!$B$2:$B$192,'RMI Technical Cap Calculations'!$A48)</f>
        <v>12959486.521151198</v>
      </c>
      <c r="AH48">
        <f>'RMI Technical Cap Calculations'!W48*SUMIFS('EIA 860 Cust Count'!$C$2:$C$192,'EIA 860 Cust Count'!$B$2:$B$192,'RMI Technical Cap Calculations'!$A48)</f>
        <v>4830464.5308883311</v>
      </c>
      <c r="AI48">
        <f>'RMI Technical Cap Calculations'!X48*SUMIFS('EIA 860 Cust Count'!$C$2:$C$192,'EIA 860 Cust Count'!$B$2:$B$192,'RMI Technical Cap Calculations'!$A48)</f>
        <v>0</v>
      </c>
      <c r="AJ48">
        <f t="shared" si="0"/>
        <v>44284610.584873632</v>
      </c>
    </row>
    <row r="49" spans="1:36" x14ac:dyDescent="0.25">
      <c r="A49" s="2" t="s">
        <v>58</v>
      </c>
      <c r="B49">
        <v>0</v>
      </c>
      <c r="C49">
        <v>1</v>
      </c>
      <c r="D49">
        <v>0.71739130434782605</v>
      </c>
      <c r="E49">
        <v>0.84499054820415875</v>
      </c>
      <c r="F49">
        <v>0.56805293005671076</v>
      </c>
      <c r="G49">
        <v>4.6818786717278735</v>
      </c>
      <c r="H49">
        <v>0.18694362017804153</v>
      </c>
      <c r="I49">
        <v>0.5986646884272997</v>
      </c>
      <c r="J49">
        <v>0.63165557404326134</v>
      </c>
      <c r="K49">
        <v>0.86518997915953189</v>
      </c>
      <c r="L49">
        <v>0.24268267276407399</v>
      </c>
      <c r="M49">
        <v>66.435873684216773</v>
      </c>
      <c r="N49" s="4">
        <f>C49*'DR Potential of Technology'!A$6</f>
        <v>0</v>
      </c>
      <c r="O49" s="4">
        <f>D49*'DR Potential of Technology'!B$6</f>
        <v>2.152173913043478</v>
      </c>
      <c r="P49" s="4">
        <f>E49*'DR Potential of Technology'!C$6</f>
        <v>2.9574669187145557</v>
      </c>
      <c r="Q49" s="4">
        <f>F49*'DR Potential of Technology'!D$6</f>
        <v>1.7041587901701323</v>
      </c>
      <c r="R49" s="4">
        <f>G49*'DR Potential of Technology'!E$6</f>
        <v>0</v>
      </c>
      <c r="S49" s="4">
        <f>H49*'DR Potential of Technology'!F$6</f>
        <v>0</v>
      </c>
      <c r="T49" s="4">
        <f>I49*'DR Potential of Technology'!G$6</f>
        <v>0</v>
      </c>
      <c r="U49" s="4">
        <f>J49*'DR Potential of Technology'!H$6</f>
        <v>3.7899334442595682</v>
      </c>
      <c r="V49" s="4">
        <f>K49*'DR Potential of Technology'!I$6</f>
        <v>3.4607599166381275</v>
      </c>
      <c r="W49" s="4">
        <f>L49*'DR Potential of Technology'!J$6</f>
        <v>1.2134133638203699</v>
      </c>
      <c r="X49" s="4">
        <f>M49*'DR Potential of Technology'!K$6</f>
        <v>0</v>
      </c>
      <c r="Y49">
        <f>'RMI Technical Cap Calculations'!N49*SUMIFS('EIA 860 Cust Count'!$C$2:$C$192,'EIA 860 Cust Count'!$B$2:$B$192,'RMI Technical Cap Calculations'!$A49)</f>
        <v>0</v>
      </c>
      <c r="Z49">
        <f>'RMI Technical Cap Calculations'!O49*SUMIFS('EIA 860 Cust Count'!$C$2:$C$192,'EIA 860 Cust Count'!$B$2:$B$192,'RMI Technical Cap Calculations'!$A49)</f>
        <v>1829687.8695652173</v>
      </c>
      <c r="AA49">
        <f>'RMI Technical Cap Calculations'!P49*SUMIFS('EIA 860 Cust Count'!$C$2:$C$192,'EIA 860 Cust Count'!$B$2:$B$192,'RMI Technical Cap Calculations'!$A49)</f>
        <v>2514314.1606805292</v>
      </c>
      <c r="AB49">
        <f>'RMI Technical Cap Calculations'!Q49*SUMIFS('EIA 860 Cust Count'!$C$2:$C$192,'EIA 860 Cust Count'!$B$2:$B$192,'RMI Technical Cap Calculations'!$A49)</f>
        <v>1448804.2287334593</v>
      </c>
      <c r="AC49">
        <f>'RMI Technical Cap Calculations'!R49*SUMIFS('EIA 860 Cust Count'!$C$2:$C$192,'EIA 860 Cust Count'!$B$2:$B$192,'RMI Technical Cap Calculations'!$A49)</f>
        <v>0</v>
      </c>
      <c r="AD49">
        <f>'RMI Technical Cap Calculations'!S49*SUMIFS('EIA 860 Cust Count'!$C$2:$C$192,'EIA 860 Cust Count'!$B$2:$B$192,'RMI Technical Cap Calculations'!$A49)</f>
        <v>0</v>
      </c>
      <c r="AE49">
        <f>'RMI Technical Cap Calculations'!T49*SUMIFS('EIA 860 Cust Count'!$C$2:$C$192,'EIA 860 Cust Count'!$B$2:$B$192,'RMI Technical Cap Calculations'!$A49)</f>
        <v>0</v>
      </c>
      <c r="AF49">
        <f>'RMI Technical Cap Calculations'!U49*SUMIFS('EIA 860 Cust Count'!$C$2:$C$192,'EIA 860 Cust Count'!$B$2:$B$192,'RMI Technical Cap Calculations'!$A49)</f>
        <v>3222042.2371048261</v>
      </c>
      <c r="AG49">
        <f>'RMI Technical Cap Calculations'!V49*SUMIFS('EIA 860 Cust Count'!$C$2:$C$192,'EIA 860 Cust Count'!$B$2:$B$192,'RMI Technical Cap Calculations'!$A49)</f>
        <v>2942192.7292092373</v>
      </c>
      <c r="AH49">
        <f>'RMI Technical Cap Calculations'!W49*SUMIFS('EIA 860 Cust Count'!$C$2:$C$192,'EIA 860 Cust Count'!$B$2:$B$192,'RMI Technical Cap Calculations'!$A49)</f>
        <v>1031593.0785587981</v>
      </c>
      <c r="AI49">
        <f>'RMI Technical Cap Calculations'!X49*SUMIFS('EIA 860 Cust Count'!$C$2:$C$192,'EIA 860 Cust Count'!$B$2:$B$192,'RMI Technical Cap Calculations'!$A49)</f>
        <v>0</v>
      </c>
      <c r="AJ49">
        <f t="shared" si="0"/>
        <v>12988634.303852068</v>
      </c>
    </row>
    <row r="50" spans="1:36" x14ac:dyDescent="0.25">
      <c r="A50" s="2" t="s">
        <v>59</v>
      </c>
      <c r="B50">
        <v>0</v>
      </c>
      <c r="C50">
        <v>1</v>
      </c>
      <c r="D50">
        <v>0.34090909090909088</v>
      </c>
      <c r="E50">
        <v>0.70933014354066981</v>
      </c>
      <c r="F50">
        <v>0.21291866028708134</v>
      </c>
      <c r="G50">
        <v>4.5744577519402023</v>
      </c>
      <c r="H50">
        <v>0.21</v>
      </c>
      <c r="I50">
        <v>0.63</v>
      </c>
      <c r="J50">
        <v>0.34918747522790333</v>
      </c>
      <c r="K50">
        <v>0.80780418184758829</v>
      </c>
      <c r="L50">
        <v>0.13040942804630151</v>
      </c>
      <c r="M50">
        <v>64.42890642339384</v>
      </c>
      <c r="N50" s="4">
        <f>C50*'DR Potential of Technology'!A$6</f>
        <v>0</v>
      </c>
      <c r="O50" s="4">
        <f>D50*'DR Potential of Technology'!B$6</f>
        <v>1.0227272727272727</v>
      </c>
      <c r="P50" s="4">
        <f>E50*'DR Potential of Technology'!C$6</f>
        <v>2.4826555023923444</v>
      </c>
      <c r="Q50" s="4">
        <f>F50*'DR Potential of Technology'!D$6</f>
        <v>0.63875598086124397</v>
      </c>
      <c r="R50" s="4">
        <f>G50*'DR Potential of Technology'!E$6</f>
        <v>0</v>
      </c>
      <c r="S50" s="4">
        <f>H50*'DR Potential of Technology'!F$6</f>
        <v>0</v>
      </c>
      <c r="T50" s="4">
        <f>I50*'DR Potential of Technology'!G$6</f>
        <v>0</v>
      </c>
      <c r="U50" s="4">
        <f>J50*'DR Potential of Technology'!H$6</f>
        <v>2.0951248513674199</v>
      </c>
      <c r="V50" s="4">
        <f>K50*'DR Potential of Technology'!I$6</f>
        <v>3.2312167273903531</v>
      </c>
      <c r="W50" s="4">
        <f>L50*'DR Potential of Technology'!J$6</f>
        <v>0.65204714023150756</v>
      </c>
      <c r="X50" s="4">
        <f>M50*'DR Potential of Technology'!K$6</f>
        <v>0</v>
      </c>
      <c r="Y50">
        <f>'RMI Technical Cap Calculations'!N50*SUMIFS('EIA 860 Cust Count'!$C$2:$C$192,'EIA 860 Cust Count'!$B$2:$B$192,'RMI Technical Cap Calculations'!$A50)</f>
        <v>0</v>
      </c>
      <c r="Z50">
        <f>'RMI Technical Cap Calculations'!O50*SUMIFS('EIA 860 Cust Count'!$C$2:$C$192,'EIA 860 Cust Count'!$B$2:$B$192,'RMI Technical Cap Calculations'!$A50)</f>
        <v>2729108.8636363638</v>
      </c>
      <c r="AA50">
        <f>'RMI Technical Cap Calculations'!P50*SUMIFS('EIA 860 Cust Count'!$C$2:$C$192,'EIA 860 Cust Count'!$B$2:$B$192,'RMI Technical Cap Calculations'!$A50)</f>
        <v>6624871.8672248805</v>
      </c>
      <c r="AB50">
        <f>'RMI Technical Cap Calculations'!Q50*SUMIFS('EIA 860 Cust Count'!$C$2:$C$192,'EIA 860 Cust Count'!$B$2:$B$192,'RMI Technical Cap Calculations'!$A50)</f>
        <v>1704496.0622009567</v>
      </c>
      <c r="AC50">
        <f>'RMI Technical Cap Calculations'!R50*SUMIFS('EIA 860 Cust Count'!$C$2:$C$192,'EIA 860 Cust Count'!$B$2:$B$192,'RMI Technical Cap Calculations'!$A50)</f>
        <v>0</v>
      </c>
      <c r="AD50">
        <f>'RMI Technical Cap Calculations'!S50*SUMIFS('EIA 860 Cust Count'!$C$2:$C$192,'EIA 860 Cust Count'!$B$2:$B$192,'RMI Technical Cap Calculations'!$A50)</f>
        <v>0</v>
      </c>
      <c r="AE50">
        <f>'RMI Technical Cap Calculations'!T50*SUMIFS('EIA 860 Cust Count'!$C$2:$C$192,'EIA 860 Cust Count'!$B$2:$B$192,'RMI Technical Cap Calculations'!$A50)</f>
        <v>0</v>
      </c>
      <c r="AF50">
        <f>'RMI Technical Cap Calculations'!U50*SUMIFS('EIA 860 Cust Count'!$C$2:$C$192,'EIA 860 Cust Count'!$B$2:$B$192,'RMI Technical Cap Calculations'!$A50)</f>
        <v>5590761.0511296084</v>
      </c>
      <c r="AG50">
        <f>'RMI Technical Cap Calculations'!V50*SUMIFS('EIA 860 Cust Count'!$C$2:$C$192,'EIA 860 Cust Count'!$B$2:$B$192,'RMI Technical Cap Calculations'!$A50)</f>
        <v>8622379.0508055165</v>
      </c>
      <c r="AH50">
        <f>'RMI Technical Cap Calculations'!W50*SUMIFS('EIA 860 Cust Count'!$C$2:$C$192,'EIA 860 Cust Count'!$B$2:$B$192,'RMI Technical Cap Calculations'!$A50)</f>
        <v>1739963.015916449</v>
      </c>
      <c r="AI50">
        <f>'RMI Technical Cap Calculations'!X50*SUMIFS('EIA 860 Cust Count'!$C$2:$C$192,'EIA 860 Cust Count'!$B$2:$B$192,'RMI Technical Cap Calculations'!$A50)</f>
        <v>0</v>
      </c>
      <c r="AJ50">
        <f t="shared" si="0"/>
        <v>27011579.910913773</v>
      </c>
    </row>
    <row r="51" spans="1:36" x14ac:dyDescent="0.25">
      <c r="A51" s="2" t="s">
        <v>60</v>
      </c>
      <c r="B51">
        <v>0</v>
      </c>
      <c r="C51">
        <v>1</v>
      </c>
      <c r="D51">
        <v>0.25</v>
      </c>
      <c r="E51">
        <v>0.61403508771929827</v>
      </c>
      <c r="F51">
        <v>0.13596491228070176</v>
      </c>
      <c r="G51">
        <v>4.1780038088642657</v>
      </c>
      <c r="H51">
        <v>0.18</v>
      </c>
      <c r="I51">
        <v>0.56000000000000005</v>
      </c>
      <c r="J51">
        <v>0.38854425144747723</v>
      </c>
      <c r="K51">
        <v>0.90904170461155465</v>
      </c>
      <c r="L51">
        <v>9.1012541594278573E-2</v>
      </c>
      <c r="M51">
        <v>62.190374398687709</v>
      </c>
      <c r="N51" s="4">
        <f>C51*'DR Potential of Technology'!A$6</f>
        <v>0</v>
      </c>
      <c r="O51" s="4">
        <f>D51*'DR Potential of Technology'!B$6</f>
        <v>0.75</v>
      </c>
      <c r="P51" s="4">
        <f>E51*'DR Potential of Technology'!C$6</f>
        <v>2.1491228070175441</v>
      </c>
      <c r="Q51" s="4">
        <f>F51*'DR Potential of Technology'!D$6</f>
        <v>0.40789473684210531</v>
      </c>
      <c r="R51" s="4">
        <f>G51*'DR Potential of Technology'!E$6</f>
        <v>0</v>
      </c>
      <c r="S51" s="4">
        <f>H51*'DR Potential of Technology'!F$6</f>
        <v>0</v>
      </c>
      <c r="T51" s="4">
        <f>I51*'DR Potential of Technology'!G$6</f>
        <v>0</v>
      </c>
      <c r="U51" s="4">
        <f>J51*'DR Potential of Technology'!H$6</f>
        <v>2.3312655086848633</v>
      </c>
      <c r="V51" s="4">
        <f>K51*'DR Potential of Technology'!I$6</f>
        <v>3.6361668184462186</v>
      </c>
      <c r="W51" s="4">
        <f>L51*'DR Potential of Technology'!J$6</f>
        <v>0.45506270797139287</v>
      </c>
      <c r="X51" s="4">
        <f>M51*'DR Potential of Technology'!K$6</f>
        <v>0</v>
      </c>
      <c r="Y51">
        <f>'RMI Technical Cap Calculations'!N51*SUMIFS('EIA 860 Cust Count'!$C$2:$C$192,'EIA 860 Cust Count'!$B$2:$B$192,'RMI Technical Cap Calculations'!$A51)</f>
        <v>0</v>
      </c>
      <c r="Z51">
        <f>'RMI Technical Cap Calculations'!O51*SUMIFS('EIA 860 Cust Count'!$C$2:$C$192,'EIA 860 Cust Count'!$B$2:$B$192,'RMI Technical Cap Calculations'!$A51)</f>
        <v>195692.25</v>
      </c>
      <c r="AA51">
        <f>'RMI Technical Cap Calculations'!P51*SUMIFS('EIA 860 Cust Count'!$C$2:$C$192,'EIA 860 Cust Count'!$B$2:$B$192,'RMI Technical Cap Calculations'!$A51)</f>
        <v>560755.57017543865</v>
      </c>
      <c r="AB51">
        <f>'RMI Technical Cap Calculations'!Q51*SUMIFS('EIA 860 Cust Count'!$C$2:$C$192,'EIA 860 Cust Count'!$B$2:$B$192,'RMI Technical Cap Calculations'!$A51)</f>
        <v>106429.11842105264</v>
      </c>
      <c r="AC51">
        <f>'RMI Technical Cap Calculations'!R51*SUMIFS('EIA 860 Cust Count'!$C$2:$C$192,'EIA 860 Cust Count'!$B$2:$B$192,'RMI Technical Cap Calculations'!$A51)</f>
        <v>0</v>
      </c>
      <c r="AD51">
        <f>'RMI Technical Cap Calculations'!S51*SUMIFS('EIA 860 Cust Count'!$C$2:$C$192,'EIA 860 Cust Count'!$B$2:$B$192,'RMI Technical Cap Calculations'!$A51)</f>
        <v>0</v>
      </c>
      <c r="AE51">
        <f>'RMI Technical Cap Calculations'!T51*SUMIFS('EIA 860 Cust Count'!$C$2:$C$192,'EIA 860 Cust Count'!$B$2:$B$192,'RMI Technical Cap Calculations'!$A51)</f>
        <v>0</v>
      </c>
      <c r="AF51">
        <f>'RMI Technical Cap Calculations'!U51*SUMIFS('EIA 860 Cust Count'!$C$2:$C$192,'EIA 860 Cust Count'!$B$2:$B$192,'RMI Technical Cap Calculations'!$A51)</f>
        <v>608280.79032258061</v>
      </c>
      <c r="AG51">
        <f>'RMI Technical Cap Calculations'!V51*SUMIFS('EIA 860 Cust Count'!$C$2:$C$192,'EIA 860 Cust Count'!$B$2:$B$192,'RMI Technical Cap Calculations'!$A51)</f>
        <v>948759.55476944265</v>
      </c>
      <c r="AH51">
        <f>'RMI Technical Cap Calculations'!W51*SUMIFS('EIA 860 Cust Count'!$C$2:$C$192,'EIA 860 Cust Count'!$B$2:$B$192,'RMI Technical Cap Calculations'!$A51)</f>
        <v>118736.32695201974</v>
      </c>
      <c r="AI51">
        <f>'RMI Technical Cap Calculations'!X51*SUMIFS('EIA 860 Cust Count'!$C$2:$C$192,'EIA 860 Cust Count'!$B$2:$B$192,'RMI Technical Cap Calculations'!$A51)</f>
        <v>0</v>
      </c>
      <c r="AJ51">
        <f t="shared" si="0"/>
        <v>2538653.6106405342</v>
      </c>
    </row>
    <row r="52" spans="1:36" x14ac:dyDescent="0.25">
      <c r="A52" s="2" t="s">
        <v>61</v>
      </c>
      <c r="B52">
        <v>0</v>
      </c>
      <c r="C52">
        <v>1</v>
      </c>
      <c r="D52">
        <v>2.4E-2</v>
      </c>
      <c r="E52">
        <v>0.2763496143958869</v>
      </c>
      <c r="F52">
        <v>5.3999999999999999E-2</v>
      </c>
      <c r="G52">
        <v>4.1780038088642701</v>
      </c>
      <c r="H52">
        <v>0.18</v>
      </c>
      <c r="I52">
        <v>0.56000000000000005</v>
      </c>
      <c r="J52">
        <v>2.5000000000000001E-2</v>
      </c>
      <c r="K52">
        <v>0.81499999999999995</v>
      </c>
      <c r="L52">
        <v>1.2999999999999999E-2</v>
      </c>
      <c r="M52">
        <v>62.190374398687709</v>
      </c>
      <c r="N52" s="4">
        <f>C52*'DR Potential of Technology'!A$6</f>
        <v>0</v>
      </c>
      <c r="O52" s="4">
        <f>D52*'DR Potential of Technology'!B$6</f>
        <v>7.2000000000000008E-2</v>
      </c>
      <c r="P52" s="4">
        <f>E52*'DR Potential of Technology'!C$6</f>
        <v>0.96722365038560421</v>
      </c>
      <c r="Q52" s="4">
        <f>F52*'DR Potential of Technology'!D$6</f>
        <v>0.16200000000000001</v>
      </c>
      <c r="R52" s="4">
        <f>G52*'DR Potential of Technology'!E$6</f>
        <v>0</v>
      </c>
      <c r="S52" s="4">
        <f>H52*'DR Potential of Technology'!F$6</f>
        <v>0</v>
      </c>
      <c r="T52" s="4">
        <f>I52*'DR Potential of Technology'!G$6</f>
        <v>0</v>
      </c>
      <c r="U52" s="4">
        <f>J52*'DR Potential of Technology'!H$6</f>
        <v>0.15000000000000002</v>
      </c>
      <c r="V52" s="4">
        <f>K52*'DR Potential of Technology'!I$6</f>
        <v>3.26</v>
      </c>
      <c r="W52" s="4">
        <f>L52*'DR Potential of Technology'!J$6</f>
        <v>6.5000000000000002E-2</v>
      </c>
      <c r="X52" s="4">
        <f>M52*'DR Potential of Technology'!K$6</f>
        <v>0</v>
      </c>
      <c r="Y52">
        <f>'RMI Technical Cap Calculations'!N52*SUMIFS('EIA 860 Cust Count'!$C$2:$C$192,'EIA 860 Cust Count'!$B$2:$B$192,'RMI Technical Cap Calculations'!$A52)</f>
        <v>0</v>
      </c>
      <c r="Z52">
        <f>'RMI Technical Cap Calculations'!O52*SUMIFS('EIA 860 Cust Count'!$C$2:$C$192,'EIA 860 Cust Count'!$B$2:$B$192,'RMI Technical Cap Calculations'!$A52)</f>
        <v>0</v>
      </c>
      <c r="AA52">
        <f>'RMI Technical Cap Calculations'!P52*SUMIFS('EIA 860 Cust Count'!$C$2:$C$192,'EIA 860 Cust Count'!$B$2:$B$192,'RMI Technical Cap Calculations'!$A52)</f>
        <v>0</v>
      </c>
      <c r="AB52">
        <f>'RMI Technical Cap Calculations'!Q52*SUMIFS('EIA 860 Cust Count'!$C$2:$C$192,'EIA 860 Cust Count'!$B$2:$B$192,'RMI Technical Cap Calculations'!$A52)</f>
        <v>0</v>
      </c>
      <c r="AC52">
        <f>'RMI Technical Cap Calculations'!R52*SUMIFS('EIA 860 Cust Count'!$C$2:$C$192,'EIA 860 Cust Count'!$B$2:$B$192,'RMI Technical Cap Calculations'!$A52)</f>
        <v>0</v>
      </c>
      <c r="AD52">
        <f>'RMI Technical Cap Calculations'!S52*SUMIFS('EIA 860 Cust Count'!$C$2:$C$192,'EIA 860 Cust Count'!$B$2:$B$192,'RMI Technical Cap Calculations'!$A52)</f>
        <v>0</v>
      </c>
      <c r="AE52">
        <f>'RMI Technical Cap Calculations'!T52*SUMIFS('EIA 860 Cust Count'!$C$2:$C$192,'EIA 860 Cust Count'!$B$2:$B$192,'RMI Technical Cap Calculations'!$A52)</f>
        <v>0</v>
      </c>
      <c r="AF52">
        <f>'RMI Technical Cap Calculations'!U52*SUMIFS('EIA 860 Cust Count'!$C$2:$C$192,'EIA 860 Cust Count'!$B$2:$B$192,'RMI Technical Cap Calculations'!$A52)</f>
        <v>0</v>
      </c>
      <c r="AG52">
        <f>'RMI Technical Cap Calculations'!V52*SUMIFS('EIA 860 Cust Count'!$C$2:$C$192,'EIA 860 Cust Count'!$B$2:$B$192,'RMI Technical Cap Calculations'!$A52)</f>
        <v>0</v>
      </c>
      <c r="AH52">
        <f>'RMI Technical Cap Calculations'!W52*SUMIFS('EIA 860 Cust Count'!$C$2:$C$192,'EIA 860 Cust Count'!$B$2:$B$192,'RMI Technical Cap Calculations'!$A52)</f>
        <v>0</v>
      </c>
      <c r="AI52">
        <f>'RMI Technical Cap Calculations'!X52*SUMIFS('EIA 860 Cust Count'!$C$2:$C$192,'EIA 860 Cust Count'!$B$2:$B$192,'RMI Technical Cap Calculations'!$A52)</f>
        <v>0</v>
      </c>
      <c r="AJ52">
        <f t="shared" si="0"/>
        <v>0</v>
      </c>
    </row>
    <row r="53" spans="1:36" x14ac:dyDescent="0.25">
      <c r="AJ53">
        <f>SUM(AJ4:AJ52)/1000</f>
        <v>2220018.1887329258</v>
      </c>
    </row>
    <row r="55" spans="1:36" x14ac:dyDescent="0.25">
      <c r="A55" s="29"/>
    </row>
    <row r="56" spans="1:36" x14ac:dyDescent="0.25">
      <c r="A56" s="34"/>
      <c r="B56" s="34"/>
      <c r="C56" s="34"/>
    </row>
    <row r="57" spans="1:36" x14ac:dyDescent="0.25">
      <c r="A57" s="34"/>
      <c r="B57" s="34"/>
      <c r="C57" s="34"/>
    </row>
    <row r="58" spans="1:36" x14ac:dyDescent="0.25">
      <c r="A58" s="34"/>
      <c r="B58" s="34"/>
      <c r="C58" s="34"/>
    </row>
    <row r="59" spans="1:36" x14ac:dyDescent="0.25">
      <c r="A59" s="34"/>
      <c r="B59" s="34"/>
      <c r="C59" s="34"/>
    </row>
    <row r="60" spans="1:36" x14ac:dyDescent="0.25">
      <c r="A60" s="34"/>
      <c r="B60" s="34"/>
      <c r="C60" s="34"/>
    </row>
    <row r="61" spans="1:36" x14ac:dyDescent="0.25">
      <c r="A61" s="34"/>
      <c r="B61" s="34"/>
      <c r="C61" s="34"/>
    </row>
    <row r="62" spans="1:36" x14ac:dyDescent="0.25">
      <c r="A62" s="34"/>
      <c r="B62" s="34"/>
      <c r="C62" s="34"/>
    </row>
    <row r="63" spans="1:36" x14ac:dyDescent="0.25">
      <c r="A63" s="34"/>
      <c r="B63" s="34"/>
      <c r="C63" s="34"/>
    </row>
    <row r="64" spans="1:36" x14ac:dyDescent="0.25">
      <c r="A64" s="34"/>
      <c r="B64" s="34"/>
      <c r="C64" s="34"/>
    </row>
    <row r="65" spans="1:3" x14ac:dyDescent="0.25">
      <c r="A65" s="34"/>
      <c r="B65" s="34"/>
      <c r="C65" s="34"/>
    </row>
    <row r="66" spans="1:3" x14ac:dyDescent="0.25">
      <c r="A66" s="34"/>
      <c r="B66" s="34"/>
      <c r="C66" s="34"/>
    </row>
    <row r="67" spans="1:3" x14ac:dyDescent="0.25">
      <c r="A67" s="34"/>
      <c r="B67" s="34"/>
      <c r="C67" s="34"/>
    </row>
    <row r="68" spans="1:3" x14ac:dyDescent="0.25">
      <c r="A68" s="34"/>
      <c r="B68" s="34"/>
      <c r="C68" s="34"/>
    </row>
    <row r="69" spans="1:3" x14ac:dyDescent="0.25">
      <c r="A69" s="34"/>
      <c r="B69" s="34"/>
      <c r="C69" s="34"/>
    </row>
    <row r="70" spans="1:3" x14ac:dyDescent="0.25">
      <c r="A70" s="34"/>
      <c r="B70" s="34"/>
      <c r="C70" s="34"/>
    </row>
    <row r="71" spans="1:3" x14ac:dyDescent="0.25">
      <c r="A71" s="34"/>
      <c r="B71" s="34"/>
      <c r="C71" s="34"/>
    </row>
    <row r="72" spans="1:3" x14ac:dyDescent="0.25">
      <c r="A72" s="34"/>
      <c r="B72" s="34"/>
      <c r="C72" s="34"/>
    </row>
    <row r="73" spans="1:3" x14ac:dyDescent="0.25">
      <c r="A73" s="34"/>
      <c r="B73" s="34"/>
      <c r="C73" s="34"/>
    </row>
    <row r="74" spans="1:3" x14ac:dyDescent="0.25">
      <c r="A74" s="34"/>
      <c r="B74" s="34"/>
      <c r="C74" s="34"/>
    </row>
    <row r="75" spans="1:3" x14ac:dyDescent="0.25">
      <c r="A75" s="34"/>
      <c r="B75" s="34"/>
      <c r="C75" s="34"/>
    </row>
    <row r="76" spans="1:3" x14ac:dyDescent="0.25">
      <c r="A76" s="34"/>
      <c r="B76" s="34"/>
      <c r="C76" s="34"/>
    </row>
    <row r="77" spans="1:3" x14ac:dyDescent="0.25">
      <c r="A77" s="34"/>
      <c r="B77" s="34"/>
      <c r="C77" s="34"/>
    </row>
    <row r="78" spans="1:3" x14ac:dyDescent="0.25">
      <c r="A78" s="34"/>
      <c r="B78" s="34"/>
      <c r="C78" s="34"/>
    </row>
    <row r="79" spans="1:3" x14ac:dyDescent="0.25">
      <c r="A79" s="34"/>
      <c r="B79" s="34"/>
      <c r="C79" s="34"/>
    </row>
    <row r="80" spans="1:3" x14ac:dyDescent="0.25">
      <c r="A80" s="34"/>
      <c r="B80" s="34"/>
      <c r="C80" s="34"/>
    </row>
    <row r="81" spans="1:3" x14ac:dyDescent="0.25">
      <c r="A81" s="34"/>
      <c r="B81" s="34"/>
      <c r="C81" s="34"/>
    </row>
    <row r="82" spans="1:3" x14ac:dyDescent="0.25">
      <c r="A82" s="34"/>
      <c r="B82" s="34"/>
      <c r="C82" s="34"/>
    </row>
    <row r="83" spans="1:3" x14ac:dyDescent="0.25">
      <c r="A83" s="34"/>
      <c r="B83" s="34"/>
      <c r="C83" s="34"/>
    </row>
    <row r="84" spans="1:3" x14ac:dyDescent="0.25">
      <c r="A84" s="34"/>
      <c r="B84" s="34"/>
      <c r="C84" s="34"/>
    </row>
    <row r="85" spans="1:3" x14ac:dyDescent="0.25">
      <c r="A85" s="34"/>
      <c r="B85" s="34"/>
      <c r="C85" s="34"/>
    </row>
    <row r="86" spans="1:3" x14ac:dyDescent="0.25">
      <c r="A86" s="34"/>
      <c r="B86" s="34"/>
      <c r="C86" s="34"/>
    </row>
    <row r="87" spans="1:3" x14ac:dyDescent="0.25">
      <c r="A87" s="34"/>
      <c r="B87" s="34"/>
      <c r="C87" s="34"/>
    </row>
    <row r="88" spans="1:3" x14ac:dyDescent="0.25">
      <c r="A88" s="34"/>
      <c r="B88" s="34"/>
      <c r="C88" s="34"/>
    </row>
    <row r="89" spans="1:3" x14ac:dyDescent="0.25">
      <c r="A89" s="34"/>
      <c r="B89" s="34"/>
      <c r="C89" s="34"/>
    </row>
    <row r="90" spans="1:3" x14ac:dyDescent="0.25">
      <c r="A90" s="34"/>
      <c r="B90" s="34"/>
      <c r="C90" s="34"/>
    </row>
    <row r="91" spans="1:3" x14ac:dyDescent="0.25">
      <c r="A91" s="34"/>
      <c r="B91" s="34"/>
      <c r="C91" s="34"/>
    </row>
    <row r="92" spans="1:3" x14ac:dyDescent="0.25">
      <c r="A92" s="34"/>
      <c r="B92" s="34"/>
      <c r="C92" s="34"/>
    </row>
    <row r="93" spans="1:3" x14ac:dyDescent="0.25">
      <c r="A93" s="34"/>
      <c r="B93" s="34"/>
      <c r="C93" s="34"/>
    </row>
    <row r="94" spans="1:3" x14ac:dyDescent="0.25">
      <c r="A94" s="34"/>
      <c r="B94" s="34"/>
      <c r="C94" s="34"/>
    </row>
    <row r="95" spans="1:3" x14ac:dyDescent="0.25">
      <c r="A95" s="34"/>
      <c r="B95" s="34"/>
      <c r="C95" s="34"/>
    </row>
    <row r="96" spans="1:3" x14ac:dyDescent="0.25">
      <c r="A96" s="34"/>
      <c r="B96" s="34"/>
      <c r="C96" s="34"/>
    </row>
    <row r="97" spans="1:3" x14ac:dyDescent="0.25">
      <c r="A97" s="34"/>
      <c r="B97" s="34"/>
      <c r="C97" s="34"/>
    </row>
    <row r="98" spans="1:3" x14ac:dyDescent="0.25">
      <c r="A98" s="34"/>
      <c r="B98" s="34"/>
      <c r="C98" s="34"/>
    </row>
    <row r="99" spans="1:3" x14ac:dyDescent="0.25">
      <c r="A99" s="34"/>
      <c r="B99" s="34"/>
      <c r="C99" s="34"/>
    </row>
    <row r="100" spans="1:3" x14ac:dyDescent="0.25">
      <c r="A100" s="34"/>
      <c r="B100" s="34"/>
      <c r="C100" s="34"/>
    </row>
    <row r="101" spans="1:3" x14ac:dyDescent="0.25">
      <c r="A101" s="34"/>
      <c r="B101" s="34"/>
      <c r="C101" s="34"/>
    </row>
    <row r="102" spans="1:3" x14ac:dyDescent="0.25">
      <c r="A102" s="34"/>
      <c r="B102" s="34"/>
      <c r="C102" s="34"/>
    </row>
    <row r="103" spans="1:3" x14ac:dyDescent="0.25">
      <c r="A103" s="34"/>
      <c r="B103" s="34"/>
      <c r="C103" s="34"/>
    </row>
    <row r="104" spans="1:3" x14ac:dyDescent="0.25">
      <c r="A104" s="34"/>
      <c r="B104" s="34"/>
      <c r="C104" s="34"/>
    </row>
  </sheetData>
  <dataValidations count="1">
    <dataValidation type="custom" allowBlank="1" showInputMessage="1" showErrorMessage="1" sqref="A1:A2" xr:uid="{657F5A6D-5EA9-4BC6-946F-6FFF6810AFB2}">
      <formula1>" 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6CD5-9FCC-47DB-8591-FFB59C3DFDDD}">
  <dimension ref="A1:H192"/>
  <sheetViews>
    <sheetView workbookViewId="0">
      <selection activeCell="P33" sqref="P33"/>
    </sheetView>
  </sheetViews>
  <sheetFormatPr defaultRowHeight="15" x14ac:dyDescent="0.25"/>
  <cols>
    <col min="3" max="3" width="9.140625" style="7"/>
    <col min="5" max="5" width="9.140625" style="7"/>
    <col min="8" max="8" width="13" customWidth="1"/>
  </cols>
  <sheetData>
    <row r="1" spans="1:8" x14ac:dyDescent="0.25">
      <c r="A1" t="s">
        <v>63</v>
      </c>
      <c r="B1" t="s">
        <v>64</v>
      </c>
      <c r="C1" s="8" t="s">
        <v>65</v>
      </c>
      <c r="D1" t="s">
        <v>66</v>
      </c>
      <c r="E1" s="8" t="s">
        <v>67</v>
      </c>
      <c r="F1" t="s">
        <v>68</v>
      </c>
      <c r="G1" t="s">
        <v>69</v>
      </c>
      <c r="H1" t="s">
        <v>602</v>
      </c>
    </row>
    <row r="2" spans="1:8" x14ac:dyDescent="0.25">
      <c r="A2" t="s">
        <v>70</v>
      </c>
      <c r="B2" t="s">
        <v>13</v>
      </c>
      <c r="C2" s="7">
        <v>298591</v>
      </c>
      <c r="D2">
        <v>1369185</v>
      </c>
      <c r="E2" s="7">
        <v>31784</v>
      </c>
      <c r="F2">
        <v>717456</v>
      </c>
      <c r="G2">
        <v>6314595</v>
      </c>
      <c r="H2">
        <f>F2*0.25</f>
        <v>179364</v>
      </c>
    </row>
    <row r="3" spans="1:8" x14ac:dyDescent="0.25">
      <c r="A3" t="s">
        <v>70</v>
      </c>
      <c r="B3" t="s">
        <v>20</v>
      </c>
      <c r="C3" s="7">
        <v>100106</v>
      </c>
      <c r="D3">
        <v>387652</v>
      </c>
      <c r="E3" s="7">
        <v>12449</v>
      </c>
      <c r="F3">
        <v>127157</v>
      </c>
      <c r="G3">
        <v>1909677</v>
      </c>
      <c r="H3">
        <f t="shared" ref="H3:H66" si="0">F3*0.25</f>
        <v>31789.25</v>
      </c>
    </row>
    <row r="4" spans="1:8" x14ac:dyDescent="0.25">
      <c r="A4" t="s">
        <v>71</v>
      </c>
      <c r="B4" t="s">
        <v>13</v>
      </c>
      <c r="C4" s="7">
        <v>1406914</v>
      </c>
      <c r="D4">
        <v>15417175</v>
      </c>
      <c r="E4" s="7">
        <v>228866</v>
      </c>
      <c r="F4">
        <v>23830772</v>
      </c>
      <c r="G4">
        <v>59790851</v>
      </c>
      <c r="H4">
        <f t="shared" si="0"/>
        <v>5957693</v>
      </c>
    </row>
    <row r="5" spans="1:8" x14ac:dyDescent="0.25">
      <c r="A5" t="s">
        <v>72</v>
      </c>
      <c r="B5" t="s">
        <v>14</v>
      </c>
      <c r="C5" s="7">
        <v>123754</v>
      </c>
      <c r="D5">
        <v>1126442</v>
      </c>
      <c r="E5" s="7">
        <v>16799</v>
      </c>
      <c r="F5">
        <v>2949487</v>
      </c>
      <c r="G5">
        <v>5281173</v>
      </c>
      <c r="H5">
        <f t="shared" si="0"/>
        <v>737371.75</v>
      </c>
    </row>
    <row r="6" spans="1:8" x14ac:dyDescent="0.25">
      <c r="A6" t="s">
        <v>73</v>
      </c>
      <c r="B6" t="s">
        <v>14</v>
      </c>
      <c r="C6" s="7">
        <v>1178572</v>
      </c>
      <c r="D6">
        <v>12838835</v>
      </c>
      <c r="E6" s="7">
        <v>133357</v>
      </c>
      <c r="F6">
        <v>2798554</v>
      </c>
      <c r="G6">
        <v>29776862</v>
      </c>
      <c r="H6">
        <f t="shared" si="0"/>
        <v>699638.5</v>
      </c>
    </row>
    <row r="7" spans="1:8" x14ac:dyDescent="0.25">
      <c r="A7" t="s">
        <v>74</v>
      </c>
      <c r="B7" t="s">
        <v>15</v>
      </c>
      <c r="C7" s="7">
        <v>10341</v>
      </c>
      <c r="D7">
        <v>107025</v>
      </c>
      <c r="E7" s="7">
        <v>1539</v>
      </c>
      <c r="F7">
        <v>105339</v>
      </c>
      <c r="G7">
        <v>378298</v>
      </c>
      <c r="H7">
        <f t="shared" si="0"/>
        <v>26334.75</v>
      </c>
    </row>
    <row r="8" spans="1:8" x14ac:dyDescent="0.25">
      <c r="A8" t="s">
        <v>74</v>
      </c>
      <c r="B8" t="s">
        <v>25</v>
      </c>
      <c r="C8" s="7">
        <v>20979</v>
      </c>
      <c r="D8">
        <v>90813</v>
      </c>
      <c r="E8" s="7">
        <v>1845</v>
      </c>
      <c r="F8">
        <v>345898</v>
      </c>
      <c r="G8">
        <v>710264</v>
      </c>
      <c r="H8">
        <f t="shared" si="0"/>
        <v>86474.5</v>
      </c>
    </row>
    <row r="9" spans="1:8" x14ac:dyDescent="0.25">
      <c r="A9" t="s">
        <v>74</v>
      </c>
      <c r="B9" t="s">
        <v>35</v>
      </c>
      <c r="C9" s="7">
        <v>639015</v>
      </c>
      <c r="D9">
        <v>2428549</v>
      </c>
      <c r="E9" s="7">
        <v>68869</v>
      </c>
      <c r="F9">
        <v>1893809</v>
      </c>
      <c r="G9">
        <v>14163427</v>
      </c>
      <c r="H9">
        <f t="shared" si="0"/>
        <v>473452.25</v>
      </c>
    </row>
    <row r="10" spans="1:8" x14ac:dyDescent="0.25">
      <c r="A10" t="s">
        <v>74</v>
      </c>
      <c r="B10" t="s">
        <v>46</v>
      </c>
      <c r="C10" s="7">
        <v>138515</v>
      </c>
      <c r="D10">
        <v>527033</v>
      </c>
      <c r="E10" s="7">
        <v>17652</v>
      </c>
      <c r="F10">
        <v>200497</v>
      </c>
      <c r="G10">
        <v>2900766</v>
      </c>
      <c r="H10">
        <f t="shared" si="0"/>
        <v>50124.25</v>
      </c>
    </row>
    <row r="11" spans="1:8" x14ac:dyDescent="0.25">
      <c r="A11" t="s">
        <v>75</v>
      </c>
      <c r="B11" t="s">
        <v>22</v>
      </c>
      <c r="C11" s="7">
        <v>147591</v>
      </c>
      <c r="D11">
        <v>1148010</v>
      </c>
      <c r="E11" s="7">
        <v>20404</v>
      </c>
      <c r="F11">
        <v>838499</v>
      </c>
      <c r="G11">
        <v>3606695</v>
      </c>
      <c r="H11">
        <f t="shared" si="0"/>
        <v>209624.75</v>
      </c>
    </row>
    <row r="12" spans="1:8" x14ac:dyDescent="0.25">
      <c r="A12" t="s">
        <v>75</v>
      </c>
      <c r="B12" t="s">
        <v>36</v>
      </c>
      <c r="C12" s="7">
        <v>8</v>
      </c>
      <c r="D12">
        <v>858</v>
      </c>
      <c r="E12" s="7">
        <v>21</v>
      </c>
      <c r="F12">
        <v>0</v>
      </c>
      <c r="G12">
        <v>1058</v>
      </c>
      <c r="H12">
        <f t="shared" si="0"/>
        <v>0</v>
      </c>
    </row>
    <row r="13" spans="1:8" x14ac:dyDescent="0.25">
      <c r="A13" t="s">
        <v>75</v>
      </c>
      <c r="B13" t="s">
        <v>57</v>
      </c>
      <c r="C13" s="7">
        <v>250763</v>
      </c>
      <c r="D13">
        <v>2428537</v>
      </c>
      <c r="E13" s="7">
        <v>28644</v>
      </c>
      <c r="F13">
        <v>1810337</v>
      </c>
      <c r="G13">
        <v>6994115</v>
      </c>
      <c r="H13">
        <f t="shared" si="0"/>
        <v>452584.25</v>
      </c>
    </row>
    <row r="14" spans="1:8" x14ac:dyDescent="0.25">
      <c r="A14" t="s">
        <v>76</v>
      </c>
      <c r="B14" t="s">
        <v>36</v>
      </c>
      <c r="C14" s="7">
        <v>13</v>
      </c>
      <c r="D14">
        <v>169</v>
      </c>
      <c r="E14" s="7">
        <v>25</v>
      </c>
      <c r="F14">
        <v>116654</v>
      </c>
      <c r="G14">
        <v>116928</v>
      </c>
      <c r="H14">
        <f t="shared" si="0"/>
        <v>29163.5</v>
      </c>
    </row>
    <row r="15" spans="1:8" x14ac:dyDescent="0.25">
      <c r="A15" t="s">
        <v>76</v>
      </c>
      <c r="B15" t="s">
        <v>51</v>
      </c>
      <c r="C15" s="7">
        <v>56835</v>
      </c>
      <c r="D15">
        <v>756463</v>
      </c>
      <c r="E15" s="7">
        <v>13011</v>
      </c>
      <c r="F15">
        <v>168559</v>
      </c>
      <c r="G15">
        <v>1452029</v>
      </c>
      <c r="H15">
        <f t="shared" si="0"/>
        <v>42139.75</v>
      </c>
    </row>
    <row r="16" spans="1:8" x14ac:dyDescent="0.25">
      <c r="A16" t="s">
        <v>76</v>
      </c>
      <c r="B16" t="s">
        <v>60</v>
      </c>
      <c r="C16" s="7">
        <v>39621</v>
      </c>
      <c r="D16">
        <v>554995</v>
      </c>
      <c r="E16" s="7">
        <v>5690</v>
      </c>
      <c r="F16">
        <v>951945</v>
      </c>
      <c r="G16">
        <v>1789849</v>
      </c>
      <c r="H16">
        <f t="shared" si="0"/>
        <v>237986.25</v>
      </c>
    </row>
    <row r="17" spans="1:8" x14ac:dyDescent="0.25">
      <c r="A17" t="s">
        <v>77</v>
      </c>
      <c r="B17" t="s">
        <v>22</v>
      </c>
      <c r="C17" s="7">
        <v>42665</v>
      </c>
      <c r="D17">
        <v>363337</v>
      </c>
      <c r="E17" s="7">
        <v>6454</v>
      </c>
      <c r="F17">
        <v>380944</v>
      </c>
      <c r="G17">
        <v>1327127</v>
      </c>
      <c r="H17">
        <f t="shared" si="0"/>
        <v>95236</v>
      </c>
    </row>
    <row r="18" spans="1:8" x14ac:dyDescent="0.25">
      <c r="A18" t="s">
        <v>77</v>
      </c>
      <c r="B18" t="s">
        <v>36</v>
      </c>
      <c r="C18" s="7">
        <v>79435</v>
      </c>
      <c r="D18">
        <v>563848</v>
      </c>
      <c r="E18" s="7">
        <v>14298</v>
      </c>
      <c r="F18">
        <v>269108</v>
      </c>
      <c r="G18">
        <v>1894788</v>
      </c>
      <c r="H18">
        <f t="shared" si="0"/>
        <v>67277</v>
      </c>
    </row>
    <row r="19" spans="1:8" x14ac:dyDescent="0.25">
      <c r="A19" t="s">
        <v>77</v>
      </c>
      <c r="B19" t="s">
        <v>38</v>
      </c>
      <c r="C19" s="7">
        <v>2058</v>
      </c>
      <c r="D19">
        <v>31109</v>
      </c>
      <c r="E19" s="7">
        <v>256</v>
      </c>
      <c r="F19">
        <v>108624</v>
      </c>
      <c r="G19">
        <v>166808</v>
      </c>
      <c r="H19">
        <f t="shared" si="0"/>
        <v>27156</v>
      </c>
    </row>
    <row r="20" spans="1:8" x14ac:dyDescent="0.25">
      <c r="A20" t="s">
        <v>77</v>
      </c>
      <c r="B20" t="s">
        <v>47</v>
      </c>
      <c r="C20" s="7">
        <v>407921</v>
      </c>
      <c r="D20">
        <v>3029756</v>
      </c>
      <c r="E20" s="7">
        <v>52735</v>
      </c>
      <c r="F20">
        <v>6584143</v>
      </c>
      <c r="G20">
        <v>14839240</v>
      </c>
      <c r="H20">
        <f t="shared" si="0"/>
        <v>1646035.75</v>
      </c>
    </row>
    <row r="21" spans="1:8" x14ac:dyDescent="0.25">
      <c r="A21" t="s">
        <v>77</v>
      </c>
      <c r="B21" t="s">
        <v>54</v>
      </c>
      <c r="C21" s="7">
        <v>359</v>
      </c>
      <c r="D21">
        <v>2553</v>
      </c>
      <c r="E21" s="7">
        <v>63</v>
      </c>
      <c r="F21">
        <v>32026</v>
      </c>
      <c r="G21">
        <v>39010</v>
      </c>
      <c r="H21">
        <f t="shared" si="0"/>
        <v>8006.5</v>
      </c>
    </row>
    <row r="22" spans="1:8" x14ac:dyDescent="0.25">
      <c r="A22" t="s">
        <v>77</v>
      </c>
      <c r="B22" t="s">
        <v>57</v>
      </c>
      <c r="C22" s="7">
        <v>1000352</v>
      </c>
      <c r="D22">
        <v>9454739</v>
      </c>
      <c r="E22" s="7">
        <v>110339</v>
      </c>
      <c r="F22">
        <v>16291681</v>
      </c>
      <c r="G22">
        <v>38807488</v>
      </c>
      <c r="H22">
        <f t="shared" si="0"/>
        <v>4072920.25</v>
      </c>
    </row>
    <row r="23" spans="1:8" x14ac:dyDescent="0.25">
      <c r="A23" t="s">
        <v>77</v>
      </c>
      <c r="B23" t="s">
        <v>60</v>
      </c>
      <c r="C23" s="7">
        <v>20456</v>
      </c>
      <c r="D23">
        <v>249174</v>
      </c>
      <c r="E23" s="7">
        <v>6106</v>
      </c>
      <c r="F23">
        <v>28918</v>
      </c>
      <c r="G23">
        <v>728170</v>
      </c>
      <c r="H23">
        <f t="shared" si="0"/>
        <v>7229.5</v>
      </c>
    </row>
    <row r="24" spans="1:8" x14ac:dyDescent="0.25">
      <c r="A24" t="s">
        <v>78</v>
      </c>
      <c r="B24" t="s">
        <v>24</v>
      </c>
      <c r="C24" s="7">
        <v>3693</v>
      </c>
      <c r="D24">
        <v>19920</v>
      </c>
      <c r="E24" s="7">
        <v>247</v>
      </c>
      <c r="F24">
        <v>36722</v>
      </c>
      <c r="G24">
        <v>102809</v>
      </c>
      <c r="H24">
        <f t="shared" si="0"/>
        <v>9180.5</v>
      </c>
    </row>
    <row r="25" spans="1:8" x14ac:dyDescent="0.25">
      <c r="A25" t="s">
        <v>78</v>
      </c>
      <c r="B25" t="s">
        <v>32</v>
      </c>
      <c r="C25" s="7">
        <v>51177</v>
      </c>
      <c r="D25">
        <v>315918</v>
      </c>
      <c r="E25" s="7">
        <v>9348</v>
      </c>
      <c r="F25">
        <v>87532</v>
      </c>
      <c r="G25">
        <v>978284</v>
      </c>
      <c r="H25">
        <f t="shared" si="0"/>
        <v>21883</v>
      </c>
    </row>
    <row r="26" spans="1:8" x14ac:dyDescent="0.25">
      <c r="A26" t="s">
        <v>78</v>
      </c>
      <c r="B26" t="s">
        <v>45</v>
      </c>
      <c r="C26" s="7">
        <v>352984</v>
      </c>
      <c r="D26">
        <v>1320265</v>
      </c>
      <c r="E26" s="7">
        <v>33923</v>
      </c>
      <c r="F26">
        <v>2156963</v>
      </c>
      <c r="G26">
        <v>8585878</v>
      </c>
      <c r="H26">
        <f t="shared" si="0"/>
        <v>539240.75</v>
      </c>
    </row>
    <row r="27" spans="1:8" x14ac:dyDescent="0.25">
      <c r="A27" t="s">
        <v>79</v>
      </c>
      <c r="B27" t="s">
        <v>14</v>
      </c>
      <c r="C27" s="7">
        <v>283</v>
      </c>
      <c r="D27">
        <v>0</v>
      </c>
      <c r="E27" s="7">
        <v>0</v>
      </c>
      <c r="F27">
        <v>0</v>
      </c>
      <c r="G27">
        <v>4122</v>
      </c>
      <c r="H27">
        <f t="shared" si="0"/>
        <v>0</v>
      </c>
    </row>
    <row r="28" spans="1:8" x14ac:dyDescent="0.25">
      <c r="A28" t="s">
        <v>79</v>
      </c>
      <c r="B28" t="s">
        <v>16</v>
      </c>
      <c r="C28" s="7">
        <v>23227870</v>
      </c>
      <c r="D28">
        <v>204403136</v>
      </c>
      <c r="E28" s="7">
        <v>2976723</v>
      </c>
      <c r="F28">
        <v>83884843</v>
      </c>
      <c r="G28">
        <v>432532421</v>
      </c>
      <c r="H28">
        <f t="shared" si="0"/>
        <v>20971210.75</v>
      </c>
    </row>
    <row r="29" spans="1:8" x14ac:dyDescent="0.25">
      <c r="A29" t="s">
        <v>79</v>
      </c>
      <c r="B29" t="s">
        <v>38</v>
      </c>
      <c r="C29" s="7">
        <v>387</v>
      </c>
      <c r="D29">
        <v>57</v>
      </c>
      <c r="E29" s="7">
        <v>6</v>
      </c>
      <c r="F29">
        <v>86</v>
      </c>
      <c r="G29">
        <v>4376</v>
      </c>
      <c r="H29">
        <f t="shared" si="0"/>
        <v>21.5</v>
      </c>
    </row>
    <row r="30" spans="1:8" x14ac:dyDescent="0.25">
      <c r="A30" t="s">
        <v>80</v>
      </c>
      <c r="B30" t="s">
        <v>57</v>
      </c>
      <c r="C30" s="7">
        <v>158427</v>
      </c>
      <c r="D30">
        <v>328887</v>
      </c>
      <c r="E30" s="7">
        <v>16752</v>
      </c>
      <c r="F30">
        <v>2424144</v>
      </c>
      <c r="G30">
        <v>4617233</v>
      </c>
      <c r="H30">
        <f t="shared" si="0"/>
        <v>606036</v>
      </c>
    </row>
    <row r="31" spans="1:8" x14ac:dyDescent="0.25">
      <c r="A31" t="s">
        <v>81</v>
      </c>
      <c r="B31" t="s">
        <v>20</v>
      </c>
      <c r="C31" s="7">
        <v>102395</v>
      </c>
      <c r="D31">
        <v>1552344</v>
      </c>
      <c r="E31" s="7">
        <v>14743</v>
      </c>
      <c r="F31">
        <v>0</v>
      </c>
      <c r="G31">
        <v>2674812</v>
      </c>
      <c r="H31">
        <f t="shared" si="0"/>
        <v>0</v>
      </c>
    </row>
    <row r="32" spans="1:8" x14ac:dyDescent="0.25">
      <c r="A32" t="s">
        <v>82</v>
      </c>
      <c r="B32" t="s">
        <v>17</v>
      </c>
      <c r="C32" s="7">
        <v>195651</v>
      </c>
      <c r="D32">
        <v>1114605</v>
      </c>
      <c r="E32" s="7">
        <v>34317</v>
      </c>
      <c r="F32">
        <v>1986001</v>
      </c>
      <c r="G32">
        <v>4601091</v>
      </c>
      <c r="H32">
        <f t="shared" si="0"/>
        <v>496500.25</v>
      </c>
    </row>
    <row r="33" spans="1:8" x14ac:dyDescent="0.25">
      <c r="A33" t="s">
        <v>83</v>
      </c>
      <c r="B33" t="s">
        <v>21</v>
      </c>
      <c r="C33" s="7">
        <v>390</v>
      </c>
      <c r="D33">
        <v>32</v>
      </c>
      <c r="E33" s="7">
        <v>6</v>
      </c>
      <c r="F33">
        <v>0</v>
      </c>
      <c r="G33">
        <v>3326</v>
      </c>
      <c r="H33">
        <f t="shared" si="0"/>
        <v>0</v>
      </c>
    </row>
    <row r="34" spans="1:8" x14ac:dyDescent="0.25">
      <c r="A34" t="s">
        <v>83</v>
      </c>
      <c r="B34" t="s">
        <v>43</v>
      </c>
      <c r="C34" s="7">
        <v>2294168</v>
      </c>
      <c r="D34">
        <v>28010405</v>
      </c>
      <c r="E34" s="7">
        <v>349922</v>
      </c>
      <c r="F34">
        <v>14730693</v>
      </c>
      <c r="G34">
        <v>73190169</v>
      </c>
      <c r="H34">
        <f t="shared" si="0"/>
        <v>3682673.25</v>
      </c>
    </row>
    <row r="35" spans="1:8" x14ac:dyDescent="0.25">
      <c r="A35" t="s">
        <v>83</v>
      </c>
      <c r="B35" t="s">
        <v>50</v>
      </c>
      <c r="C35" s="7">
        <v>814312</v>
      </c>
      <c r="D35">
        <v>7858882</v>
      </c>
      <c r="E35" s="7">
        <v>137952</v>
      </c>
      <c r="F35">
        <v>9932495</v>
      </c>
      <c r="G35">
        <v>28724990</v>
      </c>
      <c r="H35">
        <f t="shared" si="0"/>
        <v>2483123.75</v>
      </c>
    </row>
    <row r="36" spans="1:8" x14ac:dyDescent="0.25">
      <c r="A36" t="s">
        <v>84</v>
      </c>
      <c r="B36" t="s">
        <v>41</v>
      </c>
      <c r="C36" s="7">
        <v>87288</v>
      </c>
      <c r="D36">
        <v>899250</v>
      </c>
      <c r="E36" s="7">
        <v>12010</v>
      </c>
      <c r="F36">
        <v>64146</v>
      </c>
      <c r="G36">
        <v>1687052</v>
      </c>
      <c r="H36">
        <f t="shared" si="0"/>
        <v>16036.5</v>
      </c>
    </row>
    <row r="37" spans="1:8" x14ac:dyDescent="0.25">
      <c r="A37" t="s">
        <v>84</v>
      </c>
      <c r="B37" t="s">
        <v>53</v>
      </c>
      <c r="C37" s="7">
        <v>288251</v>
      </c>
      <c r="D37">
        <v>3098945</v>
      </c>
      <c r="E37" s="7">
        <v>36157</v>
      </c>
      <c r="F37">
        <v>987131</v>
      </c>
      <c r="G37">
        <v>6361948</v>
      </c>
      <c r="H37">
        <f t="shared" si="0"/>
        <v>246782.75</v>
      </c>
    </row>
    <row r="38" spans="1:8" x14ac:dyDescent="0.25">
      <c r="A38" t="s">
        <v>85</v>
      </c>
      <c r="B38" t="s">
        <v>86</v>
      </c>
      <c r="C38" s="7">
        <v>0</v>
      </c>
      <c r="D38">
        <v>0</v>
      </c>
      <c r="E38" s="7">
        <v>0</v>
      </c>
      <c r="F38">
        <v>0</v>
      </c>
      <c r="G38">
        <v>0</v>
      </c>
      <c r="H38">
        <f t="shared" si="0"/>
        <v>0</v>
      </c>
    </row>
    <row r="39" spans="1:8" x14ac:dyDescent="0.25">
      <c r="A39" t="s">
        <v>85</v>
      </c>
      <c r="B39" t="s">
        <v>53</v>
      </c>
      <c r="C39" s="7">
        <v>9689947</v>
      </c>
      <c r="D39">
        <v>124125255</v>
      </c>
      <c r="E39" s="7">
        <v>1333197</v>
      </c>
      <c r="F39">
        <v>86126878</v>
      </c>
      <c r="G39">
        <v>348799551</v>
      </c>
      <c r="H39">
        <f t="shared" si="0"/>
        <v>21531719.5</v>
      </c>
    </row>
    <row r="40" spans="1:8" x14ac:dyDescent="0.25">
      <c r="A40" t="s">
        <v>87</v>
      </c>
      <c r="B40" t="s">
        <v>20</v>
      </c>
      <c r="C40" s="7">
        <v>530923</v>
      </c>
      <c r="D40">
        <v>7087441</v>
      </c>
      <c r="E40" s="7">
        <v>92851</v>
      </c>
      <c r="F40">
        <v>1444150</v>
      </c>
      <c r="G40">
        <v>15312278</v>
      </c>
      <c r="H40">
        <f t="shared" si="0"/>
        <v>361037.5</v>
      </c>
    </row>
    <row r="41" spans="1:8" x14ac:dyDescent="0.25">
      <c r="A41" t="s">
        <v>88</v>
      </c>
      <c r="B41" t="s">
        <v>20</v>
      </c>
      <c r="C41" s="7">
        <v>4695629</v>
      </c>
      <c r="D41">
        <v>49616647</v>
      </c>
      <c r="E41" s="7">
        <v>592734</v>
      </c>
      <c r="F41">
        <v>3439358</v>
      </c>
      <c r="G41">
        <v>116469084</v>
      </c>
      <c r="H41">
        <f t="shared" si="0"/>
        <v>859839.5</v>
      </c>
    </row>
    <row r="42" spans="1:8" x14ac:dyDescent="0.25">
      <c r="A42" t="s">
        <v>89</v>
      </c>
      <c r="B42" t="s">
        <v>86</v>
      </c>
      <c r="C42" s="7">
        <v>0</v>
      </c>
      <c r="D42">
        <v>0</v>
      </c>
      <c r="E42" s="7">
        <v>0</v>
      </c>
      <c r="F42">
        <v>0</v>
      </c>
      <c r="G42">
        <v>0</v>
      </c>
      <c r="H42">
        <f t="shared" si="0"/>
        <v>0</v>
      </c>
    </row>
    <row r="43" spans="1:8" x14ac:dyDescent="0.25">
      <c r="A43" t="s">
        <v>89</v>
      </c>
      <c r="B43" t="s">
        <v>20</v>
      </c>
      <c r="C43" s="7">
        <v>86508</v>
      </c>
      <c r="D43">
        <v>821179</v>
      </c>
      <c r="E43" s="7">
        <v>11164</v>
      </c>
      <c r="F43">
        <v>174850</v>
      </c>
      <c r="G43">
        <v>1829969</v>
      </c>
      <c r="H43">
        <f t="shared" si="0"/>
        <v>43712.5</v>
      </c>
    </row>
    <row r="44" spans="1:8" x14ac:dyDescent="0.25">
      <c r="A44" t="s">
        <v>90</v>
      </c>
      <c r="B44" t="s">
        <v>22</v>
      </c>
      <c r="C44" s="7">
        <v>447915</v>
      </c>
      <c r="D44">
        <v>3975139</v>
      </c>
      <c r="E44" s="7">
        <v>68060</v>
      </c>
      <c r="F44">
        <v>5041550</v>
      </c>
      <c r="G44">
        <v>14006083</v>
      </c>
      <c r="H44">
        <f t="shared" si="0"/>
        <v>1260387.5</v>
      </c>
    </row>
    <row r="45" spans="1:8" x14ac:dyDescent="0.25">
      <c r="A45" t="s">
        <v>90</v>
      </c>
      <c r="B45" t="s">
        <v>47</v>
      </c>
      <c r="C45" s="7">
        <v>13435</v>
      </c>
      <c r="D45">
        <v>151667</v>
      </c>
      <c r="E45" s="7">
        <v>3497</v>
      </c>
      <c r="F45">
        <v>350018</v>
      </c>
      <c r="G45">
        <v>678530</v>
      </c>
      <c r="H45">
        <f t="shared" si="0"/>
        <v>87504.5</v>
      </c>
    </row>
    <row r="46" spans="1:8" x14ac:dyDescent="0.25">
      <c r="A46" t="s">
        <v>91</v>
      </c>
      <c r="B46" t="s">
        <v>16</v>
      </c>
      <c r="C46" s="7">
        <v>136037</v>
      </c>
      <c r="D46">
        <v>1562992</v>
      </c>
      <c r="E46" s="7">
        <v>21038</v>
      </c>
      <c r="F46">
        <v>84430</v>
      </c>
      <c r="G46">
        <v>3479439</v>
      </c>
      <c r="H46">
        <f t="shared" si="0"/>
        <v>21107.5</v>
      </c>
    </row>
    <row r="47" spans="1:8" x14ac:dyDescent="0.25">
      <c r="A47" t="s">
        <v>92</v>
      </c>
      <c r="B47" t="s">
        <v>86</v>
      </c>
      <c r="C47" s="7">
        <v>0</v>
      </c>
      <c r="D47">
        <v>0</v>
      </c>
      <c r="E47" s="7">
        <v>0</v>
      </c>
      <c r="F47">
        <v>0</v>
      </c>
      <c r="G47">
        <v>0</v>
      </c>
      <c r="H47">
        <f t="shared" si="0"/>
        <v>0</v>
      </c>
    </row>
    <row r="48" spans="1:8" x14ac:dyDescent="0.25">
      <c r="A48" t="s">
        <v>92</v>
      </c>
      <c r="B48" t="s">
        <v>18</v>
      </c>
      <c r="C48" s="7">
        <v>3334748</v>
      </c>
      <c r="D48">
        <v>33172638</v>
      </c>
      <c r="E48" s="7">
        <v>363613</v>
      </c>
      <c r="F48">
        <v>7645342</v>
      </c>
      <c r="G48">
        <v>70013187</v>
      </c>
      <c r="H48">
        <f t="shared" si="0"/>
        <v>1911335.5</v>
      </c>
    </row>
    <row r="49" spans="1:8" x14ac:dyDescent="0.25">
      <c r="A49" t="s">
        <v>92</v>
      </c>
      <c r="B49" t="s">
        <v>31</v>
      </c>
      <c r="C49" s="7">
        <v>6144633</v>
      </c>
      <c r="D49">
        <v>67786376</v>
      </c>
      <c r="E49" s="7">
        <v>919512</v>
      </c>
      <c r="F49">
        <v>14611225</v>
      </c>
      <c r="G49">
        <v>127040388</v>
      </c>
      <c r="H49">
        <f t="shared" si="0"/>
        <v>3652806.25</v>
      </c>
    </row>
    <row r="50" spans="1:8" x14ac:dyDescent="0.25">
      <c r="A50" t="s">
        <v>92</v>
      </c>
      <c r="B50" t="s">
        <v>29</v>
      </c>
      <c r="C50" s="7">
        <v>1503532</v>
      </c>
      <c r="D50">
        <v>12034748</v>
      </c>
      <c r="E50" s="7">
        <v>208674</v>
      </c>
      <c r="F50">
        <v>7454455</v>
      </c>
      <c r="G50">
        <v>29783678</v>
      </c>
      <c r="H50">
        <f t="shared" si="0"/>
        <v>1863613.75</v>
      </c>
    </row>
    <row r="51" spans="1:8" x14ac:dyDescent="0.25">
      <c r="A51" t="s">
        <v>92</v>
      </c>
      <c r="B51" t="s">
        <v>39</v>
      </c>
      <c r="C51" s="7">
        <v>1352512</v>
      </c>
      <c r="D51">
        <v>12593760</v>
      </c>
      <c r="E51" s="7">
        <v>245668</v>
      </c>
      <c r="F51">
        <v>4569635</v>
      </c>
      <c r="G51">
        <v>27216643</v>
      </c>
      <c r="H51">
        <f t="shared" si="0"/>
        <v>1142408.75</v>
      </c>
    </row>
    <row r="52" spans="1:8" x14ac:dyDescent="0.25">
      <c r="A52" t="s">
        <v>92</v>
      </c>
      <c r="B52" t="s">
        <v>42</v>
      </c>
      <c r="C52" s="7">
        <v>2117</v>
      </c>
      <c r="D52">
        <v>2075</v>
      </c>
      <c r="E52" s="7">
        <v>116</v>
      </c>
      <c r="F52">
        <v>0</v>
      </c>
      <c r="G52">
        <v>17419</v>
      </c>
      <c r="H52">
        <f t="shared" si="0"/>
        <v>0</v>
      </c>
    </row>
    <row r="53" spans="1:8" x14ac:dyDescent="0.25">
      <c r="A53" t="s">
        <v>92</v>
      </c>
      <c r="B53" t="s">
        <v>49</v>
      </c>
      <c r="C53" s="7">
        <v>924104</v>
      </c>
      <c r="D53">
        <v>9740335</v>
      </c>
      <c r="E53" s="7">
        <v>133021</v>
      </c>
      <c r="F53">
        <v>1990982</v>
      </c>
      <c r="G53">
        <v>18288990</v>
      </c>
      <c r="H53">
        <f t="shared" si="0"/>
        <v>497745.5</v>
      </c>
    </row>
    <row r="54" spans="1:8" x14ac:dyDescent="0.25">
      <c r="A54" t="s">
        <v>92</v>
      </c>
      <c r="B54" t="s">
        <v>55</v>
      </c>
      <c r="C54" s="7">
        <v>307509</v>
      </c>
      <c r="D54">
        <v>1959138</v>
      </c>
      <c r="E54" s="7">
        <v>55387</v>
      </c>
      <c r="F54">
        <v>1390364</v>
      </c>
      <c r="G54">
        <v>5400890</v>
      </c>
      <c r="H54">
        <f t="shared" si="0"/>
        <v>347591</v>
      </c>
    </row>
    <row r="55" spans="1:8" x14ac:dyDescent="0.25">
      <c r="A55" t="s">
        <v>93</v>
      </c>
      <c r="B55" t="s">
        <v>20</v>
      </c>
      <c r="C55" s="7">
        <v>434491</v>
      </c>
      <c r="D55">
        <v>4424343</v>
      </c>
      <c r="E55" s="7">
        <v>63403</v>
      </c>
      <c r="F55">
        <v>2539834</v>
      </c>
      <c r="G55">
        <v>12744981</v>
      </c>
      <c r="H55">
        <f t="shared" si="0"/>
        <v>634958.5</v>
      </c>
    </row>
    <row r="56" spans="1:8" x14ac:dyDescent="0.25">
      <c r="A56" t="s">
        <v>94</v>
      </c>
      <c r="B56" t="s">
        <v>16</v>
      </c>
      <c r="C56" s="7">
        <v>1474375</v>
      </c>
      <c r="D56">
        <v>14005019</v>
      </c>
      <c r="E56" s="7">
        <v>108431</v>
      </c>
      <c r="F56">
        <v>1333281</v>
      </c>
      <c r="G56">
        <v>24292083</v>
      </c>
      <c r="H56">
        <f t="shared" si="0"/>
        <v>333320.25</v>
      </c>
    </row>
    <row r="57" spans="1:8" x14ac:dyDescent="0.25">
      <c r="A57" t="s">
        <v>95</v>
      </c>
      <c r="B57" t="s">
        <v>27</v>
      </c>
      <c r="C57" s="7">
        <v>860320</v>
      </c>
      <c r="D57">
        <v>11257921</v>
      </c>
      <c r="E57" s="7">
        <v>152123</v>
      </c>
      <c r="F57">
        <v>10203901</v>
      </c>
      <c r="G57">
        <v>32951261</v>
      </c>
      <c r="H57">
        <f t="shared" si="0"/>
        <v>2550975.25</v>
      </c>
    </row>
    <row r="58" spans="1:8" x14ac:dyDescent="0.25">
      <c r="A58" t="s">
        <v>95</v>
      </c>
      <c r="B58" t="s">
        <v>52</v>
      </c>
      <c r="C58" s="7">
        <v>3</v>
      </c>
      <c r="D58">
        <v>0</v>
      </c>
      <c r="E58" s="7">
        <v>0</v>
      </c>
      <c r="F58">
        <v>0</v>
      </c>
      <c r="G58">
        <v>94</v>
      </c>
      <c r="H58">
        <f t="shared" si="0"/>
        <v>0</v>
      </c>
    </row>
    <row r="59" spans="1:8" x14ac:dyDescent="0.25">
      <c r="A59" t="s">
        <v>95</v>
      </c>
      <c r="B59" t="s">
        <v>56</v>
      </c>
      <c r="C59" s="7">
        <v>23327</v>
      </c>
      <c r="D59">
        <v>267083</v>
      </c>
      <c r="E59" s="7">
        <v>4534</v>
      </c>
      <c r="F59">
        <v>113747</v>
      </c>
      <c r="G59">
        <v>756675</v>
      </c>
      <c r="H59">
        <f t="shared" si="0"/>
        <v>28436.75</v>
      </c>
    </row>
    <row r="60" spans="1:8" x14ac:dyDescent="0.25">
      <c r="A60" t="s">
        <v>96</v>
      </c>
      <c r="B60" t="s">
        <v>16</v>
      </c>
      <c r="C60" s="7">
        <v>12356</v>
      </c>
      <c r="D60">
        <v>69633</v>
      </c>
      <c r="E60" s="7">
        <v>1557</v>
      </c>
      <c r="F60">
        <v>9663</v>
      </c>
      <c r="G60">
        <v>161833</v>
      </c>
      <c r="H60">
        <f t="shared" si="0"/>
        <v>2415.75</v>
      </c>
    </row>
    <row r="61" spans="1:8" x14ac:dyDescent="0.25">
      <c r="A61" t="s">
        <v>96</v>
      </c>
      <c r="B61" t="s">
        <v>38</v>
      </c>
      <c r="C61" s="7">
        <v>2311831</v>
      </c>
      <c r="D61">
        <v>25913584</v>
      </c>
      <c r="E61" s="7">
        <v>317605</v>
      </c>
      <c r="F61">
        <v>24443284</v>
      </c>
      <c r="G61">
        <v>76077949</v>
      </c>
      <c r="H61">
        <f t="shared" si="0"/>
        <v>6110821</v>
      </c>
    </row>
    <row r="62" spans="1:8" x14ac:dyDescent="0.25">
      <c r="A62" t="s">
        <v>96</v>
      </c>
      <c r="B62" t="s">
        <v>54</v>
      </c>
      <c r="C62" s="7">
        <v>719</v>
      </c>
      <c r="D62">
        <v>15041</v>
      </c>
      <c r="E62" s="7">
        <v>337</v>
      </c>
      <c r="F62">
        <v>25411</v>
      </c>
      <c r="G62">
        <v>47930</v>
      </c>
      <c r="H62">
        <f t="shared" si="0"/>
        <v>6352.75</v>
      </c>
    </row>
    <row r="63" spans="1:8" x14ac:dyDescent="0.25">
      <c r="A63" t="s">
        <v>97</v>
      </c>
      <c r="B63" t="s">
        <v>40</v>
      </c>
      <c r="C63" s="7">
        <v>1166</v>
      </c>
      <c r="D63">
        <v>794148</v>
      </c>
      <c r="E63" s="7">
        <v>2332</v>
      </c>
      <c r="F63">
        <v>4042</v>
      </c>
      <c r="G63">
        <v>810016</v>
      </c>
      <c r="H63">
        <f t="shared" si="0"/>
        <v>1010.5</v>
      </c>
    </row>
    <row r="64" spans="1:8" x14ac:dyDescent="0.25">
      <c r="A64" t="s">
        <v>97</v>
      </c>
      <c r="B64" t="s">
        <v>42</v>
      </c>
      <c r="C64" s="7">
        <v>15240767</v>
      </c>
      <c r="D64">
        <v>197928882</v>
      </c>
      <c r="E64" s="7">
        <v>2426905</v>
      </c>
      <c r="F64">
        <v>48221100</v>
      </c>
      <c r="G64">
        <v>363760495</v>
      </c>
      <c r="H64">
        <f t="shared" si="0"/>
        <v>12055275</v>
      </c>
    </row>
    <row r="65" spans="1:8" x14ac:dyDescent="0.25">
      <c r="A65" t="s">
        <v>97</v>
      </c>
      <c r="B65" t="s">
        <v>48</v>
      </c>
      <c r="C65" s="7">
        <v>7597</v>
      </c>
      <c r="D65">
        <v>91326</v>
      </c>
      <c r="E65" s="7">
        <v>1996</v>
      </c>
      <c r="F65">
        <v>0</v>
      </c>
      <c r="G65">
        <v>152733</v>
      </c>
      <c r="H65">
        <f t="shared" si="0"/>
        <v>0</v>
      </c>
    </row>
    <row r="66" spans="1:8" x14ac:dyDescent="0.25">
      <c r="A66" t="s">
        <v>98</v>
      </c>
      <c r="B66" t="s">
        <v>28</v>
      </c>
      <c r="C66" s="7">
        <v>8376</v>
      </c>
      <c r="D66">
        <v>24499</v>
      </c>
      <c r="E66" s="7">
        <v>889</v>
      </c>
      <c r="F66">
        <v>13788</v>
      </c>
      <c r="G66">
        <v>175326</v>
      </c>
      <c r="H66">
        <f t="shared" si="0"/>
        <v>3447</v>
      </c>
    </row>
    <row r="67" spans="1:8" x14ac:dyDescent="0.25">
      <c r="A67" t="s">
        <v>98</v>
      </c>
      <c r="B67" t="s">
        <v>53</v>
      </c>
      <c r="C67" s="7">
        <v>172247</v>
      </c>
      <c r="D67">
        <v>797172</v>
      </c>
      <c r="E67" s="7">
        <v>23416</v>
      </c>
      <c r="F67">
        <v>523408</v>
      </c>
      <c r="G67">
        <v>3903797</v>
      </c>
      <c r="H67">
        <f t="shared" ref="H67:H130" si="1">F67*0.25</f>
        <v>130852</v>
      </c>
    </row>
    <row r="68" spans="1:8" x14ac:dyDescent="0.25">
      <c r="A68" t="s">
        <v>99</v>
      </c>
      <c r="B68" t="s">
        <v>22</v>
      </c>
      <c r="C68" s="7">
        <v>35</v>
      </c>
      <c r="D68">
        <v>0</v>
      </c>
      <c r="E68" s="7">
        <v>0</v>
      </c>
      <c r="F68">
        <v>0</v>
      </c>
      <c r="G68">
        <v>125</v>
      </c>
      <c r="H68">
        <f t="shared" si="1"/>
        <v>0</v>
      </c>
    </row>
    <row r="69" spans="1:8" x14ac:dyDescent="0.25">
      <c r="A69" t="s">
        <v>99</v>
      </c>
      <c r="B69" t="s">
        <v>36</v>
      </c>
      <c r="C69" s="7">
        <v>658796</v>
      </c>
      <c r="D69">
        <v>7102594</v>
      </c>
      <c r="E69" s="7">
        <v>152994</v>
      </c>
      <c r="F69">
        <v>8358927</v>
      </c>
      <c r="G69">
        <v>21292174</v>
      </c>
      <c r="H69">
        <f t="shared" si="1"/>
        <v>2089731.75</v>
      </c>
    </row>
    <row r="70" spans="1:8" x14ac:dyDescent="0.25">
      <c r="A70" t="s">
        <v>99</v>
      </c>
      <c r="B70" t="s">
        <v>60</v>
      </c>
      <c r="C70" s="7">
        <v>581</v>
      </c>
      <c r="D70">
        <v>30193</v>
      </c>
      <c r="E70" s="7">
        <v>454</v>
      </c>
      <c r="F70">
        <v>0</v>
      </c>
      <c r="G70">
        <v>36246</v>
      </c>
      <c r="H70">
        <f t="shared" si="1"/>
        <v>0</v>
      </c>
    </row>
    <row r="71" spans="1:8" x14ac:dyDescent="0.25">
      <c r="A71" t="s">
        <v>100</v>
      </c>
      <c r="B71" t="s">
        <v>13</v>
      </c>
      <c r="C71" s="7">
        <v>566</v>
      </c>
      <c r="D71">
        <v>1253</v>
      </c>
      <c r="E71" s="7">
        <v>101</v>
      </c>
      <c r="F71">
        <v>0</v>
      </c>
      <c r="G71">
        <v>9474</v>
      </c>
      <c r="H71">
        <f t="shared" si="1"/>
        <v>0</v>
      </c>
    </row>
    <row r="72" spans="1:8" x14ac:dyDescent="0.25">
      <c r="A72" t="s">
        <v>100</v>
      </c>
      <c r="B72" t="s">
        <v>20</v>
      </c>
      <c r="C72" s="7">
        <v>10027</v>
      </c>
      <c r="D72">
        <v>10752</v>
      </c>
      <c r="E72" s="7">
        <v>558</v>
      </c>
      <c r="F72">
        <v>3313</v>
      </c>
      <c r="G72">
        <v>167127</v>
      </c>
      <c r="H72">
        <f t="shared" si="1"/>
        <v>828.25</v>
      </c>
    </row>
    <row r="73" spans="1:8" x14ac:dyDescent="0.25">
      <c r="A73" t="s">
        <v>100</v>
      </c>
      <c r="B73" t="s">
        <v>21</v>
      </c>
      <c r="C73" s="7">
        <v>1734225</v>
      </c>
      <c r="D73">
        <v>8233234</v>
      </c>
      <c r="E73" s="7">
        <v>179082</v>
      </c>
      <c r="F73">
        <v>4633911</v>
      </c>
      <c r="G73">
        <v>38706759</v>
      </c>
      <c r="H73">
        <f t="shared" si="1"/>
        <v>1158477.75</v>
      </c>
    </row>
    <row r="74" spans="1:8" x14ac:dyDescent="0.25">
      <c r="A74" t="s">
        <v>101</v>
      </c>
      <c r="B74" t="s">
        <v>45</v>
      </c>
      <c r="C74" s="7">
        <v>0</v>
      </c>
      <c r="D74">
        <v>0</v>
      </c>
      <c r="E74" s="7">
        <v>0</v>
      </c>
      <c r="F74">
        <v>148613</v>
      </c>
      <c r="G74">
        <v>148613</v>
      </c>
      <c r="H74">
        <f t="shared" si="1"/>
        <v>37153.25</v>
      </c>
    </row>
    <row r="75" spans="1:8" x14ac:dyDescent="0.25">
      <c r="A75" t="s">
        <v>102</v>
      </c>
      <c r="B75" t="s">
        <v>103</v>
      </c>
      <c r="C75" s="7">
        <v>585691</v>
      </c>
      <c r="D75">
        <v>23704633</v>
      </c>
      <c r="E75" s="7">
        <v>68374</v>
      </c>
      <c r="F75">
        <v>446571</v>
      </c>
      <c r="G75">
        <v>30674281</v>
      </c>
      <c r="H75">
        <f t="shared" si="1"/>
        <v>111642.75</v>
      </c>
    </row>
    <row r="76" spans="1:8" x14ac:dyDescent="0.25">
      <c r="A76" t="s">
        <v>102</v>
      </c>
      <c r="B76" t="s">
        <v>19</v>
      </c>
      <c r="C76" s="7">
        <v>744005</v>
      </c>
      <c r="D76">
        <v>10585208</v>
      </c>
      <c r="E76" s="7">
        <v>99415</v>
      </c>
      <c r="F76">
        <v>4557943</v>
      </c>
      <c r="G76">
        <v>23699505</v>
      </c>
      <c r="H76">
        <f t="shared" si="1"/>
        <v>1139485.75</v>
      </c>
    </row>
    <row r="77" spans="1:8" x14ac:dyDescent="0.25">
      <c r="A77" t="s">
        <v>102</v>
      </c>
      <c r="B77" t="s">
        <v>23</v>
      </c>
      <c r="C77" s="7">
        <v>8472354</v>
      </c>
      <c r="D77">
        <v>98745105</v>
      </c>
      <c r="E77" s="7">
        <v>898192</v>
      </c>
      <c r="F77">
        <v>67353095</v>
      </c>
      <c r="G77">
        <v>235559488</v>
      </c>
      <c r="H77">
        <f t="shared" si="1"/>
        <v>16838273.75</v>
      </c>
    </row>
    <row r="78" spans="1:8" x14ac:dyDescent="0.25">
      <c r="A78" t="s">
        <v>102</v>
      </c>
      <c r="B78" t="s">
        <v>24</v>
      </c>
      <c r="C78" s="7">
        <v>525615</v>
      </c>
      <c r="D78">
        <v>5414161</v>
      </c>
      <c r="E78" s="7">
        <v>75870</v>
      </c>
      <c r="F78">
        <v>9511249</v>
      </c>
      <c r="G78">
        <v>20721434</v>
      </c>
      <c r="H78">
        <f t="shared" si="1"/>
        <v>2377812.25</v>
      </c>
    </row>
    <row r="79" spans="1:8" x14ac:dyDescent="0.25">
      <c r="A79" t="s">
        <v>102</v>
      </c>
      <c r="B79" t="s">
        <v>27</v>
      </c>
      <c r="C79" s="7">
        <v>767828</v>
      </c>
      <c r="D79">
        <v>4778761</v>
      </c>
      <c r="E79" s="7">
        <v>80348</v>
      </c>
      <c r="F79">
        <v>6903526</v>
      </c>
      <c r="G79">
        <v>22735629</v>
      </c>
      <c r="H79">
        <f t="shared" si="1"/>
        <v>1725881.5</v>
      </c>
    </row>
    <row r="80" spans="1:8" x14ac:dyDescent="0.25">
      <c r="A80" t="s">
        <v>102</v>
      </c>
      <c r="B80" t="s">
        <v>30</v>
      </c>
      <c r="C80" s="7">
        <v>5064296</v>
      </c>
      <c r="D80">
        <v>81162117</v>
      </c>
      <c r="E80" s="7">
        <v>595878</v>
      </c>
      <c r="F80">
        <v>10283877</v>
      </c>
      <c r="G80">
        <v>152691620</v>
      </c>
      <c r="H80">
        <f t="shared" si="1"/>
        <v>2570969.25</v>
      </c>
    </row>
    <row r="81" spans="1:8" x14ac:dyDescent="0.25">
      <c r="A81" t="s">
        <v>102</v>
      </c>
      <c r="B81" t="s">
        <v>32</v>
      </c>
      <c r="C81" s="7">
        <v>129355</v>
      </c>
      <c r="D81">
        <v>960127</v>
      </c>
      <c r="E81" s="7">
        <v>21542</v>
      </c>
      <c r="F81">
        <v>1007824</v>
      </c>
      <c r="G81">
        <v>3335962</v>
      </c>
      <c r="H81">
        <f t="shared" si="1"/>
        <v>251956</v>
      </c>
    </row>
    <row r="82" spans="1:8" x14ac:dyDescent="0.25">
      <c r="A82" t="s">
        <v>102</v>
      </c>
      <c r="B82" t="s">
        <v>43</v>
      </c>
      <c r="C82" s="7">
        <v>164121</v>
      </c>
      <c r="D82">
        <v>1268325</v>
      </c>
      <c r="E82" s="7">
        <v>26241</v>
      </c>
      <c r="F82">
        <v>1805209</v>
      </c>
      <c r="G82">
        <v>5658363</v>
      </c>
      <c r="H82">
        <f t="shared" si="1"/>
        <v>451302.25</v>
      </c>
    </row>
    <row r="83" spans="1:8" x14ac:dyDescent="0.25">
      <c r="A83" t="s">
        <v>102</v>
      </c>
      <c r="B83" t="s">
        <v>40</v>
      </c>
      <c r="C83" s="7">
        <v>7519152</v>
      </c>
      <c r="D83">
        <v>103867095</v>
      </c>
      <c r="E83" s="7">
        <v>1166706</v>
      </c>
      <c r="F83">
        <v>16948930</v>
      </c>
      <c r="G83">
        <v>183311543</v>
      </c>
      <c r="H83">
        <f t="shared" si="1"/>
        <v>4237232.5</v>
      </c>
    </row>
    <row r="84" spans="1:8" x14ac:dyDescent="0.25">
      <c r="A84" t="s">
        <v>102</v>
      </c>
      <c r="B84" t="s">
        <v>42</v>
      </c>
      <c r="C84" s="7">
        <v>19182</v>
      </c>
      <c r="D84">
        <v>47338</v>
      </c>
      <c r="E84" s="7">
        <v>932</v>
      </c>
      <c r="F84">
        <v>6764</v>
      </c>
      <c r="G84">
        <v>201138</v>
      </c>
      <c r="H84">
        <f t="shared" si="1"/>
        <v>1691</v>
      </c>
    </row>
    <row r="85" spans="1:8" x14ac:dyDescent="0.25">
      <c r="A85" t="s">
        <v>102</v>
      </c>
      <c r="B85" t="s">
        <v>45</v>
      </c>
      <c r="C85" s="7">
        <v>10747671</v>
      </c>
      <c r="D85">
        <v>147878798</v>
      </c>
      <c r="E85" s="7">
        <v>1413567</v>
      </c>
      <c r="F85">
        <v>110381385</v>
      </c>
      <c r="G85">
        <v>373949088</v>
      </c>
      <c r="H85">
        <f t="shared" si="1"/>
        <v>27595346.25</v>
      </c>
    </row>
    <row r="86" spans="1:8" x14ac:dyDescent="0.25">
      <c r="A86" t="s">
        <v>102</v>
      </c>
      <c r="B86" t="s">
        <v>48</v>
      </c>
      <c r="C86" s="7">
        <v>12064603</v>
      </c>
      <c r="D86">
        <v>148875857</v>
      </c>
      <c r="E86" s="7">
        <v>1674116</v>
      </c>
      <c r="F86">
        <v>111229762</v>
      </c>
      <c r="G86">
        <v>388358038</v>
      </c>
      <c r="H86">
        <f t="shared" si="1"/>
        <v>27807440.5</v>
      </c>
    </row>
    <row r="87" spans="1:8" x14ac:dyDescent="0.25">
      <c r="A87" t="s">
        <v>102</v>
      </c>
      <c r="B87" t="s">
        <v>52</v>
      </c>
      <c r="C87" s="7">
        <v>42122</v>
      </c>
      <c r="D87">
        <v>424906</v>
      </c>
      <c r="E87" s="7">
        <v>6001</v>
      </c>
      <c r="F87">
        <v>932957</v>
      </c>
      <c r="G87">
        <v>2056525</v>
      </c>
      <c r="H87">
        <f t="shared" si="1"/>
        <v>233239.25</v>
      </c>
    </row>
    <row r="88" spans="1:8" x14ac:dyDescent="0.25">
      <c r="A88" t="s">
        <v>102</v>
      </c>
      <c r="B88" t="s">
        <v>56</v>
      </c>
      <c r="C88" s="7">
        <v>6207468</v>
      </c>
      <c r="D88">
        <v>99608116</v>
      </c>
      <c r="E88" s="7">
        <v>769302</v>
      </c>
      <c r="F88">
        <v>31429971</v>
      </c>
      <c r="G88">
        <v>217929779</v>
      </c>
      <c r="H88">
        <f t="shared" si="1"/>
        <v>7857492.75</v>
      </c>
    </row>
    <row r="89" spans="1:8" x14ac:dyDescent="0.25">
      <c r="A89" t="s">
        <v>102</v>
      </c>
      <c r="B89" t="s">
        <v>58</v>
      </c>
      <c r="C89" s="7">
        <v>850158</v>
      </c>
      <c r="D89">
        <v>7715054</v>
      </c>
      <c r="E89" s="7">
        <v>142984</v>
      </c>
      <c r="F89">
        <v>14180412</v>
      </c>
      <c r="G89">
        <v>33482801</v>
      </c>
      <c r="H89">
        <f t="shared" si="1"/>
        <v>3545103</v>
      </c>
    </row>
    <row r="90" spans="1:8" x14ac:dyDescent="0.25">
      <c r="A90" t="s">
        <v>104</v>
      </c>
      <c r="B90" t="s">
        <v>47</v>
      </c>
      <c r="C90" s="7">
        <v>1563423</v>
      </c>
      <c r="D90">
        <v>15904802</v>
      </c>
      <c r="E90" s="7">
        <v>216469</v>
      </c>
      <c r="F90">
        <v>9293197</v>
      </c>
      <c r="G90">
        <v>40148867</v>
      </c>
      <c r="H90">
        <f t="shared" si="1"/>
        <v>2323299.25</v>
      </c>
    </row>
    <row r="91" spans="1:8" x14ac:dyDescent="0.25">
      <c r="A91" t="e">
        <v>#N/A</v>
      </c>
      <c r="B91" t="s">
        <v>43</v>
      </c>
      <c r="C91" s="7">
        <v>2006251</v>
      </c>
      <c r="D91">
        <v>19249881</v>
      </c>
      <c r="E91" s="7">
        <v>296586</v>
      </c>
      <c r="F91">
        <v>10535651</v>
      </c>
      <c r="G91">
        <v>57383266</v>
      </c>
      <c r="H91">
        <f t="shared" si="1"/>
        <v>2633912.75</v>
      </c>
    </row>
    <row r="92" spans="1:8" x14ac:dyDescent="0.25">
      <c r="A92" t="e">
        <v>#N/A</v>
      </c>
      <c r="B92" t="s">
        <v>50</v>
      </c>
      <c r="C92" s="7">
        <v>146510</v>
      </c>
      <c r="D92">
        <v>1849119</v>
      </c>
      <c r="E92" s="7">
        <v>33130</v>
      </c>
      <c r="F92">
        <v>2503795</v>
      </c>
      <c r="G92">
        <v>6647204</v>
      </c>
      <c r="H92">
        <f t="shared" si="1"/>
        <v>625948.75</v>
      </c>
    </row>
    <row r="93" spans="1:8" x14ac:dyDescent="0.25">
      <c r="A93" t="e">
        <v>#N/A</v>
      </c>
      <c r="B93" t="s">
        <v>52</v>
      </c>
      <c r="C93" s="7">
        <v>961</v>
      </c>
      <c r="D93">
        <v>475</v>
      </c>
      <c r="E93" s="7">
        <v>61</v>
      </c>
      <c r="F93">
        <v>0</v>
      </c>
      <c r="G93">
        <v>8989</v>
      </c>
      <c r="H93">
        <f t="shared" si="1"/>
        <v>0</v>
      </c>
    </row>
    <row r="94" spans="1:8" x14ac:dyDescent="0.25">
      <c r="A94" t="s">
        <v>105</v>
      </c>
      <c r="B94" t="s">
        <v>20</v>
      </c>
      <c r="C94" s="7">
        <v>1651472</v>
      </c>
      <c r="D94">
        <v>17233234</v>
      </c>
      <c r="E94" s="7">
        <v>213989</v>
      </c>
      <c r="F94">
        <v>3185669</v>
      </c>
      <c r="G94">
        <v>41738940</v>
      </c>
      <c r="H94">
        <f t="shared" si="1"/>
        <v>796417.25</v>
      </c>
    </row>
    <row r="95" spans="1:8" x14ac:dyDescent="0.25">
      <c r="A95" t="s">
        <v>106</v>
      </c>
      <c r="B95" t="s">
        <v>14</v>
      </c>
      <c r="C95" s="7">
        <v>7</v>
      </c>
      <c r="D95">
        <v>0</v>
      </c>
      <c r="E95" s="7">
        <v>0</v>
      </c>
      <c r="F95">
        <v>0</v>
      </c>
      <c r="G95">
        <v>98</v>
      </c>
      <c r="H95">
        <f t="shared" si="1"/>
        <v>0</v>
      </c>
    </row>
    <row r="96" spans="1:8" x14ac:dyDescent="0.25">
      <c r="A96" t="s">
        <v>106</v>
      </c>
      <c r="B96" t="s">
        <v>17</v>
      </c>
      <c r="C96" s="7">
        <v>1770295</v>
      </c>
      <c r="D96">
        <v>16980401</v>
      </c>
      <c r="E96" s="7">
        <v>280761</v>
      </c>
      <c r="F96">
        <v>8394630</v>
      </c>
      <c r="G96">
        <v>39668286</v>
      </c>
      <c r="H96">
        <f t="shared" si="1"/>
        <v>2098657.5</v>
      </c>
    </row>
    <row r="97" spans="1:8" x14ac:dyDescent="0.25">
      <c r="A97" t="s">
        <v>106</v>
      </c>
      <c r="B97" t="s">
        <v>60</v>
      </c>
      <c r="C97" s="7">
        <v>570</v>
      </c>
      <c r="D97">
        <v>3895</v>
      </c>
      <c r="E97" s="7">
        <v>182</v>
      </c>
      <c r="F97">
        <v>0</v>
      </c>
      <c r="G97">
        <v>9540</v>
      </c>
      <c r="H97">
        <f t="shared" si="1"/>
        <v>0</v>
      </c>
    </row>
    <row r="98" spans="1:8" x14ac:dyDescent="0.25">
      <c r="A98" t="s">
        <v>107</v>
      </c>
      <c r="B98" t="s">
        <v>14</v>
      </c>
      <c r="C98" s="7">
        <v>36008</v>
      </c>
      <c r="D98">
        <v>119155</v>
      </c>
      <c r="E98" s="7">
        <v>3571</v>
      </c>
      <c r="F98">
        <v>42724</v>
      </c>
      <c r="G98">
        <v>394652</v>
      </c>
      <c r="H98">
        <f t="shared" si="1"/>
        <v>10681</v>
      </c>
    </row>
    <row r="99" spans="1:8" x14ac:dyDescent="0.25">
      <c r="A99" t="s">
        <v>107</v>
      </c>
      <c r="B99" t="s">
        <v>41</v>
      </c>
      <c r="C99" s="7">
        <v>514121</v>
      </c>
      <c r="D99">
        <v>4380372</v>
      </c>
      <c r="E99" s="7">
        <v>65192</v>
      </c>
      <c r="F99">
        <v>2031681</v>
      </c>
      <c r="G99">
        <v>9931281</v>
      </c>
      <c r="H99">
        <f t="shared" si="1"/>
        <v>507920.25</v>
      </c>
    </row>
    <row r="100" spans="1:8" x14ac:dyDescent="0.25">
      <c r="A100" t="s">
        <v>108</v>
      </c>
      <c r="B100" t="s">
        <v>57</v>
      </c>
      <c r="C100" s="7">
        <v>38447</v>
      </c>
      <c r="D100">
        <v>486579</v>
      </c>
      <c r="E100" s="7">
        <v>10508</v>
      </c>
      <c r="F100">
        <v>338664</v>
      </c>
      <c r="G100">
        <v>1635017</v>
      </c>
      <c r="H100">
        <f t="shared" si="1"/>
        <v>84666</v>
      </c>
    </row>
    <row r="101" spans="1:8" x14ac:dyDescent="0.25">
      <c r="A101" t="s">
        <v>109</v>
      </c>
      <c r="B101" t="s">
        <v>57</v>
      </c>
      <c r="C101" s="7">
        <v>32163</v>
      </c>
      <c r="D101">
        <v>675279</v>
      </c>
      <c r="E101" s="7">
        <v>4628</v>
      </c>
      <c r="F101">
        <v>216103</v>
      </c>
      <c r="G101">
        <v>1605111</v>
      </c>
      <c r="H101">
        <f t="shared" si="1"/>
        <v>54025.75</v>
      </c>
    </row>
    <row r="102" spans="1:8" x14ac:dyDescent="0.25">
      <c r="A102" t="s">
        <v>110</v>
      </c>
      <c r="B102" t="s">
        <v>57</v>
      </c>
      <c r="C102" s="7">
        <v>38368</v>
      </c>
      <c r="D102">
        <v>961590</v>
      </c>
      <c r="E102" s="7">
        <v>7137</v>
      </c>
      <c r="F102">
        <v>3183187</v>
      </c>
      <c r="G102">
        <v>4910755</v>
      </c>
      <c r="H102">
        <f t="shared" si="1"/>
        <v>795796.75</v>
      </c>
    </row>
    <row r="103" spans="1:8" x14ac:dyDescent="0.25">
      <c r="A103" t="s">
        <v>111</v>
      </c>
      <c r="B103" t="s">
        <v>57</v>
      </c>
      <c r="C103" s="7">
        <v>2028716</v>
      </c>
      <c r="D103">
        <v>18192029</v>
      </c>
      <c r="E103" s="7">
        <v>272487</v>
      </c>
      <c r="F103">
        <v>8367503</v>
      </c>
      <c r="G103">
        <v>47651232</v>
      </c>
      <c r="H103">
        <f t="shared" si="1"/>
        <v>2091875.75</v>
      </c>
    </row>
    <row r="104" spans="1:8" x14ac:dyDescent="0.25">
      <c r="A104" t="s">
        <v>112</v>
      </c>
      <c r="B104" t="s">
        <v>16</v>
      </c>
      <c r="C104" s="7">
        <v>762717</v>
      </c>
      <c r="D104">
        <v>5292227</v>
      </c>
      <c r="E104" s="7">
        <v>110163</v>
      </c>
      <c r="F104">
        <v>3237042</v>
      </c>
      <c r="G104">
        <v>14892491</v>
      </c>
      <c r="H104">
        <f t="shared" si="1"/>
        <v>809260.5</v>
      </c>
    </row>
    <row r="105" spans="1:8" x14ac:dyDescent="0.25">
      <c r="A105" t="s">
        <v>113</v>
      </c>
      <c r="B105" t="s">
        <v>14</v>
      </c>
      <c r="C105" s="7">
        <v>965470</v>
      </c>
      <c r="D105">
        <v>11697955</v>
      </c>
      <c r="E105" s="7">
        <v>103370</v>
      </c>
      <c r="F105">
        <v>4056078</v>
      </c>
      <c r="G105">
        <v>29113014</v>
      </c>
      <c r="H105">
        <f t="shared" si="1"/>
        <v>1014019.5</v>
      </c>
    </row>
    <row r="106" spans="1:8" x14ac:dyDescent="0.25">
      <c r="A106" t="s">
        <v>114</v>
      </c>
      <c r="B106" t="s">
        <v>57</v>
      </c>
      <c r="C106" s="7">
        <v>410664</v>
      </c>
      <c r="D106">
        <v>5021154</v>
      </c>
      <c r="E106" s="7">
        <v>50653</v>
      </c>
      <c r="F106">
        <v>1051774</v>
      </c>
      <c r="G106">
        <v>9074061</v>
      </c>
      <c r="H106">
        <f t="shared" si="1"/>
        <v>262943.5</v>
      </c>
    </row>
    <row r="107" spans="1:8" x14ac:dyDescent="0.25">
      <c r="A107" t="s">
        <v>115</v>
      </c>
      <c r="B107" t="s">
        <v>20</v>
      </c>
      <c r="C107" s="7">
        <v>706883</v>
      </c>
      <c r="D107">
        <v>2846111</v>
      </c>
      <c r="E107" s="7">
        <v>81467</v>
      </c>
      <c r="F107">
        <v>1936207</v>
      </c>
      <c r="G107">
        <v>14429101</v>
      </c>
      <c r="H107">
        <f t="shared" si="1"/>
        <v>484051.75</v>
      </c>
    </row>
    <row r="108" spans="1:8" x14ac:dyDescent="0.25">
      <c r="A108" t="s">
        <v>116</v>
      </c>
      <c r="B108" t="s">
        <v>50</v>
      </c>
      <c r="C108" s="7">
        <v>649413</v>
      </c>
      <c r="D108">
        <v>8126599</v>
      </c>
      <c r="E108" s="7">
        <v>104361</v>
      </c>
      <c r="F108">
        <v>6712536</v>
      </c>
      <c r="G108">
        <v>23527989</v>
      </c>
      <c r="H108">
        <f t="shared" si="1"/>
        <v>1678134</v>
      </c>
    </row>
    <row r="109" spans="1:8" x14ac:dyDescent="0.25">
      <c r="A109" t="s">
        <v>117</v>
      </c>
      <c r="B109" t="s">
        <v>50</v>
      </c>
      <c r="C109" s="7">
        <v>676759</v>
      </c>
      <c r="D109">
        <v>4299245</v>
      </c>
      <c r="E109" s="7">
        <v>99535</v>
      </c>
      <c r="F109">
        <v>8389377</v>
      </c>
      <c r="G109">
        <v>22504377</v>
      </c>
      <c r="H109">
        <f t="shared" si="1"/>
        <v>2097344.25</v>
      </c>
    </row>
    <row r="110" spans="1:8" x14ac:dyDescent="0.25">
      <c r="A110" t="s">
        <v>118</v>
      </c>
      <c r="B110" t="s">
        <v>15</v>
      </c>
      <c r="C110" s="7">
        <v>386036</v>
      </c>
      <c r="D110">
        <v>3677170</v>
      </c>
      <c r="E110" s="7">
        <v>48329</v>
      </c>
      <c r="F110">
        <v>3440370</v>
      </c>
      <c r="G110">
        <v>12313617</v>
      </c>
      <c r="H110">
        <f t="shared" si="1"/>
        <v>860092.5</v>
      </c>
    </row>
    <row r="111" spans="1:8" x14ac:dyDescent="0.25">
      <c r="A111" t="s">
        <v>118</v>
      </c>
      <c r="B111" t="s">
        <v>17</v>
      </c>
      <c r="C111" s="7">
        <v>7</v>
      </c>
      <c r="D111">
        <v>105</v>
      </c>
      <c r="E111" s="7">
        <v>24</v>
      </c>
      <c r="F111">
        <v>28</v>
      </c>
      <c r="G111">
        <v>191</v>
      </c>
      <c r="H111">
        <f t="shared" si="1"/>
        <v>7</v>
      </c>
    </row>
    <row r="112" spans="1:8" x14ac:dyDescent="0.25">
      <c r="A112" t="s">
        <v>118</v>
      </c>
      <c r="B112" t="s">
        <v>25</v>
      </c>
      <c r="C112" s="7">
        <v>56470</v>
      </c>
      <c r="D112">
        <v>786245</v>
      </c>
      <c r="E112" s="7">
        <v>8100</v>
      </c>
      <c r="F112">
        <v>1071243</v>
      </c>
      <c r="G112">
        <v>2954274</v>
      </c>
      <c r="H112">
        <f t="shared" si="1"/>
        <v>267810.75</v>
      </c>
    </row>
    <row r="113" spans="1:8" x14ac:dyDescent="0.25">
      <c r="A113" t="s">
        <v>118</v>
      </c>
      <c r="B113" t="s">
        <v>26</v>
      </c>
      <c r="C113" s="7">
        <v>1199328</v>
      </c>
      <c r="D113">
        <v>15322088</v>
      </c>
      <c r="E113" s="7">
        <v>213967</v>
      </c>
      <c r="F113">
        <v>11564529</v>
      </c>
      <c r="G113">
        <v>40412757</v>
      </c>
      <c r="H113">
        <f t="shared" si="1"/>
        <v>2891132.25</v>
      </c>
    </row>
    <row r="114" spans="1:8" x14ac:dyDescent="0.25">
      <c r="A114" t="s">
        <v>118</v>
      </c>
      <c r="B114" t="s">
        <v>28</v>
      </c>
      <c r="C114" s="7">
        <v>203594</v>
      </c>
      <c r="D114">
        <v>2473542</v>
      </c>
      <c r="E114" s="7">
        <v>25382</v>
      </c>
      <c r="F114">
        <v>1121834</v>
      </c>
      <c r="G114">
        <v>6676523</v>
      </c>
      <c r="H114">
        <f t="shared" si="1"/>
        <v>280458.5</v>
      </c>
    </row>
    <row r="115" spans="1:8" x14ac:dyDescent="0.25">
      <c r="A115" t="s">
        <v>118</v>
      </c>
      <c r="B115" t="s">
        <v>33</v>
      </c>
      <c r="C115" s="7">
        <v>28151</v>
      </c>
      <c r="D115">
        <v>169082</v>
      </c>
      <c r="E115" s="7">
        <v>3134</v>
      </c>
      <c r="F115">
        <v>312001</v>
      </c>
      <c r="G115">
        <v>889540</v>
      </c>
      <c r="H115">
        <f t="shared" si="1"/>
        <v>78000.25</v>
      </c>
    </row>
    <row r="116" spans="1:8" x14ac:dyDescent="0.25">
      <c r="A116" t="s">
        <v>118</v>
      </c>
      <c r="B116" t="s">
        <v>35</v>
      </c>
      <c r="C116" s="7">
        <v>877061</v>
      </c>
      <c r="D116">
        <v>11923226</v>
      </c>
      <c r="E116" s="7">
        <v>124187</v>
      </c>
      <c r="F116">
        <v>4494968</v>
      </c>
      <c r="G116">
        <v>26964970</v>
      </c>
      <c r="H116">
        <f t="shared" si="1"/>
        <v>1123742</v>
      </c>
    </row>
    <row r="117" spans="1:8" x14ac:dyDescent="0.25">
      <c r="A117" t="s">
        <v>118</v>
      </c>
      <c r="B117" t="s">
        <v>36</v>
      </c>
      <c r="C117" s="7">
        <v>22025</v>
      </c>
      <c r="D117">
        <v>431886</v>
      </c>
      <c r="E117" s="7">
        <v>6379</v>
      </c>
      <c r="F117">
        <v>363310</v>
      </c>
      <c r="G117">
        <v>1026395</v>
      </c>
      <c r="H117">
        <f t="shared" si="1"/>
        <v>90827.5</v>
      </c>
    </row>
    <row r="118" spans="1:8" x14ac:dyDescent="0.25">
      <c r="A118" t="s">
        <v>118</v>
      </c>
      <c r="B118" t="s">
        <v>44</v>
      </c>
      <c r="C118" s="7">
        <v>66833</v>
      </c>
      <c r="D118">
        <v>2455622</v>
      </c>
      <c r="E118" s="7">
        <v>21256</v>
      </c>
      <c r="F118">
        <v>6189284</v>
      </c>
      <c r="G118">
        <v>9649498</v>
      </c>
      <c r="H118">
        <f t="shared" si="1"/>
        <v>1547321</v>
      </c>
    </row>
    <row r="119" spans="1:8" x14ac:dyDescent="0.25">
      <c r="A119" t="s">
        <v>118</v>
      </c>
      <c r="B119" t="s">
        <v>37</v>
      </c>
      <c r="C119" s="7">
        <v>799590</v>
      </c>
      <c r="D119">
        <v>9020083</v>
      </c>
      <c r="E119" s="7">
        <v>141111</v>
      </c>
      <c r="F119">
        <v>10466933</v>
      </c>
      <c r="G119">
        <v>29312231</v>
      </c>
      <c r="H119">
        <f t="shared" si="1"/>
        <v>2616733.25</v>
      </c>
    </row>
    <row r="120" spans="1:8" x14ac:dyDescent="0.25">
      <c r="A120" t="s">
        <v>118</v>
      </c>
      <c r="B120" t="s">
        <v>41</v>
      </c>
      <c r="C120" s="7">
        <v>122347</v>
      </c>
      <c r="D120">
        <v>2520238</v>
      </c>
      <c r="E120" s="7">
        <v>37801</v>
      </c>
      <c r="F120">
        <v>4412786</v>
      </c>
      <c r="G120">
        <v>8393692</v>
      </c>
      <c r="H120">
        <f t="shared" si="1"/>
        <v>1103196.5</v>
      </c>
    </row>
    <row r="121" spans="1:8" x14ac:dyDescent="0.25">
      <c r="A121" t="s">
        <v>118</v>
      </c>
      <c r="B121" t="s">
        <v>46</v>
      </c>
      <c r="C121" s="7">
        <v>1574707</v>
      </c>
      <c r="D121">
        <v>20317331</v>
      </c>
      <c r="E121" s="7">
        <v>256301</v>
      </c>
      <c r="F121">
        <v>18865704</v>
      </c>
      <c r="G121">
        <v>60542363</v>
      </c>
      <c r="H121">
        <f t="shared" si="1"/>
        <v>4716426</v>
      </c>
    </row>
    <row r="122" spans="1:8" x14ac:dyDescent="0.25">
      <c r="A122" t="s">
        <v>118</v>
      </c>
      <c r="B122" t="s">
        <v>51</v>
      </c>
      <c r="C122" s="7">
        <v>224095</v>
      </c>
      <c r="D122">
        <v>2069799</v>
      </c>
      <c r="E122" s="7">
        <v>37519</v>
      </c>
      <c r="F122">
        <v>2058155</v>
      </c>
      <c r="G122">
        <v>7345487</v>
      </c>
      <c r="H122">
        <f t="shared" si="1"/>
        <v>514538.75</v>
      </c>
    </row>
    <row r="123" spans="1:8" x14ac:dyDescent="0.25">
      <c r="A123" t="s">
        <v>118</v>
      </c>
      <c r="B123" t="s">
        <v>53</v>
      </c>
      <c r="C123" s="7">
        <v>486352</v>
      </c>
      <c r="D123">
        <v>9330275</v>
      </c>
      <c r="E123" s="7">
        <v>124629</v>
      </c>
      <c r="F123">
        <v>12765231</v>
      </c>
      <c r="G123">
        <v>28273210</v>
      </c>
      <c r="H123">
        <f t="shared" si="1"/>
        <v>3191307.75</v>
      </c>
    </row>
    <row r="124" spans="1:8" x14ac:dyDescent="0.25">
      <c r="A124" t="s">
        <v>119</v>
      </c>
      <c r="B124" t="s">
        <v>20</v>
      </c>
      <c r="C124" s="7">
        <v>677639</v>
      </c>
      <c r="D124">
        <v>8199688</v>
      </c>
      <c r="E124" s="7">
        <v>84348</v>
      </c>
      <c r="F124">
        <v>2014009</v>
      </c>
      <c r="G124">
        <v>19631846</v>
      </c>
      <c r="H124">
        <f t="shared" si="1"/>
        <v>503502.25</v>
      </c>
    </row>
    <row r="125" spans="1:8" x14ac:dyDescent="0.25">
      <c r="A125" t="s">
        <v>120</v>
      </c>
      <c r="B125" t="s">
        <v>13</v>
      </c>
      <c r="C125" s="7">
        <v>505426</v>
      </c>
      <c r="D125">
        <v>6557981</v>
      </c>
      <c r="E125" s="7">
        <v>105658</v>
      </c>
      <c r="F125">
        <v>9017606</v>
      </c>
      <c r="G125">
        <v>23644394</v>
      </c>
      <c r="H125">
        <f t="shared" si="1"/>
        <v>2254401.5</v>
      </c>
    </row>
    <row r="126" spans="1:8" x14ac:dyDescent="0.25">
      <c r="A126" t="s">
        <v>120</v>
      </c>
      <c r="B126" t="s">
        <v>21</v>
      </c>
      <c r="C126" s="7">
        <v>139235</v>
      </c>
      <c r="D126">
        <v>994510</v>
      </c>
      <c r="E126" s="7">
        <v>26825</v>
      </c>
      <c r="F126">
        <v>382187</v>
      </c>
      <c r="G126">
        <v>3526398</v>
      </c>
      <c r="H126">
        <f t="shared" si="1"/>
        <v>95546.75</v>
      </c>
    </row>
    <row r="127" spans="1:8" x14ac:dyDescent="0.25">
      <c r="A127" t="s">
        <v>120</v>
      </c>
      <c r="B127" t="s">
        <v>27</v>
      </c>
      <c r="C127" s="7">
        <v>227809</v>
      </c>
      <c r="D127">
        <v>3087160</v>
      </c>
      <c r="E127" s="7">
        <v>51475</v>
      </c>
      <c r="F127">
        <v>4826463</v>
      </c>
      <c r="G127">
        <v>11269957</v>
      </c>
      <c r="H127">
        <f t="shared" si="1"/>
        <v>1206615.75</v>
      </c>
    </row>
    <row r="128" spans="1:8" x14ac:dyDescent="0.25">
      <c r="A128" t="s">
        <v>120</v>
      </c>
      <c r="B128" t="s">
        <v>34</v>
      </c>
      <c r="C128" s="7">
        <v>345930</v>
      </c>
      <c r="D128">
        <v>4211237</v>
      </c>
      <c r="E128" s="7">
        <v>88804</v>
      </c>
      <c r="F128">
        <v>6741104</v>
      </c>
      <c r="G128">
        <v>16289953</v>
      </c>
      <c r="H128">
        <f t="shared" si="1"/>
        <v>1685276</v>
      </c>
    </row>
    <row r="129" spans="1:8" x14ac:dyDescent="0.25">
      <c r="A129" t="s">
        <v>120</v>
      </c>
      <c r="B129" t="s">
        <v>43</v>
      </c>
      <c r="C129" s="7">
        <v>34104</v>
      </c>
      <c r="D129">
        <v>232365</v>
      </c>
      <c r="E129" s="7">
        <v>9263</v>
      </c>
      <c r="F129">
        <v>163029</v>
      </c>
      <c r="G129">
        <v>786177</v>
      </c>
      <c r="H129">
        <f t="shared" si="1"/>
        <v>40757.25</v>
      </c>
    </row>
    <row r="130" spans="1:8" x14ac:dyDescent="0.25">
      <c r="A130" t="s">
        <v>120</v>
      </c>
      <c r="B130" t="s">
        <v>52</v>
      </c>
      <c r="C130" s="7">
        <v>2839905</v>
      </c>
      <c r="D130">
        <v>36505041</v>
      </c>
      <c r="E130" s="7">
        <v>485502</v>
      </c>
      <c r="F130">
        <v>20622341</v>
      </c>
      <c r="G130">
        <v>100802051</v>
      </c>
      <c r="H130">
        <f t="shared" si="1"/>
        <v>5155585.25</v>
      </c>
    </row>
    <row r="131" spans="1:8" x14ac:dyDescent="0.25">
      <c r="A131" t="s">
        <v>120</v>
      </c>
      <c r="B131" t="s">
        <v>56</v>
      </c>
      <c r="C131" s="7">
        <v>20189</v>
      </c>
      <c r="D131">
        <v>210909</v>
      </c>
      <c r="E131" s="7">
        <v>4315</v>
      </c>
      <c r="F131">
        <v>129144</v>
      </c>
      <c r="G131">
        <v>641532</v>
      </c>
      <c r="H131">
        <f t="shared" ref="H131:H192" si="2">F131*0.25</f>
        <v>32286</v>
      </c>
    </row>
    <row r="132" spans="1:8" x14ac:dyDescent="0.25">
      <c r="A132" t="s">
        <v>121</v>
      </c>
      <c r="B132" t="s">
        <v>14</v>
      </c>
      <c r="C132" s="7">
        <v>430</v>
      </c>
      <c r="D132">
        <v>454</v>
      </c>
      <c r="E132" s="7">
        <v>38</v>
      </c>
      <c r="F132">
        <v>3985</v>
      </c>
      <c r="G132">
        <v>6905</v>
      </c>
      <c r="H132">
        <f t="shared" si="2"/>
        <v>996.25</v>
      </c>
    </row>
    <row r="133" spans="1:8" x14ac:dyDescent="0.25">
      <c r="A133" t="s">
        <v>121</v>
      </c>
      <c r="B133" t="s">
        <v>17</v>
      </c>
      <c r="C133" s="7">
        <v>349625</v>
      </c>
      <c r="D133">
        <v>2459880</v>
      </c>
      <c r="E133" s="7">
        <v>53554</v>
      </c>
      <c r="F133">
        <v>5009530</v>
      </c>
      <c r="G133">
        <v>10807076</v>
      </c>
      <c r="H133">
        <f t="shared" si="2"/>
        <v>1252382.5</v>
      </c>
    </row>
    <row r="134" spans="1:8" x14ac:dyDescent="0.25">
      <c r="A134" t="s">
        <v>121</v>
      </c>
      <c r="B134" t="s">
        <v>26</v>
      </c>
      <c r="C134" s="7">
        <v>20564</v>
      </c>
      <c r="D134">
        <v>517100</v>
      </c>
      <c r="E134" s="7">
        <v>10825</v>
      </c>
      <c r="F134">
        <v>67381</v>
      </c>
      <c r="G134">
        <v>799440</v>
      </c>
      <c r="H134">
        <f t="shared" si="2"/>
        <v>16845.25</v>
      </c>
    </row>
    <row r="135" spans="1:8" x14ac:dyDescent="0.25">
      <c r="A135" t="s">
        <v>121</v>
      </c>
      <c r="B135" t="s">
        <v>36</v>
      </c>
      <c r="C135" s="7">
        <v>39</v>
      </c>
      <c r="D135">
        <v>2180</v>
      </c>
      <c r="E135" s="7">
        <v>32</v>
      </c>
      <c r="F135">
        <v>17464</v>
      </c>
      <c r="G135">
        <v>19931</v>
      </c>
      <c r="H135">
        <f t="shared" si="2"/>
        <v>4366</v>
      </c>
    </row>
    <row r="136" spans="1:8" x14ac:dyDescent="0.25">
      <c r="A136" t="s">
        <v>121</v>
      </c>
      <c r="B136" t="s">
        <v>37</v>
      </c>
      <c r="C136" s="7">
        <v>21917</v>
      </c>
      <c r="D136">
        <v>145885</v>
      </c>
      <c r="E136" s="7">
        <v>5090</v>
      </c>
      <c r="F136">
        <v>472082</v>
      </c>
      <c r="G136">
        <v>889411</v>
      </c>
      <c r="H136">
        <f t="shared" si="2"/>
        <v>118020.5</v>
      </c>
    </row>
    <row r="137" spans="1:8" x14ac:dyDescent="0.25">
      <c r="A137" t="s">
        <v>121</v>
      </c>
      <c r="B137" t="s">
        <v>41</v>
      </c>
      <c r="C137" s="7">
        <v>112219</v>
      </c>
      <c r="D137">
        <v>572498</v>
      </c>
      <c r="E137" s="7">
        <v>16987</v>
      </c>
      <c r="F137">
        <v>1232823</v>
      </c>
      <c r="G137">
        <v>2525249</v>
      </c>
      <c r="H137">
        <f t="shared" si="2"/>
        <v>308205.75</v>
      </c>
    </row>
    <row r="138" spans="1:8" x14ac:dyDescent="0.25">
      <c r="A138" t="s">
        <v>121</v>
      </c>
      <c r="B138" t="s">
        <v>46</v>
      </c>
      <c r="C138" s="7">
        <v>4</v>
      </c>
      <c r="D138">
        <v>31</v>
      </c>
      <c r="E138" s="7">
        <v>3</v>
      </c>
      <c r="F138">
        <v>1446</v>
      </c>
      <c r="G138">
        <v>1507</v>
      </c>
      <c r="H138">
        <f t="shared" si="2"/>
        <v>361.5</v>
      </c>
    </row>
    <row r="139" spans="1:8" x14ac:dyDescent="0.25">
      <c r="A139" t="s">
        <v>121</v>
      </c>
      <c r="B139" t="s">
        <v>53</v>
      </c>
      <c r="C139" s="7">
        <v>14</v>
      </c>
      <c r="D139">
        <v>9</v>
      </c>
      <c r="E139" s="7">
        <v>1</v>
      </c>
      <c r="F139">
        <v>341</v>
      </c>
      <c r="G139">
        <v>463</v>
      </c>
      <c r="H139">
        <f t="shared" si="2"/>
        <v>85.25</v>
      </c>
    </row>
    <row r="140" spans="1:8" x14ac:dyDescent="0.25">
      <c r="A140" t="s">
        <v>121</v>
      </c>
      <c r="B140" t="s">
        <v>54</v>
      </c>
      <c r="C140" s="7">
        <v>905</v>
      </c>
      <c r="D140">
        <v>10395</v>
      </c>
      <c r="E140" s="7">
        <v>371</v>
      </c>
      <c r="F140">
        <v>10</v>
      </c>
      <c r="G140">
        <v>17285</v>
      </c>
      <c r="H140">
        <f t="shared" si="2"/>
        <v>2.5</v>
      </c>
    </row>
    <row r="141" spans="1:8" x14ac:dyDescent="0.25">
      <c r="A141" t="s">
        <v>121</v>
      </c>
      <c r="B141" t="s">
        <v>60</v>
      </c>
      <c r="C141" s="7">
        <v>29895</v>
      </c>
      <c r="D141">
        <v>240278</v>
      </c>
      <c r="E141" s="7">
        <v>2935</v>
      </c>
      <c r="F141">
        <v>901741</v>
      </c>
      <c r="G141">
        <v>1461600</v>
      </c>
      <c r="H141">
        <f t="shared" si="2"/>
        <v>225435.25</v>
      </c>
    </row>
    <row r="142" spans="1:8" x14ac:dyDescent="0.25">
      <c r="A142" t="s">
        <v>122</v>
      </c>
      <c r="B142" t="s">
        <v>14</v>
      </c>
      <c r="C142" s="7">
        <v>485128</v>
      </c>
      <c r="D142">
        <v>2860795</v>
      </c>
      <c r="E142" s="7">
        <v>52641</v>
      </c>
      <c r="F142">
        <v>3116129</v>
      </c>
      <c r="G142">
        <v>10798424</v>
      </c>
      <c r="H142">
        <f t="shared" si="2"/>
        <v>779032.25</v>
      </c>
    </row>
    <row r="143" spans="1:8" x14ac:dyDescent="0.25">
      <c r="A143" t="s">
        <v>123</v>
      </c>
      <c r="B143" t="s">
        <v>16</v>
      </c>
      <c r="C143" s="7">
        <v>74175</v>
      </c>
      <c r="D143">
        <v>547088</v>
      </c>
      <c r="E143" s="7">
        <v>24364</v>
      </c>
      <c r="F143">
        <v>761487</v>
      </c>
      <c r="G143">
        <v>2044200</v>
      </c>
      <c r="H143">
        <f t="shared" si="2"/>
        <v>190371.75</v>
      </c>
    </row>
    <row r="144" spans="1:8" x14ac:dyDescent="0.25">
      <c r="A144" t="s">
        <v>124</v>
      </c>
      <c r="B144" t="s">
        <v>23</v>
      </c>
      <c r="C144" s="7">
        <v>43061</v>
      </c>
      <c r="D144">
        <v>202014</v>
      </c>
      <c r="E144" s="7">
        <v>2346</v>
      </c>
      <c r="F144">
        <v>75350</v>
      </c>
      <c r="G144">
        <v>803944</v>
      </c>
      <c r="H144">
        <f t="shared" si="2"/>
        <v>18837.5</v>
      </c>
    </row>
    <row r="145" spans="1:8" x14ac:dyDescent="0.25">
      <c r="A145" t="s">
        <v>124</v>
      </c>
      <c r="B145" t="s">
        <v>24</v>
      </c>
      <c r="C145" s="7">
        <v>201342</v>
      </c>
      <c r="D145">
        <v>980561</v>
      </c>
      <c r="E145" s="7">
        <v>10728</v>
      </c>
      <c r="F145">
        <v>1121946</v>
      </c>
      <c r="G145">
        <v>4865291</v>
      </c>
      <c r="H145">
        <f t="shared" si="2"/>
        <v>280486.5</v>
      </c>
    </row>
    <row r="146" spans="1:8" x14ac:dyDescent="0.25">
      <c r="A146" t="s">
        <v>124</v>
      </c>
      <c r="B146" t="s">
        <v>35</v>
      </c>
      <c r="C146" s="7">
        <v>55568</v>
      </c>
      <c r="D146">
        <v>197609</v>
      </c>
      <c r="E146" s="7">
        <v>3795</v>
      </c>
      <c r="F146">
        <v>1331547</v>
      </c>
      <c r="G146">
        <v>2285678</v>
      </c>
      <c r="H146">
        <f t="shared" si="2"/>
        <v>332886.75</v>
      </c>
    </row>
    <row r="147" spans="1:8" x14ac:dyDescent="0.25">
      <c r="A147" t="s">
        <v>125</v>
      </c>
      <c r="B147" t="s">
        <v>17</v>
      </c>
      <c r="C147" s="7">
        <v>5132</v>
      </c>
      <c r="D147">
        <v>80193</v>
      </c>
      <c r="E147" s="7">
        <v>2449</v>
      </c>
      <c r="F147">
        <v>462620</v>
      </c>
      <c r="G147">
        <v>584133</v>
      </c>
      <c r="H147">
        <f t="shared" si="2"/>
        <v>115655</v>
      </c>
    </row>
    <row r="148" spans="1:8" x14ac:dyDescent="0.25">
      <c r="A148" t="s">
        <v>125</v>
      </c>
      <c r="B148" t="s">
        <v>36</v>
      </c>
      <c r="C148" s="7">
        <v>44</v>
      </c>
      <c r="D148">
        <v>1669</v>
      </c>
      <c r="E148" s="7">
        <v>69</v>
      </c>
      <c r="F148">
        <v>104107</v>
      </c>
      <c r="G148">
        <v>106365</v>
      </c>
      <c r="H148">
        <f t="shared" si="2"/>
        <v>26026.75</v>
      </c>
    </row>
    <row r="149" spans="1:8" x14ac:dyDescent="0.25">
      <c r="A149" t="s">
        <v>125</v>
      </c>
      <c r="B149" t="s">
        <v>54</v>
      </c>
      <c r="C149" s="7">
        <v>14369</v>
      </c>
      <c r="D149">
        <v>366359</v>
      </c>
      <c r="E149" s="7">
        <v>3916</v>
      </c>
      <c r="F149">
        <v>61718</v>
      </c>
      <c r="G149">
        <v>576295</v>
      </c>
      <c r="H149">
        <f t="shared" si="2"/>
        <v>15429.5</v>
      </c>
    </row>
    <row r="150" spans="1:8" x14ac:dyDescent="0.25">
      <c r="A150" t="s">
        <v>125</v>
      </c>
      <c r="B150" t="s">
        <v>60</v>
      </c>
      <c r="C150" s="7">
        <v>41560</v>
      </c>
      <c r="D150">
        <v>936739</v>
      </c>
      <c r="E150" s="7">
        <v>13448</v>
      </c>
      <c r="F150">
        <v>1305432</v>
      </c>
      <c r="G150">
        <v>2692893</v>
      </c>
      <c r="H150">
        <f t="shared" si="2"/>
        <v>326358</v>
      </c>
    </row>
    <row r="151" spans="1:8" x14ac:dyDescent="0.25">
      <c r="A151" t="s">
        <v>126</v>
      </c>
      <c r="B151" t="s">
        <v>14</v>
      </c>
      <c r="C151" s="7">
        <v>49582</v>
      </c>
      <c r="D151">
        <v>490877</v>
      </c>
      <c r="E151" s="7">
        <v>6436</v>
      </c>
      <c r="F151">
        <v>403179</v>
      </c>
      <c r="G151">
        <v>1435272</v>
      </c>
      <c r="H151">
        <f t="shared" si="2"/>
        <v>100794.75</v>
      </c>
    </row>
    <row r="152" spans="1:8" x14ac:dyDescent="0.25">
      <c r="A152" t="s">
        <v>126</v>
      </c>
      <c r="B152" t="s">
        <v>16</v>
      </c>
      <c r="C152" s="7">
        <v>85</v>
      </c>
      <c r="D152">
        <v>1236925</v>
      </c>
      <c r="E152" s="7">
        <v>51</v>
      </c>
      <c r="F152">
        <v>1039593</v>
      </c>
      <c r="G152">
        <v>2291634</v>
      </c>
      <c r="H152">
        <f t="shared" si="2"/>
        <v>259898.25</v>
      </c>
    </row>
    <row r="153" spans="1:8" x14ac:dyDescent="0.25">
      <c r="A153" t="s">
        <v>126</v>
      </c>
      <c r="B153" t="s">
        <v>17</v>
      </c>
      <c r="C153" s="7">
        <v>0</v>
      </c>
      <c r="D153">
        <v>68309</v>
      </c>
      <c r="E153" s="7">
        <v>8</v>
      </c>
      <c r="F153">
        <v>20836</v>
      </c>
      <c r="G153">
        <v>89145</v>
      </c>
      <c r="H153">
        <f t="shared" si="2"/>
        <v>5209</v>
      </c>
    </row>
    <row r="154" spans="1:8" x14ac:dyDescent="0.25">
      <c r="A154" t="s">
        <v>126</v>
      </c>
      <c r="B154" t="s">
        <v>26</v>
      </c>
      <c r="C154" s="7">
        <v>0</v>
      </c>
      <c r="D154">
        <v>23576</v>
      </c>
      <c r="E154" s="7">
        <v>4</v>
      </c>
      <c r="F154">
        <v>0</v>
      </c>
      <c r="G154">
        <v>23576</v>
      </c>
      <c r="H154">
        <f t="shared" si="2"/>
        <v>0</v>
      </c>
    </row>
    <row r="155" spans="1:8" x14ac:dyDescent="0.25">
      <c r="A155" t="s">
        <v>126</v>
      </c>
      <c r="B155" t="s">
        <v>37</v>
      </c>
      <c r="C155" s="7">
        <v>0</v>
      </c>
      <c r="D155">
        <v>158829</v>
      </c>
      <c r="E155" s="7">
        <v>12</v>
      </c>
      <c r="F155">
        <v>2022</v>
      </c>
      <c r="G155">
        <v>160851</v>
      </c>
      <c r="H155">
        <f t="shared" si="2"/>
        <v>505.5</v>
      </c>
    </row>
    <row r="156" spans="1:8" x14ac:dyDescent="0.25">
      <c r="A156" t="s">
        <v>126</v>
      </c>
      <c r="B156" t="s">
        <v>41</v>
      </c>
      <c r="C156" s="7">
        <v>34916</v>
      </c>
      <c r="D156">
        <v>511108</v>
      </c>
      <c r="E156" s="7">
        <v>9909</v>
      </c>
      <c r="F156">
        <v>420982</v>
      </c>
      <c r="G156">
        <v>1194094</v>
      </c>
      <c r="H156">
        <f t="shared" si="2"/>
        <v>105245.5</v>
      </c>
    </row>
    <row r="157" spans="1:8" x14ac:dyDescent="0.25">
      <c r="A157" t="s">
        <v>126</v>
      </c>
      <c r="B157" t="s">
        <v>38</v>
      </c>
      <c r="C157" s="7">
        <v>7173</v>
      </c>
      <c r="D157">
        <v>100872</v>
      </c>
      <c r="E157" s="7">
        <v>1115</v>
      </c>
      <c r="F157">
        <v>1600</v>
      </c>
      <c r="G157">
        <v>201340</v>
      </c>
      <c r="H157">
        <f t="shared" si="2"/>
        <v>400</v>
      </c>
    </row>
    <row r="158" spans="1:8" x14ac:dyDescent="0.25">
      <c r="A158" t="s">
        <v>126</v>
      </c>
      <c r="B158" t="s">
        <v>51</v>
      </c>
      <c r="C158" s="7">
        <v>0</v>
      </c>
      <c r="D158">
        <v>334844</v>
      </c>
      <c r="E158" s="7">
        <v>19</v>
      </c>
      <c r="F158">
        <v>3236</v>
      </c>
      <c r="G158">
        <v>338080</v>
      </c>
      <c r="H158">
        <f t="shared" si="2"/>
        <v>809</v>
      </c>
    </row>
    <row r="159" spans="1:8" x14ac:dyDescent="0.25">
      <c r="A159" t="s">
        <v>126</v>
      </c>
      <c r="B159" t="s">
        <v>54</v>
      </c>
      <c r="C159" s="7">
        <v>10131</v>
      </c>
      <c r="D159">
        <v>135477</v>
      </c>
      <c r="E159" s="7">
        <v>2037</v>
      </c>
      <c r="F159">
        <v>23526</v>
      </c>
      <c r="G159">
        <v>258747</v>
      </c>
      <c r="H159">
        <f t="shared" si="2"/>
        <v>5881.5</v>
      </c>
    </row>
    <row r="160" spans="1:8" x14ac:dyDescent="0.25">
      <c r="A160" t="s">
        <v>126</v>
      </c>
      <c r="B160" t="s">
        <v>60</v>
      </c>
      <c r="C160" s="7">
        <v>0</v>
      </c>
      <c r="D160">
        <v>41326</v>
      </c>
      <c r="E160" s="7">
        <v>2</v>
      </c>
      <c r="F160">
        <v>10189</v>
      </c>
      <c r="G160">
        <v>51515</v>
      </c>
      <c r="H160">
        <f t="shared" si="2"/>
        <v>2547.25</v>
      </c>
    </row>
    <row r="161" spans="1:8" x14ac:dyDescent="0.25">
      <c r="A161" t="s">
        <v>127</v>
      </c>
      <c r="B161" t="s">
        <v>36</v>
      </c>
      <c r="C161" s="7">
        <v>37968</v>
      </c>
      <c r="D161">
        <v>318974</v>
      </c>
      <c r="E161" s="7">
        <v>3735</v>
      </c>
      <c r="F161">
        <v>168076</v>
      </c>
      <c r="G161">
        <v>921768</v>
      </c>
      <c r="H161">
        <f t="shared" si="2"/>
        <v>42019</v>
      </c>
    </row>
    <row r="162" spans="1:8" x14ac:dyDescent="0.25">
      <c r="A162" t="s">
        <v>127</v>
      </c>
      <c r="B162" t="s">
        <v>60</v>
      </c>
      <c r="C162" s="7">
        <v>13167</v>
      </c>
      <c r="D162">
        <v>189053</v>
      </c>
      <c r="E162" s="7">
        <v>2577</v>
      </c>
      <c r="F162">
        <v>0</v>
      </c>
      <c r="G162">
        <v>323654</v>
      </c>
      <c r="H162">
        <f t="shared" si="2"/>
        <v>0</v>
      </c>
    </row>
    <row r="163" spans="1:8" x14ac:dyDescent="0.25">
      <c r="A163" t="s">
        <v>128</v>
      </c>
      <c r="B163" t="s">
        <v>32</v>
      </c>
      <c r="C163" s="7">
        <v>178320</v>
      </c>
      <c r="D163">
        <v>352687</v>
      </c>
      <c r="E163" s="7">
        <v>15253</v>
      </c>
      <c r="F163">
        <v>461463</v>
      </c>
      <c r="G163">
        <v>2150760</v>
      </c>
      <c r="H163">
        <f t="shared" si="2"/>
        <v>115365.75</v>
      </c>
    </row>
    <row r="164" spans="1:8" x14ac:dyDescent="0.25">
      <c r="A164" t="s">
        <v>129</v>
      </c>
      <c r="B164" t="s">
        <v>21</v>
      </c>
      <c r="C164" s="7">
        <v>2445001</v>
      </c>
      <c r="D164">
        <v>37633979</v>
      </c>
      <c r="E164" s="7">
        <v>367659</v>
      </c>
      <c r="F164">
        <v>27495605</v>
      </c>
      <c r="G164">
        <v>96530905</v>
      </c>
      <c r="H164">
        <f t="shared" si="2"/>
        <v>6873901.25</v>
      </c>
    </row>
    <row r="165" spans="1:8" x14ac:dyDescent="0.25">
      <c r="A165" t="s">
        <v>130</v>
      </c>
      <c r="B165" t="s">
        <v>34</v>
      </c>
      <c r="C165" s="7">
        <v>228971</v>
      </c>
      <c r="D165">
        <v>3248720</v>
      </c>
      <c r="E165" s="7">
        <v>41112</v>
      </c>
      <c r="F165">
        <v>5155734</v>
      </c>
      <c r="G165">
        <v>11672497</v>
      </c>
      <c r="H165">
        <f t="shared" si="2"/>
        <v>1288933.5</v>
      </c>
    </row>
    <row r="166" spans="1:8" x14ac:dyDescent="0.25">
      <c r="A166" t="s">
        <v>131</v>
      </c>
      <c r="B166" t="s">
        <v>20</v>
      </c>
      <c r="C166" s="7">
        <v>406949</v>
      </c>
      <c r="D166">
        <v>3858780</v>
      </c>
      <c r="E166" s="7">
        <v>57747</v>
      </c>
      <c r="F166">
        <v>1756557</v>
      </c>
      <c r="G166">
        <v>11134716</v>
      </c>
      <c r="H166">
        <f t="shared" si="2"/>
        <v>439139.25</v>
      </c>
    </row>
    <row r="167" spans="1:8" x14ac:dyDescent="0.25">
      <c r="A167" t="s">
        <v>132</v>
      </c>
      <c r="B167" t="s">
        <v>14</v>
      </c>
      <c r="C167" s="7">
        <v>28166</v>
      </c>
      <c r="D167">
        <v>214389</v>
      </c>
      <c r="E167" s="7">
        <v>3629</v>
      </c>
      <c r="F167">
        <v>144138</v>
      </c>
      <c r="G167">
        <v>536784</v>
      </c>
      <c r="H167">
        <f t="shared" si="2"/>
        <v>36034.5</v>
      </c>
    </row>
    <row r="168" spans="1:8" x14ac:dyDescent="0.25">
      <c r="A168" t="s">
        <v>132</v>
      </c>
      <c r="B168" t="s">
        <v>16</v>
      </c>
      <c r="C168" s="7">
        <v>38659</v>
      </c>
      <c r="D168">
        <v>244848</v>
      </c>
      <c r="E168" s="7">
        <v>8384</v>
      </c>
      <c r="F168">
        <v>199131</v>
      </c>
      <c r="G168">
        <v>848284</v>
      </c>
      <c r="H168">
        <f t="shared" si="2"/>
        <v>49782.75</v>
      </c>
    </row>
    <row r="169" spans="1:8" x14ac:dyDescent="0.25">
      <c r="A169" t="s">
        <v>132</v>
      </c>
      <c r="B169" t="s">
        <v>17</v>
      </c>
      <c r="C169" s="7">
        <v>749</v>
      </c>
      <c r="D169">
        <v>0</v>
      </c>
      <c r="E169" s="7">
        <v>0</v>
      </c>
      <c r="F169">
        <v>0</v>
      </c>
      <c r="G169">
        <v>7179</v>
      </c>
      <c r="H169">
        <f t="shared" si="2"/>
        <v>0</v>
      </c>
    </row>
    <row r="170" spans="1:8" x14ac:dyDescent="0.25">
      <c r="A170" t="s">
        <v>132</v>
      </c>
      <c r="B170" t="s">
        <v>22</v>
      </c>
      <c r="C170" s="7">
        <v>88769</v>
      </c>
      <c r="D170">
        <v>848636</v>
      </c>
      <c r="E170" s="7">
        <v>13258</v>
      </c>
      <c r="F170">
        <v>2494088</v>
      </c>
      <c r="G170">
        <v>4328247</v>
      </c>
      <c r="H170">
        <f t="shared" si="2"/>
        <v>623522</v>
      </c>
    </row>
    <row r="171" spans="1:8" x14ac:dyDescent="0.25">
      <c r="A171" t="s">
        <v>132</v>
      </c>
      <c r="B171" t="s">
        <v>41</v>
      </c>
      <c r="C171" s="7">
        <v>9617</v>
      </c>
      <c r="D171">
        <v>71158</v>
      </c>
      <c r="E171" s="7">
        <v>897</v>
      </c>
      <c r="F171">
        <v>2238</v>
      </c>
      <c r="G171">
        <v>132551</v>
      </c>
      <c r="H171">
        <f t="shared" si="2"/>
        <v>559.5</v>
      </c>
    </row>
    <row r="172" spans="1:8" x14ac:dyDescent="0.25">
      <c r="A172" t="s">
        <v>132</v>
      </c>
      <c r="B172" t="s">
        <v>38</v>
      </c>
      <c r="C172" s="7">
        <v>4</v>
      </c>
      <c r="D172">
        <v>60</v>
      </c>
      <c r="E172" s="7">
        <v>7</v>
      </c>
      <c r="F172">
        <v>0</v>
      </c>
      <c r="G172">
        <v>102</v>
      </c>
      <c r="H172">
        <f t="shared" si="2"/>
        <v>0</v>
      </c>
    </row>
    <row r="173" spans="1:8" x14ac:dyDescent="0.25">
      <c r="A173" t="s">
        <v>132</v>
      </c>
      <c r="B173" t="s">
        <v>47</v>
      </c>
      <c r="C173" s="7">
        <v>1069052</v>
      </c>
      <c r="D173">
        <v>12210213</v>
      </c>
      <c r="E173" s="7">
        <v>143238</v>
      </c>
      <c r="F173">
        <v>5196846</v>
      </c>
      <c r="G173">
        <v>29226153</v>
      </c>
      <c r="H173">
        <f t="shared" si="2"/>
        <v>1299211.5</v>
      </c>
    </row>
    <row r="174" spans="1:8" x14ac:dyDescent="0.25">
      <c r="A174" t="s">
        <v>132</v>
      </c>
      <c r="B174" t="s">
        <v>54</v>
      </c>
      <c r="C174" s="7">
        <v>1036140</v>
      </c>
      <c r="D174">
        <v>11336907</v>
      </c>
      <c r="E174" s="7">
        <v>120144</v>
      </c>
      <c r="F174">
        <v>9177481</v>
      </c>
      <c r="G174">
        <v>29747633</v>
      </c>
      <c r="H174">
        <f t="shared" si="2"/>
        <v>2294370.25</v>
      </c>
    </row>
    <row r="175" spans="1:8" x14ac:dyDescent="0.25">
      <c r="A175" t="s">
        <v>132</v>
      </c>
      <c r="B175" t="s">
        <v>57</v>
      </c>
      <c r="C175" s="7">
        <v>109499</v>
      </c>
      <c r="D175">
        <v>1576270</v>
      </c>
      <c r="E175" s="7">
        <v>16422</v>
      </c>
      <c r="F175">
        <v>852499</v>
      </c>
      <c r="G175">
        <v>3949116</v>
      </c>
      <c r="H175">
        <f t="shared" si="2"/>
        <v>213124.75</v>
      </c>
    </row>
    <row r="176" spans="1:8" x14ac:dyDescent="0.25">
      <c r="A176" t="s">
        <v>132</v>
      </c>
      <c r="B176" t="s">
        <v>60</v>
      </c>
      <c r="C176" s="7">
        <v>115073</v>
      </c>
      <c r="D176">
        <v>1422578</v>
      </c>
      <c r="E176" s="7">
        <v>23239</v>
      </c>
      <c r="F176">
        <v>6985653</v>
      </c>
      <c r="G176">
        <v>9392489</v>
      </c>
      <c r="H176">
        <f t="shared" si="2"/>
        <v>1746413.25</v>
      </c>
    </row>
    <row r="177" spans="1:8" x14ac:dyDescent="0.25">
      <c r="A177" t="s">
        <v>133</v>
      </c>
      <c r="B177" t="s">
        <v>15</v>
      </c>
      <c r="C177" s="7">
        <v>977861</v>
      </c>
      <c r="D177">
        <v>8426362</v>
      </c>
      <c r="E177" s="7">
        <v>144840</v>
      </c>
      <c r="F177">
        <v>14401578</v>
      </c>
      <c r="G177">
        <v>36553964</v>
      </c>
      <c r="H177">
        <f t="shared" si="2"/>
        <v>3600394.5</v>
      </c>
    </row>
    <row r="178" spans="1:8" x14ac:dyDescent="0.25">
      <c r="A178" t="s">
        <v>133</v>
      </c>
      <c r="B178" t="s">
        <v>25</v>
      </c>
      <c r="C178" s="7">
        <v>1264007</v>
      </c>
      <c r="D178">
        <v>11263029</v>
      </c>
      <c r="E178" s="7">
        <v>220844</v>
      </c>
      <c r="F178">
        <v>22418594</v>
      </c>
      <c r="G178">
        <v>46712224</v>
      </c>
      <c r="H178">
        <f t="shared" si="2"/>
        <v>5604648.5</v>
      </c>
    </row>
    <row r="179" spans="1:8" x14ac:dyDescent="0.25">
      <c r="A179" t="s">
        <v>133</v>
      </c>
      <c r="B179" t="s">
        <v>23</v>
      </c>
      <c r="C179" s="7">
        <v>3319367</v>
      </c>
      <c r="D179">
        <v>51884721</v>
      </c>
      <c r="E179" s="7">
        <v>454539</v>
      </c>
      <c r="F179">
        <v>32185476</v>
      </c>
      <c r="G179">
        <v>121077434</v>
      </c>
      <c r="H179">
        <f t="shared" si="2"/>
        <v>8046369</v>
      </c>
    </row>
    <row r="180" spans="1:8" x14ac:dyDescent="0.25">
      <c r="A180" t="s">
        <v>133</v>
      </c>
      <c r="B180" t="s">
        <v>24</v>
      </c>
      <c r="C180" s="7">
        <v>2069545</v>
      </c>
      <c r="D180">
        <v>17346807</v>
      </c>
      <c r="E180" s="7">
        <v>258380</v>
      </c>
      <c r="F180">
        <v>34371129</v>
      </c>
      <c r="G180">
        <v>76913709</v>
      </c>
      <c r="H180">
        <f t="shared" si="2"/>
        <v>8592782.25</v>
      </c>
    </row>
    <row r="181" spans="1:8" x14ac:dyDescent="0.25">
      <c r="A181" t="s">
        <v>133</v>
      </c>
      <c r="B181" t="s">
        <v>27</v>
      </c>
      <c r="C181" s="7">
        <v>109912</v>
      </c>
      <c r="D181">
        <v>765387</v>
      </c>
      <c r="E181" s="7">
        <v>19273</v>
      </c>
      <c r="F181">
        <v>6803476</v>
      </c>
      <c r="G181">
        <v>9193164</v>
      </c>
      <c r="H181">
        <f t="shared" si="2"/>
        <v>1700869</v>
      </c>
    </row>
    <row r="182" spans="1:8" x14ac:dyDescent="0.25">
      <c r="A182" t="s">
        <v>133</v>
      </c>
      <c r="B182" t="s">
        <v>28</v>
      </c>
      <c r="C182" s="7">
        <v>1847532</v>
      </c>
      <c r="D182">
        <v>21987401</v>
      </c>
      <c r="E182" s="7">
        <v>262301</v>
      </c>
      <c r="F182">
        <v>36205833</v>
      </c>
      <c r="G182">
        <v>86708554</v>
      </c>
      <c r="H182">
        <f t="shared" si="2"/>
        <v>9051458.25</v>
      </c>
    </row>
    <row r="183" spans="1:8" x14ac:dyDescent="0.25">
      <c r="A183" t="s">
        <v>133</v>
      </c>
      <c r="B183" t="s">
        <v>32</v>
      </c>
      <c r="C183" s="7">
        <v>7653272</v>
      </c>
      <c r="D183">
        <v>76305447</v>
      </c>
      <c r="E183" s="7">
        <v>935610</v>
      </c>
      <c r="F183">
        <v>57094885</v>
      </c>
      <c r="G183">
        <v>194522056</v>
      </c>
      <c r="H183">
        <f t="shared" si="2"/>
        <v>14273721.25</v>
      </c>
    </row>
    <row r="184" spans="1:8" x14ac:dyDescent="0.25">
      <c r="A184" t="s">
        <v>133</v>
      </c>
      <c r="B184" t="s">
        <v>33</v>
      </c>
      <c r="C184" s="7">
        <v>2348060</v>
      </c>
      <c r="D184">
        <v>22836379</v>
      </c>
      <c r="E184" s="7">
        <v>284750</v>
      </c>
      <c r="F184">
        <v>21306517</v>
      </c>
      <c r="G184">
        <v>66193188</v>
      </c>
      <c r="H184">
        <f t="shared" si="2"/>
        <v>5326629.25</v>
      </c>
    </row>
    <row r="185" spans="1:8" x14ac:dyDescent="0.25">
      <c r="A185" t="s">
        <v>133</v>
      </c>
      <c r="B185" t="s">
        <v>35</v>
      </c>
      <c r="C185" s="7">
        <v>1162342</v>
      </c>
      <c r="D185">
        <v>15985432</v>
      </c>
      <c r="E185" s="7">
        <v>175871</v>
      </c>
      <c r="F185">
        <v>5491073</v>
      </c>
      <c r="G185">
        <v>37072125</v>
      </c>
      <c r="H185">
        <f t="shared" si="2"/>
        <v>1372768.25</v>
      </c>
    </row>
    <row r="186" spans="1:8" x14ac:dyDescent="0.25">
      <c r="A186" t="s">
        <v>133</v>
      </c>
      <c r="B186" t="s">
        <v>34</v>
      </c>
      <c r="C186" s="7">
        <v>707014</v>
      </c>
      <c r="D186">
        <v>6999341</v>
      </c>
      <c r="E186" s="7">
        <v>105199</v>
      </c>
      <c r="F186">
        <v>4615478</v>
      </c>
      <c r="G186">
        <v>22238500</v>
      </c>
      <c r="H186">
        <f t="shared" si="2"/>
        <v>1153869.5</v>
      </c>
    </row>
    <row r="187" spans="1:8" x14ac:dyDescent="0.25">
      <c r="A187" t="s">
        <v>133</v>
      </c>
      <c r="B187" t="s">
        <v>44</v>
      </c>
      <c r="C187" s="7">
        <v>307983</v>
      </c>
      <c r="D187">
        <v>4283206</v>
      </c>
      <c r="E187" s="7">
        <v>52776</v>
      </c>
      <c r="F187">
        <v>2481263</v>
      </c>
      <c r="G187">
        <v>10749308</v>
      </c>
      <c r="H187">
        <f t="shared" si="2"/>
        <v>620315.75</v>
      </c>
    </row>
    <row r="188" spans="1:8" x14ac:dyDescent="0.25">
      <c r="A188" t="s">
        <v>133</v>
      </c>
      <c r="B188" t="s">
        <v>46</v>
      </c>
      <c r="C188" s="7">
        <v>696</v>
      </c>
      <c r="D188">
        <v>808</v>
      </c>
      <c r="E188" s="7">
        <v>34</v>
      </c>
      <c r="F188">
        <v>0</v>
      </c>
      <c r="G188">
        <v>9441</v>
      </c>
      <c r="H188">
        <f t="shared" si="2"/>
        <v>0</v>
      </c>
    </row>
    <row r="189" spans="1:8" x14ac:dyDescent="0.25">
      <c r="A189" t="s">
        <v>133</v>
      </c>
      <c r="B189" t="s">
        <v>51</v>
      </c>
      <c r="C189" s="7">
        <v>110409</v>
      </c>
      <c r="D189">
        <v>1663683</v>
      </c>
      <c r="E189" s="7">
        <v>19808</v>
      </c>
      <c r="F189">
        <v>684728</v>
      </c>
      <c r="G189">
        <v>3498434</v>
      </c>
      <c r="H189">
        <f t="shared" si="2"/>
        <v>171182</v>
      </c>
    </row>
    <row r="190" spans="1:8" x14ac:dyDescent="0.25">
      <c r="A190" t="s">
        <v>133</v>
      </c>
      <c r="B190" t="s">
        <v>52</v>
      </c>
      <c r="C190" s="7">
        <v>1</v>
      </c>
      <c r="D190">
        <v>29</v>
      </c>
      <c r="E190" s="7">
        <v>3</v>
      </c>
      <c r="F190">
        <v>5</v>
      </c>
      <c r="G190">
        <v>52</v>
      </c>
      <c r="H190">
        <f t="shared" si="2"/>
        <v>1.25</v>
      </c>
    </row>
    <row r="191" spans="1:8" x14ac:dyDescent="0.25">
      <c r="A191" t="s">
        <v>133</v>
      </c>
      <c r="B191" t="s">
        <v>53</v>
      </c>
      <c r="C191" s="7">
        <v>493202</v>
      </c>
      <c r="D191">
        <v>5312423</v>
      </c>
      <c r="E191" s="7">
        <v>60928</v>
      </c>
      <c r="F191">
        <v>8480892</v>
      </c>
      <c r="G191">
        <v>21340244</v>
      </c>
      <c r="H191">
        <f t="shared" si="2"/>
        <v>2120223</v>
      </c>
    </row>
    <row r="192" spans="1:8" x14ac:dyDescent="0.25">
      <c r="A192" t="s">
        <v>133</v>
      </c>
      <c r="B192" t="s">
        <v>59</v>
      </c>
      <c r="C192" s="7">
        <v>2668462</v>
      </c>
      <c r="D192">
        <v>23867733</v>
      </c>
      <c r="E192" s="7">
        <v>347880</v>
      </c>
      <c r="F192">
        <v>24029934</v>
      </c>
      <c r="G192">
        <v>70055534</v>
      </c>
      <c r="H192">
        <f t="shared" si="2"/>
        <v>6007483.5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C64E-7F98-4B3B-BEF5-B6818F1D0A27}">
  <dimension ref="A1:O21"/>
  <sheetViews>
    <sheetView workbookViewId="0">
      <selection activeCell="D36" sqref="D36"/>
    </sheetView>
  </sheetViews>
  <sheetFormatPr defaultRowHeight="15" x14ac:dyDescent="0.25"/>
  <cols>
    <col min="1" max="1" width="16" customWidth="1"/>
    <col min="2" max="2" width="14.7109375" customWidth="1"/>
    <col min="3" max="3" width="19.140625" customWidth="1"/>
    <col min="4" max="4" width="18.5703125" customWidth="1"/>
    <col min="7" max="7" width="16.42578125" customWidth="1"/>
    <col min="8" max="8" width="17.140625" customWidth="1"/>
    <col min="9" max="9" width="20" customWidth="1"/>
    <col min="10" max="10" width="18.85546875" customWidth="1"/>
  </cols>
  <sheetData>
    <row r="1" spans="1:15" x14ac:dyDescent="0.25">
      <c r="B1" s="1"/>
      <c r="C1" s="1"/>
      <c r="D1" s="1"/>
    </row>
    <row r="2" spans="1:15" ht="15.75" x14ac:dyDescent="0.25">
      <c r="A2" s="29" t="s">
        <v>649</v>
      </c>
      <c r="B2" s="3"/>
      <c r="C2" s="3"/>
      <c r="D2" s="1"/>
    </row>
    <row r="3" spans="1:15" ht="15.75" x14ac:dyDescent="0.25">
      <c r="B3" s="3"/>
      <c r="C3" s="3"/>
      <c r="D3" s="1"/>
    </row>
    <row r="4" spans="1:15" ht="15.75" x14ac:dyDescent="0.25">
      <c r="A4" s="41" t="s">
        <v>184</v>
      </c>
      <c r="B4" s="41"/>
      <c r="C4" s="41"/>
      <c r="D4" s="41"/>
      <c r="E4" s="41"/>
      <c r="F4" s="41" t="s">
        <v>185</v>
      </c>
      <c r="G4" s="41"/>
      <c r="H4" s="41"/>
      <c r="I4" s="41"/>
      <c r="J4" s="41"/>
      <c r="K4" s="41"/>
    </row>
    <row r="5" spans="1:15" ht="15.75" x14ac:dyDescent="0.2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5" x14ac:dyDescent="0.25">
      <c r="A6" s="1">
        <v>0</v>
      </c>
      <c r="B6" s="1">
        <v>3</v>
      </c>
      <c r="C6" s="1">
        <v>3.5</v>
      </c>
      <c r="D6" s="1">
        <v>3</v>
      </c>
      <c r="E6" s="1">
        <v>0</v>
      </c>
      <c r="F6" s="1">
        <v>0</v>
      </c>
      <c r="G6" s="1">
        <v>0</v>
      </c>
      <c r="H6" s="1">
        <v>6</v>
      </c>
      <c r="I6" s="1">
        <v>4</v>
      </c>
      <c r="J6" s="1">
        <v>5</v>
      </c>
      <c r="K6" s="1">
        <v>0</v>
      </c>
    </row>
    <row r="7" spans="1:15" ht="15.75" x14ac:dyDescent="0.25">
      <c r="B7" s="3"/>
      <c r="C7" s="3"/>
      <c r="D7" s="1"/>
    </row>
    <row r="8" spans="1:15" ht="15.75" x14ac:dyDescent="0.25">
      <c r="B8" s="3"/>
      <c r="C8" s="3"/>
      <c r="D8" s="1"/>
    </row>
    <row r="9" spans="1:15" ht="15.75" x14ac:dyDescent="0.25">
      <c r="B9" s="3"/>
      <c r="C9" s="3"/>
      <c r="D9" s="1"/>
    </row>
    <row r="10" spans="1:15" ht="15.75" x14ac:dyDescent="0.25">
      <c r="B10" s="3"/>
      <c r="C10" s="3"/>
      <c r="D10" s="1"/>
    </row>
    <row r="11" spans="1:15" ht="15.75" x14ac:dyDescent="0.25">
      <c r="B11" s="3"/>
      <c r="C11" s="3"/>
      <c r="D11" s="1"/>
    </row>
    <row r="12" spans="1:15" ht="15.75" x14ac:dyDescent="0.25">
      <c r="B12" s="3"/>
      <c r="C12" s="3"/>
      <c r="D12" s="1"/>
    </row>
    <row r="13" spans="1:15" x14ac:dyDescent="0.25">
      <c r="A13" s="29"/>
    </row>
    <row r="14" spans="1:15" ht="15.75" x14ac:dyDescent="0.25">
      <c r="A14" s="3"/>
    </row>
    <row r="15" spans="1:15" x14ac:dyDescent="0.25">
      <c r="A15" s="1"/>
    </row>
    <row r="16" spans="1:15" ht="15.75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4:15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1" spans="4:15" ht="15.75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mergeCells count="2">
    <mergeCell ref="A4:E4"/>
    <mergeCell ref="F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F8B1-FDD8-47D6-A300-1682EA86C5B9}">
  <dimension ref="A1:Y432"/>
  <sheetViews>
    <sheetView topLeftCell="C1" workbookViewId="0">
      <selection activeCell="P31" sqref="P31"/>
    </sheetView>
  </sheetViews>
  <sheetFormatPr defaultRowHeight="15" x14ac:dyDescent="0.25"/>
  <cols>
    <col min="2" max="2" width="23.85546875" customWidth="1"/>
    <col min="3" max="3" width="34.7109375" customWidth="1"/>
    <col min="20" max="20" width="9.140625" style="28"/>
    <col min="25" max="25" width="12.28515625" style="28" customWidth="1"/>
  </cols>
  <sheetData>
    <row r="1" spans="1:25" ht="15.75" thickBot="1" x14ac:dyDescent="0.3">
      <c r="A1" s="42" t="s">
        <v>187</v>
      </c>
      <c r="B1" s="43"/>
      <c r="C1" s="43"/>
      <c r="D1" s="44"/>
      <c r="E1" s="11"/>
      <c r="F1" s="45" t="s">
        <v>188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7"/>
    </row>
    <row r="2" spans="1:25" ht="15.75" thickBot="1" x14ac:dyDescent="0.3">
      <c r="A2" s="42"/>
      <c r="B2" s="43"/>
      <c r="C2" s="43"/>
      <c r="D2" s="44"/>
      <c r="E2" s="12"/>
      <c r="F2" s="45" t="s">
        <v>189</v>
      </c>
      <c r="G2" s="46"/>
      <c r="H2" s="46"/>
      <c r="I2" s="46"/>
      <c r="J2" s="47"/>
      <c r="K2" s="48" t="s">
        <v>190</v>
      </c>
      <c r="L2" s="49"/>
      <c r="M2" s="49"/>
      <c r="N2" s="49"/>
      <c r="O2" s="50"/>
      <c r="P2" s="45" t="s">
        <v>191</v>
      </c>
      <c r="Q2" s="46"/>
      <c r="R2" s="46"/>
      <c r="S2" s="46"/>
      <c r="T2" s="47"/>
      <c r="U2" s="48" t="s">
        <v>192</v>
      </c>
      <c r="V2" s="49"/>
      <c r="W2" s="49"/>
      <c r="X2" s="49"/>
      <c r="Y2" s="50"/>
    </row>
    <row r="3" spans="1:25" ht="15.75" thickBot="1" x14ac:dyDescent="0.3">
      <c r="A3" s="14" t="s">
        <v>193</v>
      </c>
      <c r="B3" s="13" t="s">
        <v>194</v>
      </c>
      <c r="C3" s="13" t="s">
        <v>195</v>
      </c>
      <c r="D3" s="13" t="s">
        <v>196</v>
      </c>
      <c r="E3" s="13" t="s">
        <v>197</v>
      </c>
      <c r="F3" s="15" t="s">
        <v>184</v>
      </c>
      <c r="G3" s="15" t="s">
        <v>185</v>
      </c>
      <c r="H3" s="15" t="s">
        <v>198</v>
      </c>
      <c r="I3" s="15" t="s">
        <v>199</v>
      </c>
      <c r="J3" s="15" t="s">
        <v>186</v>
      </c>
      <c r="K3" s="16" t="s">
        <v>184</v>
      </c>
      <c r="L3" s="16" t="s">
        <v>185</v>
      </c>
      <c r="M3" s="16" t="s">
        <v>198</v>
      </c>
      <c r="N3" s="16" t="s">
        <v>199</v>
      </c>
      <c r="O3" s="16" t="s">
        <v>186</v>
      </c>
      <c r="P3" s="15" t="s">
        <v>184</v>
      </c>
      <c r="Q3" s="15" t="s">
        <v>185</v>
      </c>
      <c r="R3" s="15" t="s">
        <v>198</v>
      </c>
      <c r="S3" s="15" t="s">
        <v>199</v>
      </c>
      <c r="T3" s="25" t="s">
        <v>186</v>
      </c>
      <c r="U3" s="16" t="s">
        <v>184</v>
      </c>
      <c r="V3" s="16" t="s">
        <v>185</v>
      </c>
      <c r="W3" s="16" t="s">
        <v>198</v>
      </c>
      <c r="X3" s="16" t="s">
        <v>199</v>
      </c>
      <c r="Y3" s="25" t="s">
        <v>186</v>
      </c>
    </row>
    <row r="4" spans="1:25" ht="15.75" thickBot="1" x14ac:dyDescent="0.3">
      <c r="A4" s="17">
        <v>2018</v>
      </c>
      <c r="B4" s="18">
        <v>213</v>
      </c>
      <c r="C4" s="19" t="s">
        <v>200</v>
      </c>
      <c r="D4" s="19" t="s">
        <v>136</v>
      </c>
      <c r="E4" s="19" t="s">
        <v>201</v>
      </c>
      <c r="F4" s="20">
        <v>2353</v>
      </c>
      <c r="G4" s="21">
        <v>46</v>
      </c>
      <c r="H4" s="21">
        <v>1</v>
      </c>
      <c r="I4" s="21" t="s">
        <v>202</v>
      </c>
      <c r="J4" s="20">
        <v>2400</v>
      </c>
      <c r="K4" s="22" t="s">
        <v>202</v>
      </c>
      <c r="L4" s="22" t="s">
        <v>202</v>
      </c>
      <c r="M4" s="22" t="s">
        <v>202</v>
      </c>
      <c r="N4" s="22" t="s">
        <v>202</v>
      </c>
      <c r="O4" s="22" t="s">
        <v>202</v>
      </c>
      <c r="P4" s="21">
        <v>5</v>
      </c>
      <c r="Q4" s="21">
        <v>13</v>
      </c>
      <c r="R4" s="21">
        <v>9</v>
      </c>
      <c r="S4" s="21" t="s">
        <v>202</v>
      </c>
      <c r="T4" s="26">
        <v>27</v>
      </c>
      <c r="U4" s="22">
        <v>0</v>
      </c>
      <c r="V4" s="22">
        <v>13</v>
      </c>
      <c r="W4" s="22">
        <v>9</v>
      </c>
      <c r="X4" s="22" t="s">
        <v>202</v>
      </c>
      <c r="Y4" s="26">
        <v>22</v>
      </c>
    </row>
    <row r="5" spans="1:25" ht="15.75" thickBot="1" x14ac:dyDescent="0.3">
      <c r="A5" s="17">
        <v>2018</v>
      </c>
      <c r="B5" s="18">
        <v>4430</v>
      </c>
      <c r="C5" s="19" t="s">
        <v>203</v>
      </c>
      <c r="D5" s="19" t="s">
        <v>135</v>
      </c>
      <c r="E5" s="19" t="s">
        <v>70</v>
      </c>
      <c r="F5" s="20">
        <v>2631</v>
      </c>
      <c r="G5" s="21" t="s">
        <v>202</v>
      </c>
      <c r="H5" s="21" t="s">
        <v>202</v>
      </c>
      <c r="I5" s="21" t="s">
        <v>202</v>
      </c>
      <c r="J5" s="20">
        <v>2631</v>
      </c>
      <c r="K5" s="22" t="s">
        <v>202</v>
      </c>
      <c r="L5" s="22" t="s">
        <v>202</v>
      </c>
      <c r="M5" s="22" t="s">
        <v>202</v>
      </c>
      <c r="N5" s="22" t="s">
        <v>202</v>
      </c>
      <c r="O5" s="22" t="s">
        <v>202</v>
      </c>
      <c r="P5" s="21">
        <v>0.3</v>
      </c>
      <c r="Q5" s="21" t="s">
        <v>202</v>
      </c>
      <c r="R5" s="21" t="s">
        <v>202</v>
      </c>
      <c r="S5" s="21" t="s">
        <v>202</v>
      </c>
      <c r="T5" s="26">
        <v>0.3</v>
      </c>
      <c r="U5" s="22" t="s">
        <v>202</v>
      </c>
      <c r="V5" s="22" t="s">
        <v>202</v>
      </c>
      <c r="W5" s="22" t="s">
        <v>202</v>
      </c>
      <c r="X5" s="22" t="s">
        <v>202</v>
      </c>
      <c r="Y5" s="26" t="s">
        <v>202</v>
      </c>
    </row>
    <row r="6" spans="1:25" ht="15.75" thickBot="1" x14ac:dyDescent="0.3">
      <c r="A6" s="17">
        <v>2018</v>
      </c>
      <c r="B6" s="18">
        <v>195</v>
      </c>
      <c r="C6" s="19" t="s">
        <v>204</v>
      </c>
      <c r="D6" s="19" t="s">
        <v>135</v>
      </c>
      <c r="E6" s="19" t="s">
        <v>205</v>
      </c>
      <c r="F6" s="20">
        <v>6250</v>
      </c>
      <c r="G6" s="21">
        <v>2</v>
      </c>
      <c r="H6" s="21">
        <v>80</v>
      </c>
      <c r="I6" s="21" t="s">
        <v>202</v>
      </c>
      <c r="J6" s="20">
        <v>6332</v>
      </c>
      <c r="K6" s="22">
        <v>42</v>
      </c>
      <c r="L6" s="22">
        <v>2</v>
      </c>
      <c r="M6" s="23">
        <v>1153</v>
      </c>
      <c r="N6" s="22" t="s">
        <v>202</v>
      </c>
      <c r="O6" s="23">
        <v>1197</v>
      </c>
      <c r="P6" s="21">
        <v>143.5</v>
      </c>
      <c r="Q6" s="21">
        <v>10.3</v>
      </c>
      <c r="R6" s="24">
        <v>1405.2</v>
      </c>
      <c r="S6" s="21" t="s">
        <v>202</v>
      </c>
      <c r="T6" s="27">
        <v>1559</v>
      </c>
      <c r="U6" s="22">
        <v>6.5</v>
      </c>
      <c r="V6" s="22">
        <v>1.7</v>
      </c>
      <c r="W6" s="22">
        <v>60.6</v>
      </c>
      <c r="X6" s="22" t="s">
        <v>202</v>
      </c>
      <c r="Y6" s="26">
        <v>68.8</v>
      </c>
    </row>
    <row r="7" spans="1:25" ht="15.75" thickBot="1" x14ac:dyDescent="0.3">
      <c r="A7" s="17">
        <v>2018</v>
      </c>
      <c r="B7" s="18">
        <v>3222</v>
      </c>
      <c r="C7" s="19" t="s">
        <v>206</v>
      </c>
      <c r="D7" s="19" t="s">
        <v>135</v>
      </c>
      <c r="E7" s="19" t="s">
        <v>70</v>
      </c>
      <c r="F7" s="21">
        <v>405</v>
      </c>
      <c r="G7" s="21" t="s">
        <v>202</v>
      </c>
      <c r="H7" s="21" t="s">
        <v>202</v>
      </c>
      <c r="I7" s="21" t="s">
        <v>202</v>
      </c>
      <c r="J7" s="21">
        <v>405</v>
      </c>
      <c r="K7" s="22">
        <v>2</v>
      </c>
      <c r="L7" s="22" t="s">
        <v>202</v>
      </c>
      <c r="M7" s="22" t="s">
        <v>202</v>
      </c>
      <c r="N7" s="22" t="s">
        <v>202</v>
      </c>
      <c r="O7" s="22">
        <v>2</v>
      </c>
      <c r="P7" s="21">
        <v>7.7</v>
      </c>
      <c r="Q7" s="21" t="s">
        <v>202</v>
      </c>
      <c r="R7" s="21" t="s">
        <v>202</v>
      </c>
      <c r="S7" s="21" t="s">
        <v>202</v>
      </c>
      <c r="T7" s="26">
        <v>7.7</v>
      </c>
      <c r="U7" s="22">
        <v>4.5</v>
      </c>
      <c r="V7" s="22" t="s">
        <v>202</v>
      </c>
      <c r="W7" s="22" t="s">
        <v>202</v>
      </c>
      <c r="X7" s="22" t="s">
        <v>202</v>
      </c>
      <c r="Y7" s="26">
        <v>4.5</v>
      </c>
    </row>
    <row r="8" spans="1:25" ht="15.75" thickBot="1" x14ac:dyDescent="0.3">
      <c r="A8" s="17">
        <v>2018</v>
      </c>
      <c r="B8" s="18">
        <v>189</v>
      </c>
      <c r="C8" s="19" t="s">
        <v>207</v>
      </c>
      <c r="D8" s="19" t="s">
        <v>135</v>
      </c>
      <c r="E8" s="19" t="s">
        <v>70</v>
      </c>
      <c r="F8" s="20">
        <v>20374</v>
      </c>
      <c r="G8" s="21" t="s">
        <v>202</v>
      </c>
      <c r="H8" s="21" t="s">
        <v>202</v>
      </c>
      <c r="I8" s="21" t="s">
        <v>202</v>
      </c>
      <c r="J8" s="20">
        <v>20374</v>
      </c>
      <c r="K8" s="22">
        <v>0</v>
      </c>
      <c r="L8" s="22" t="s">
        <v>202</v>
      </c>
      <c r="M8" s="22" t="s">
        <v>202</v>
      </c>
      <c r="N8" s="22" t="s">
        <v>202</v>
      </c>
      <c r="O8" s="22">
        <v>0</v>
      </c>
      <c r="P8" s="21">
        <v>17.600000000000001</v>
      </c>
      <c r="Q8" s="21" t="s">
        <v>202</v>
      </c>
      <c r="R8" s="21" t="s">
        <v>202</v>
      </c>
      <c r="S8" s="21" t="s">
        <v>202</v>
      </c>
      <c r="T8" s="26">
        <v>17.600000000000001</v>
      </c>
      <c r="U8" s="22">
        <v>17.600000000000001</v>
      </c>
      <c r="V8" s="22" t="s">
        <v>202</v>
      </c>
      <c r="W8" s="22" t="s">
        <v>202</v>
      </c>
      <c r="X8" s="22" t="s">
        <v>202</v>
      </c>
      <c r="Y8" s="26">
        <v>17.600000000000001</v>
      </c>
    </row>
    <row r="9" spans="1:25" ht="15.75" thickBot="1" x14ac:dyDescent="0.3">
      <c r="A9" s="17">
        <v>2018</v>
      </c>
      <c r="B9" s="18">
        <v>20841</v>
      </c>
      <c r="C9" s="19" t="s">
        <v>208</v>
      </c>
      <c r="D9" s="19" t="s">
        <v>135</v>
      </c>
      <c r="E9" s="19" t="s">
        <v>70</v>
      </c>
      <c r="F9" s="20">
        <v>3381</v>
      </c>
      <c r="G9" s="21" t="s">
        <v>202</v>
      </c>
      <c r="H9" s="21" t="s">
        <v>202</v>
      </c>
      <c r="I9" s="21" t="s">
        <v>202</v>
      </c>
      <c r="J9" s="20">
        <v>3381</v>
      </c>
      <c r="K9" s="22" t="s">
        <v>202</v>
      </c>
      <c r="L9" s="22" t="s">
        <v>202</v>
      </c>
      <c r="M9" s="22" t="s">
        <v>202</v>
      </c>
      <c r="N9" s="22" t="s">
        <v>202</v>
      </c>
      <c r="O9" s="22" t="s">
        <v>202</v>
      </c>
      <c r="P9" s="21">
        <v>4.0999999999999996</v>
      </c>
      <c r="Q9" s="21" t="s">
        <v>202</v>
      </c>
      <c r="R9" s="21" t="s">
        <v>202</v>
      </c>
      <c r="S9" s="21" t="s">
        <v>202</v>
      </c>
      <c r="T9" s="26">
        <v>4.0999999999999996</v>
      </c>
      <c r="U9" s="22">
        <v>4.0999999999999996</v>
      </c>
      <c r="V9" s="22" t="s">
        <v>202</v>
      </c>
      <c r="W9" s="22" t="s">
        <v>202</v>
      </c>
      <c r="X9" s="22" t="s">
        <v>202</v>
      </c>
      <c r="Y9" s="26">
        <v>4.0999999999999996</v>
      </c>
    </row>
    <row r="10" spans="1:25" ht="15.75" thickBot="1" x14ac:dyDescent="0.3">
      <c r="A10" s="17">
        <v>2018</v>
      </c>
      <c r="B10" s="18">
        <v>18203</v>
      </c>
      <c r="C10" s="19" t="s">
        <v>209</v>
      </c>
      <c r="D10" s="19" t="s">
        <v>135</v>
      </c>
      <c r="E10" s="19" t="s">
        <v>70</v>
      </c>
      <c r="F10" s="21" t="s">
        <v>202</v>
      </c>
      <c r="G10" s="21" t="s">
        <v>202</v>
      </c>
      <c r="H10" s="21">
        <v>1</v>
      </c>
      <c r="I10" s="21" t="s">
        <v>202</v>
      </c>
      <c r="J10" s="21">
        <v>1</v>
      </c>
      <c r="K10" s="22" t="s">
        <v>202</v>
      </c>
      <c r="L10" s="22" t="s">
        <v>202</v>
      </c>
      <c r="M10" s="22" t="s">
        <v>202</v>
      </c>
      <c r="N10" s="22" t="s">
        <v>202</v>
      </c>
      <c r="O10" s="22" t="s">
        <v>202</v>
      </c>
      <c r="P10" s="21" t="s">
        <v>202</v>
      </c>
      <c r="Q10" s="21" t="s">
        <v>202</v>
      </c>
      <c r="R10" s="21">
        <v>3.2</v>
      </c>
      <c r="S10" s="21" t="s">
        <v>202</v>
      </c>
      <c r="T10" s="26">
        <v>3.2</v>
      </c>
      <c r="U10" s="22" t="s">
        <v>202</v>
      </c>
      <c r="V10" s="22" t="s">
        <v>202</v>
      </c>
      <c r="W10" s="22" t="s">
        <v>202</v>
      </c>
      <c r="X10" s="22" t="s">
        <v>202</v>
      </c>
      <c r="Y10" s="26" t="s">
        <v>202</v>
      </c>
    </row>
    <row r="11" spans="1:25" ht="15.75" thickBot="1" x14ac:dyDescent="0.3">
      <c r="A11" s="17">
        <v>2018</v>
      </c>
      <c r="B11" s="18">
        <v>18642</v>
      </c>
      <c r="C11" s="19" t="s">
        <v>210</v>
      </c>
      <c r="D11" s="19" t="s">
        <v>135</v>
      </c>
      <c r="E11" s="19" t="s">
        <v>120</v>
      </c>
      <c r="F11" s="21" t="s">
        <v>202</v>
      </c>
      <c r="G11" s="21">
        <v>10</v>
      </c>
      <c r="H11" s="21">
        <v>140</v>
      </c>
      <c r="I11" s="21" t="s">
        <v>202</v>
      </c>
      <c r="J11" s="21">
        <v>150</v>
      </c>
      <c r="K11" s="22" t="s">
        <v>202</v>
      </c>
      <c r="L11" s="22">
        <v>50</v>
      </c>
      <c r="M11" s="23">
        <v>4453</v>
      </c>
      <c r="N11" s="22" t="s">
        <v>202</v>
      </c>
      <c r="O11" s="23">
        <v>4503</v>
      </c>
      <c r="P11" s="21" t="s">
        <v>202</v>
      </c>
      <c r="Q11" s="21">
        <v>1</v>
      </c>
      <c r="R11" s="21">
        <v>565</v>
      </c>
      <c r="S11" s="21" t="s">
        <v>202</v>
      </c>
      <c r="T11" s="26">
        <v>566</v>
      </c>
      <c r="U11" s="22" t="s">
        <v>202</v>
      </c>
      <c r="V11" s="22">
        <v>1</v>
      </c>
      <c r="W11" s="22">
        <v>392</v>
      </c>
      <c r="X11" s="22" t="s">
        <v>202</v>
      </c>
      <c r="Y11" s="26">
        <v>393</v>
      </c>
    </row>
    <row r="12" spans="1:25" ht="15.75" thickBot="1" x14ac:dyDescent="0.3">
      <c r="A12" s="17">
        <v>2018</v>
      </c>
      <c r="B12" s="18">
        <v>6342</v>
      </c>
      <c r="C12" s="19" t="s">
        <v>211</v>
      </c>
      <c r="D12" s="19" t="s">
        <v>138</v>
      </c>
      <c r="E12" s="19" t="s">
        <v>133</v>
      </c>
      <c r="F12" s="20">
        <v>6177</v>
      </c>
      <c r="G12" s="21">
        <v>0</v>
      </c>
      <c r="H12" s="21">
        <v>626</v>
      </c>
      <c r="I12" s="21">
        <v>0</v>
      </c>
      <c r="J12" s="20">
        <v>6803</v>
      </c>
      <c r="K12" s="22">
        <v>52</v>
      </c>
      <c r="L12" s="22">
        <v>0</v>
      </c>
      <c r="M12" s="22">
        <v>801</v>
      </c>
      <c r="N12" s="22">
        <v>0</v>
      </c>
      <c r="O12" s="22">
        <v>853</v>
      </c>
      <c r="P12" s="21">
        <v>6.2</v>
      </c>
      <c r="Q12" s="21">
        <v>0</v>
      </c>
      <c r="R12" s="21">
        <v>72.5</v>
      </c>
      <c r="S12" s="21">
        <v>0</v>
      </c>
      <c r="T12" s="26">
        <v>78.7</v>
      </c>
      <c r="U12" s="22">
        <v>1</v>
      </c>
      <c r="V12" s="22">
        <v>0</v>
      </c>
      <c r="W12" s="22">
        <v>13.2</v>
      </c>
      <c r="X12" s="22">
        <v>0</v>
      </c>
      <c r="Y12" s="26">
        <v>14.2</v>
      </c>
    </row>
    <row r="13" spans="1:25" ht="15.75" thickBot="1" x14ac:dyDescent="0.3">
      <c r="A13" s="17">
        <v>2018</v>
      </c>
      <c r="B13" s="18">
        <v>13676</v>
      </c>
      <c r="C13" s="19" t="s">
        <v>212</v>
      </c>
      <c r="D13" s="19" t="s">
        <v>138</v>
      </c>
      <c r="E13" s="19" t="s">
        <v>133</v>
      </c>
      <c r="F13" s="20">
        <v>8697</v>
      </c>
      <c r="G13" s="21" t="s">
        <v>202</v>
      </c>
      <c r="H13" s="21" t="s">
        <v>202</v>
      </c>
      <c r="I13" s="21" t="s">
        <v>202</v>
      </c>
      <c r="J13" s="20">
        <v>8697</v>
      </c>
      <c r="K13" s="22">
        <v>0</v>
      </c>
      <c r="L13" s="22" t="s">
        <v>202</v>
      </c>
      <c r="M13" s="22" t="s">
        <v>202</v>
      </c>
      <c r="N13" s="22" t="s">
        <v>202</v>
      </c>
      <c r="O13" s="22">
        <v>0</v>
      </c>
      <c r="P13" s="21">
        <v>4.5</v>
      </c>
      <c r="Q13" s="21" t="s">
        <v>202</v>
      </c>
      <c r="R13" s="21" t="s">
        <v>202</v>
      </c>
      <c r="S13" s="21" t="s">
        <v>202</v>
      </c>
      <c r="T13" s="26">
        <v>4.5</v>
      </c>
      <c r="U13" s="22">
        <v>4.5</v>
      </c>
      <c r="V13" s="22" t="s">
        <v>202</v>
      </c>
      <c r="W13" s="22" t="s">
        <v>202</v>
      </c>
      <c r="X13" s="22" t="s">
        <v>202</v>
      </c>
      <c r="Y13" s="26">
        <v>4.5</v>
      </c>
    </row>
    <row r="14" spans="1:25" ht="15.75" thickBot="1" x14ac:dyDescent="0.3">
      <c r="A14" s="17">
        <v>2018</v>
      </c>
      <c r="B14" s="18">
        <v>814</v>
      </c>
      <c r="C14" s="19" t="s">
        <v>213</v>
      </c>
      <c r="D14" s="19" t="s">
        <v>138</v>
      </c>
      <c r="E14" s="19" t="s">
        <v>133</v>
      </c>
      <c r="F14" s="20">
        <v>22630</v>
      </c>
      <c r="G14" s="21" t="s">
        <v>202</v>
      </c>
      <c r="H14" s="20">
        <v>1009</v>
      </c>
      <c r="I14" s="21" t="s">
        <v>202</v>
      </c>
      <c r="J14" s="20">
        <v>23639</v>
      </c>
      <c r="K14" s="22">
        <v>68</v>
      </c>
      <c r="L14" s="22" t="s">
        <v>202</v>
      </c>
      <c r="M14" s="22">
        <v>0</v>
      </c>
      <c r="N14" s="22" t="s">
        <v>202</v>
      </c>
      <c r="O14" s="22">
        <v>68</v>
      </c>
      <c r="P14" s="21">
        <v>30.1</v>
      </c>
      <c r="Q14" s="21" t="s">
        <v>202</v>
      </c>
      <c r="R14" s="21">
        <v>9.6</v>
      </c>
      <c r="S14" s="21" t="s">
        <v>202</v>
      </c>
      <c r="T14" s="26">
        <v>39.700000000000003</v>
      </c>
      <c r="U14" s="22">
        <v>30.1</v>
      </c>
      <c r="V14" s="22" t="s">
        <v>202</v>
      </c>
      <c r="W14" s="22">
        <v>9.6</v>
      </c>
      <c r="X14" s="22" t="s">
        <v>202</v>
      </c>
      <c r="Y14" s="26">
        <v>39.700000000000003</v>
      </c>
    </row>
    <row r="15" spans="1:25" ht="15.75" thickBot="1" x14ac:dyDescent="0.3">
      <c r="A15" s="17">
        <v>2018</v>
      </c>
      <c r="B15" s="18">
        <v>807</v>
      </c>
      <c r="C15" s="19" t="s">
        <v>214</v>
      </c>
      <c r="D15" s="19" t="s">
        <v>138</v>
      </c>
      <c r="E15" s="19" t="s">
        <v>118</v>
      </c>
      <c r="F15" s="21" t="s">
        <v>202</v>
      </c>
      <c r="G15" s="21" t="s">
        <v>202</v>
      </c>
      <c r="H15" s="21">
        <v>8</v>
      </c>
      <c r="I15" s="21" t="s">
        <v>202</v>
      </c>
      <c r="J15" s="21">
        <v>8</v>
      </c>
      <c r="K15" s="22" t="s">
        <v>202</v>
      </c>
      <c r="L15" s="22" t="s">
        <v>202</v>
      </c>
      <c r="M15" s="22" t="s">
        <v>202</v>
      </c>
      <c r="N15" s="22" t="s">
        <v>202</v>
      </c>
      <c r="O15" s="22" t="s">
        <v>202</v>
      </c>
      <c r="P15" s="21" t="s">
        <v>202</v>
      </c>
      <c r="Q15" s="21" t="s">
        <v>202</v>
      </c>
      <c r="R15" s="21">
        <v>653</v>
      </c>
      <c r="S15" s="21" t="s">
        <v>202</v>
      </c>
      <c r="T15" s="26">
        <v>653</v>
      </c>
      <c r="U15" s="22" t="s">
        <v>202</v>
      </c>
      <c r="V15" s="22" t="s">
        <v>202</v>
      </c>
      <c r="W15" s="22">
        <v>151</v>
      </c>
      <c r="X15" s="22" t="s">
        <v>202</v>
      </c>
      <c r="Y15" s="26">
        <v>151</v>
      </c>
    </row>
    <row r="16" spans="1:25" ht="15.75" thickBot="1" x14ac:dyDescent="0.3">
      <c r="A16" s="17">
        <v>2018</v>
      </c>
      <c r="B16" s="18">
        <v>2678</v>
      </c>
      <c r="C16" s="19" t="s">
        <v>215</v>
      </c>
      <c r="D16" s="19" t="s">
        <v>138</v>
      </c>
      <c r="E16" s="19" t="s">
        <v>133</v>
      </c>
      <c r="F16" s="21" t="s">
        <v>202</v>
      </c>
      <c r="G16" s="21">
        <v>56</v>
      </c>
      <c r="H16" s="21" t="s">
        <v>202</v>
      </c>
      <c r="I16" s="21" t="s">
        <v>202</v>
      </c>
      <c r="J16" s="21">
        <v>56</v>
      </c>
      <c r="K16" s="22" t="s">
        <v>202</v>
      </c>
      <c r="L16" s="22" t="s">
        <v>202</v>
      </c>
      <c r="M16" s="22" t="s">
        <v>202</v>
      </c>
      <c r="N16" s="22" t="s">
        <v>202</v>
      </c>
      <c r="O16" s="22" t="s">
        <v>202</v>
      </c>
      <c r="P16" s="21" t="s">
        <v>202</v>
      </c>
      <c r="Q16" s="21">
        <v>1.4</v>
      </c>
      <c r="R16" s="21" t="s">
        <v>202</v>
      </c>
      <c r="S16" s="21" t="s">
        <v>202</v>
      </c>
      <c r="T16" s="26">
        <v>1.4</v>
      </c>
      <c r="U16" s="22" t="s">
        <v>202</v>
      </c>
      <c r="V16" s="22">
        <v>0.7</v>
      </c>
      <c r="W16" s="22" t="s">
        <v>202</v>
      </c>
      <c r="X16" s="22" t="s">
        <v>202</v>
      </c>
      <c r="Y16" s="26">
        <v>0.7</v>
      </c>
    </row>
    <row r="17" spans="1:25" ht="15.75" thickBot="1" x14ac:dyDescent="0.3">
      <c r="A17" s="17">
        <v>2018</v>
      </c>
      <c r="B17" s="18">
        <v>4509</v>
      </c>
      <c r="C17" s="19" t="s">
        <v>216</v>
      </c>
      <c r="D17" s="19" t="s">
        <v>138</v>
      </c>
      <c r="E17" s="19" t="s">
        <v>133</v>
      </c>
      <c r="F17" s="21" t="s">
        <v>202</v>
      </c>
      <c r="G17" s="21">
        <v>658</v>
      </c>
      <c r="H17" s="21">
        <v>1</v>
      </c>
      <c r="I17" s="21" t="s">
        <v>202</v>
      </c>
      <c r="J17" s="21">
        <v>659</v>
      </c>
      <c r="K17" s="22" t="s">
        <v>202</v>
      </c>
      <c r="L17" s="22" t="s">
        <v>202</v>
      </c>
      <c r="M17" s="22" t="s">
        <v>202</v>
      </c>
      <c r="N17" s="22" t="s">
        <v>202</v>
      </c>
      <c r="O17" s="22" t="s">
        <v>202</v>
      </c>
      <c r="P17" s="21" t="s">
        <v>202</v>
      </c>
      <c r="Q17" s="21">
        <v>21.9</v>
      </c>
      <c r="R17" s="21">
        <v>1.2</v>
      </c>
      <c r="S17" s="21" t="s">
        <v>202</v>
      </c>
      <c r="T17" s="26">
        <v>23.1</v>
      </c>
      <c r="U17" s="22" t="s">
        <v>202</v>
      </c>
      <c r="V17" s="22">
        <v>6</v>
      </c>
      <c r="W17" s="22">
        <v>1.2</v>
      </c>
      <c r="X17" s="22" t="s">
        <v>202</v>
      </c>
      <c r="Y17" s="26">
        <v>7.2</v>
      </c>
    </row>
    <row r="18" spans="1:25" ht="15.75" thickBot="1" x14ac:dyDescent="0.3">
      <c r="A18" s="17">
        <v>2018</v>
      </c>
      <c r="B18" s="18">
        <v>12681</v>
      </c>
      <c r="C18" s="19" t="s">
        <v>217</v>
      </c>
      <c r="D18" s="19" t="s">
        <v>138</v>
      </c>
      <c r="E18" s="19" t="s">
        <v>133</v>
      </c>
      <c r="F18" s="21" t="s">
        <v>202</v>
      </c>
      <c r="G18" s="21" t="s">
        <v>202</v>
      </c>
      <c r="H18" s="21">
        <v>758</v>
      </c>
      <c r="I18" s="21" t="s">
        <v>202</v>
      </c>
      <c r="J18" s="21">
        <v>758</v>
      </c>
      <c r="K18" s="22" t="s">
        <v>202</v>
      </c>
      <c r="L18" s="22" t="s">
        <v>202</v>
      </c>
      <c r="M18" s="22" t="s">
        <v>202</v>
      </c>
      <c r="N18" s="22" t="s">
        <v>202</v>
      </c>
      <c r="O18" s="22" t="s">
        <v>202</v>
      </c>
      <c r="P18" s="21" t="s">
        <v>202</v>
      </c>
      <c r="Q18" s="21" t="s">
        <v>202</v>
      </c>
      <c r="R18" s="21">
        <v>3</v>
      </c>
      <c r="S18" s="21" t="s">
        <v>202</v>
      </c>
      <c r="T18" s="26">
        <v>3</v>
      </c>
      <c r="U18" s="22" t="s">
        <v>202</v>
      </c>
      <c r="V18" s="22" t="s">
        <v>202</v>
      </c>
      <c r="W18" s="22">
        <v>2</v>
      </c>
      <c r="X18" s="22" t="s">
        <v>202</v>
      </c>
      <c r="Y18" s="26">
        <v>2</v>
      </c>
    </row>
    <row r="19" spans="1:25" ht="15.75" thickBot="1" x14ac:dyDescent="0.3">
      <c r="A19" s="17">
        <v>2018</v>
      </c>
      <c r="B19" s="18">
        <v>14063</v>
      </c>
      <c r="C19" s="19" t="s">
        <v>218</v>
      </c>
      <c r="D19" s="19" t="s">
        <v>138</v>
      </c>
      <c r="E19" s="19" t="s">
        <v>118</v>
      </c>
      <c r="F19" s="21">
        <v>0</v>
      </c>
      <c r="G19" s="21">
        <v>10</v>
      </c>
      <c r="H19" s="21">
        <v>0</v>
      </c>
      <c r="I19" s="21">
        <v>0</v>
      </c>
      <c r="J19" s="21">
        <v>10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1">
        <v>0</v>
      </c>
      <c r="Q19" s="21">
        <v>57.2</v>
      </c>
      <c r="R19" s="21">
        <v>0</v>
      </c>
      <c r="S19" s="21">
        <v>0</v>
      </c>
      <c r="T19" s="26">
        <v>57.2</v>
      </c>
      <c r="U19" s="22">
        <v>0</v>
      </c>
      <c r="V19" s="22">
        <v>0</v>
      </c>
      <c r="W19" s="22">
        <v>0</v>
      </c>
      <c r="X19" s="22">
        <v>0</v>
      </c>
      <c r="Y19" s="26">
        <v>0</v>
      </c>
    </row>
    <row r="20" spans="1:25" ht="15.75" thickBot="1" x14ac:dyDescent="0.3">
      <c r="A20" s="17">
        <v>2018</v>
      </c>
      <c r="B20" s="18">
        <v>17671</v>
      </c>
      <c r="C20" s="19" t="s">
        <v>219</v>
      </c>
      <c r="D20" s="19" t="s">
        <v>138</v>
      </c>
      <c r="E20" s="19" t="s">
        <v>133</v>
      </c>
      <c r="F20" s="21">
        <v>0</v>
      </c>
      <c r="G20" s="21">
        <v>0</v>
      </c>
      <c r="H20" s="21">
        <v>4</v>
      </c>
      <c r="I20" s="21">
        <v>0</v>
      </c>
      <c r="J20" s="21">
        <v>4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1">
        <v>0</v>
      </c>
      <c r="Q20" s="21">
        <v>0</v>
      </c>
      <c r="R20" s="21">
        <v>36.5</v>
      </c>
      <c r="S20" s="21">
        <v>0</v>
      </c>
      <c r="T20" s="26">
        <v>36.5</v>
      </c>
      <c r="U20" s="22">
        <v>0</v>
      </c>
      <c r="V20" s="22">
        <v>0</v>
      </c>
      <c r="W20" s="22">
        <v>24.9</v>
      </c>
      <c r="X20" s="22">
        <v>0</v>
      </c>
      <c r="Y20" s="26">
        <v>24.9</v>
      </c>
    </row>
    <row r="21" spans="1:25" ht="15.75" thickBot="1" x14ac:dyDescent="0.3">
      <c r="A21" s="17">
        <v>2018</v>
      </c>
      <c r="B21" s="18">
        <v>17698</v>
      </c>
      <c r="C21" s="19" t="s">
        <v>220</v>
      </c>
      <c r="D21" s="19" t="s">
        <v>138</v>
      </c>
      <c r="E21" s="19" t="s">
        <v>118</v>
      </c>
      <c r="F21" s="21">
        <v>0</v>
      </c>
      <c r="G21" s="21">
        <v>11</v>
      </c>
      <c r="H21" s="21">
        <v>7</v>
      </c>
      <c r="I21" s="21">
        <v>0</v>
      </c>
      <c r="J21" s="21">
        <v>18</v>
      </c>
      <c r="K21" s="22">
        <v>0</v>
      </c>
      <c r="L21" s="22">
        <v>42</v>
      </c>
      <c r="M21" s="22">
        <v>52</v>
      </c>
      <c r="N21" s="22">
        <v>0</v>
      </c>
      <c r="O21" s="22">
        <v>94</v>
      </c>
      <c r="P21" s="21">
        <v>0</v>
      </c>
      <c r="Q21" s="21">
        <v>10</v>
      </c>
      <c r="R21" s="21">
        <v>3.1</v>
      </c>
      <c r="S21" s="21">
        <v>0</v>
      </c>
      <c r="T21" s="26">
        <v>13.1</v>
      </c>
      <c r="U21" s="22">
        <v>0</v>
      </c>
      <c r="V21" s="22">
        <v>3.9</v>
      </c>
      <c r="W21" s="22">
        <v>0</v>
      </c>
      <c r="X21" s="22">
        <v>0</v>
      </c>
      <c r="Y21" s="26">
        <v>3.9</v>
      </c>
    </row>
    <row r="22" spans="1:25" ht="15.75" thickBot="1" x14ac:dyDescent="0.3">
      <c r="A22" s="17">
        <v>2018</v>
      </c>
      <c r="B22" s="18">
        <v>20963</v>
      </c>
      <c r="C22" s="19" t="s">
        <v>221</v>
      </c>
      <c r="D22" s="19" t="s">
        <v>138</v>
      </c>
      <c r="E22" s="19" t="s">
        <v>133</v>
      </c>
      <c r="F22" s="21" t="s">
        <v>202</v>
      </c>
      <c r="G22" s="21" t="s">
        <v>202</v>
      </c>
      <c r="H22" s="20">
        <v>3700</v>
      </c>
      <c r="I22" s="21" t="s">
        <v>202</v>
      </c>
      <c r="J22" s="20">
        <v>3700</v>
      </c>
      <c r="K22" s="22" t="s">
        <v>202</v>
      </c>
      <c r="L22" s="22" t="s">
        <v>202</v>
      </c>
      <c r="M22" s="23">
        <v>4150</v>
      </c>
      <c r="N22" s="22" t="s">
        <v>202</v>
      </c>
      <c r="O22" s="23">
        <v>4150</v>
      </c>
      <c r="P22" s="21" t="s">
        <v>202</v>
      </c>
      <c r="Q22" s="21" t="s">
        <v>202</v>
      </c>
      <c r="R22" s="21">
        <v>65</v>
      </c>
      <c r="S22" s="21" t="s">
        <v>202</v>
      </c>
      <c r="T22" s="26">
        <v>65</v>
      </c>
      <c r="U22" s="22" t="s">
        <v>202</v>
      </c>
      <c r="V22" s="22" t="s">
        <v>202</v>
      </c>
      <c r="W22" s="22">
        <v>63</v>
      </c>
      <c r="X22" s="22" t="s">
        <v>202</v>
      </c>
      <c r="Y22" s="26">
        <v>63</v>
      </c>
    </row>
    <row r="23" spans="1:25" ht="15.75" thickBot="1" x14ac:dyDescent="0.3">
      <c r="A23" s="17">
        <v>2018</v>
      </c>
      <c r="B23" s="18">
        <v>803</v>
      </c>
      <c r="C23" s="19" t="s">
        <v>222</v>
      </c>
      <c r="D23" s="19" t="s">
        <v>137</v>
      </c>
      <c r="E23" s="19" t="s">
        <v>73</v>
      </c>
      <c r="F23" s="20">
        <v>637164</v>
      </c>
      <c r="G23" s="21">
        <v>174</v>
      </c>
      <c r="H23" s="21" t="s">
        <v>202</v>
      </c>
      <c r="I23" s="21" t="s">
        <v>202</v>
      </c>
      <c r="J23" s="20">
        <v>637338</v>
      </c>
      <c r="K23" s="23">
        <v>740785</v>
      </c>
      <c r="L23" s="23">
        <v>116814</v>
      </c>
      <c r="M23" s="22" t="s">
        <v>202</v>
      </c>
      <c r="N23" s="22" t="s">
        <v>202</v>
      </c>
      <c r="O23" s="23">
        <v>857599</v>
      </c>
      <c r="P23" s="21">
        <v>169.1</v>
      </c>
      <c r="Q23" s="21">
        <v>26.7</v>
      </c>
      <c r="R23" s="21" t="s">
        <v>202</v>
      </c>
      <c r="S23" s="21" t="s">
        <v>202</v>
      </c>
      <c r="T23" s="26">
        <v>195.8</v>
      </c>
      <c r="U23" s="22">
        <v>169.1</v>
      </c>
      <c r="V23" s="22">
        <v>1.7</v>
      </c>
      <c r="W23" s="22" t="s">
        <v>202</v>
      </c>
      <c r="X23" s="22" t="s">
        <v>202</v>
      </c>
      <c r="Y23" s="26">
        <v>170.8</v>
      </c>
    </row>
    <row r="24" spans="1:25" ht="15.75" thickBot="1" x14ac:dyDescent="0.3">
      <c r="A24" s="17">
        <v>2018</v>
      </c>
      <c r="B24" s="18">
        <v>16572</v>
      </c>
      <c r="C24" s="19" t="s">
        <v>223</v>
      </c>
      <c r="D24" s="19" t="s">
        <v>137</v>
      </c>
      <c r="E24" s="19" t="s">
        <v>113</v>
      </c>
      <c r="F24" s="20">
        <v>13485</v>
      </c>
      <c r="G24" s="21">
        <v>0</v>
      </c>
      <c r="H24" s="21">
        <v>3</v>
      </c>
      <c r="I24" s="21" t="s">
        <v>202</v>
      </c>
      <c r="J24" s="20">
        <v>13488</v>
      </c>
      <c r="K24" s="22">
        <v>340</v>
      </c>
      <c r="L24" s="22">
        <v>0</v>
      </c>
      <c r="M24" s="22">
        <v>14</v>
      </c>
      <c r="N24" s="22" t="s">
        <v>202</v>
      </c>
      <c r="O24" s="22">
        <v>354</v>
      </c>
      <c r="P24" s="21">
        <v>21</v>
      </c>
      <c r="Q24" s="21">
        <v>0</v>
      </c>
      <c r="R24" s="21">
        <v>78</v>
      </c>
      <c r="S24" s="21" t="s">
        <v>202</v>
      </c>
      <c r="T24" s="26">
        <v>99</v>
      </c>
      <c r="U24" s="22">
        <v>21</v>
      </c>
      <c r="V24" s="22">
        <v>0</v>
      </c>
      <c r="W24" s="22">
        <v>53</v>
      </c>
      <c r="X24" s="22" t="s">
        <v>202</v>
      </c>
      <c r="Y24" s="26">
        <v>74</v>
      </c>
    </row>
    <row r="25" spans="1:25" ht="15.75" thickBot="1" x14ac:dyDescent="0.3">
      <c r="A25" s="17">
        <v>2018</v>
      </c>
      <c r="B25" s="18">
        <v>18280</v>
      </c>
      <c r="C25" s="19" t="s">
        <v>224</v>
      </c>
      <c r="D25" s="19" t="s">
        <v>137</v>
      </c>
      <c r="E25" s="19" t="s">
        <v>126</v>
      </c>
      <c r="F25" s="21" t="s">
        <v>202</v>
      </c>
      <c r="G25" s="21">
        <v>789</v>
      </c>
      <c r="H25" s="21" t="s">
        <v>202</v>
      </c>
      <c r="I25" s="21" t="s">
        <v>202</v>
      </c>
      <c r="J25" s="21">
        <v>789</v>
      </c>
      <c r="K25" s="22" t="s">
        <v>202</v>
      </c>
      <c r="L25" s="22">
        <v>55</v>
      </c>
      <c r="M25" s="22" t="s">
        <v>202</v>
      </c>
      <c r="N25" s="22" t="s">
        <v>202</v>
      </c>
      <c r="O25" s="22">
        <v>55</v>
      </c>
      <c r="P25" s="21" t="s">
        <v>202</v>
      </c>
      <c r="Q25" s="21">
        <v>78</v>
      </c>
      <c r="R25" s="21" t="s">
        <v>202</v>
      </c>
      <c r="S25" s="21" t="s">
        <v>202</v>
      </c>
      <c r="T25" s="26">
        <v>78</v>
      </c>
      <c r="U25" s="22" t="s">
        <v>202</v>
      </c>
      <c r="V25" s="22">
        <v>13.2</v>
      </c>
      <c r="W25" s="22" t="s">
        <v>202</v>
      </c>
      <c r="X25" s="22" t="s">
        <v>202</v>
      </c>
      <c r="Y25" s="26">
        <v>13.2</v>
      </c>
    </row>
    <row r="26" spans="1:25" ht="15.75" thickBot="1" x14ac:dyDescent="0.3">
      <c r="A26" s="17">
        <v>2018</v>
      </c>
      <c r="B26" s="18">
        <v>19189</v>
      </c>
      <c r="C26" s="19" t="s">
        <v>225</v>
      </c>
      <c r="D26" s="19" t="s">
        <v>137</v>
      </c>
      <c r="E26" s="19" t="s">
        <v>126</v>
      </c>
      <c r="F26" s="21" t="s">
        <v>202</v>
      </c>
      <c r="G26" s="21">
        <v>20</v>
      </c>
      <c r="H26" s="21">
        <v>2</v>
      </c>
      <c r="I26" s="21" t="s">
        <v>202</v>
      </c>
      <c r="J26" s="21">
        <v>22</v>
      </c>
      <c r="K26" s="22" t="s">
        <v>202</v>
      </c>
      <c r="L26" s="22">
        <v>0</v>
      </c>
      <c r="M26" s="22">
        <v>0</v>
      </c>
      <c r="N26" s="22" t="s">
        <v>202</v>
      </c>
      <c r="O26" s="22">
        <v>0</v>
      </c>
      <c r="P26" s="21" t="s">
        <v>202</v>
      </c>
      <c r="Q26" s="21">
        <v>2.8</v>
      </c>
      <c r="R26" s="21">
        <v>0.8</v>
      </c>
      <c r="S26" s="21" t="s">
        <v>202</v>
      </c>
      <c r="T26" s="26">
        <v>3.5</v>
      </c>
      <c r="U26" s="22" t="s">
        <v>202</v>
      </c>
      <c r="V26" s="22">
        <v>2.1</v>
      </c>
      <c r="W26" s="22">
        <v>0.5</v>
      </c>
      <c r="X26" s="22" t="s">
        <v>202</v>
      </c>
      <c r="Y26" s="26">
        <v>2.6</v>
      </c>
    </row>
    <row r="27" spans="1:25" ht="15.75" thickBot="1" x14ac:dyDescent="0.3">
      <c r="A27" s="17">
        <v>2018</v>
      </c>
      <c r="B27" s="18">
        <v>19728</v>
      </c>
      <c r="C27" s="19" t="s">
        <v>226</v>
      </c>
      <c r="D27" s="19" t="s">
        <v>137</v>
      </c>
      <c r="E27" s="19" t="s">
        <v>122</v>
      </c>
      <c r="F27" s="21">
        <v>0</v>
      </c>
      <c r="G27" s="21">
        <v>31</v>
      </c>
      <c r="H27" s="21">
        <v>0</v>
      </c>
      <c r="I27" s="21">
        <v>0</v>
      </c>
      <c r="J27" s="21">
        <v>31</v>
      </c>
      <c r="K27" s="22">
        <v>0</v>
      </c>
      <c r="L27" s="23">
        <v>1913</v>
      </c>
      <c r="M27" s="22">
        <v>0</v>
      </c>
      <c r="N27" s="22">
        <v>0</v>
      </c>
      <c r="O27" s="23">
        <v>1913</v>
      </c>
      <c r="P27" s="21">
        <v>0</v>
      </c>
      <c r="Q27" s="21">
        <v>5.9</v>
      </c>
      <c r="R27" s="21">
        <v>0</v>
      </c>
      <c r="S27" s="21">
        <v>0</v>
      </c>
      <c r="T27" s="26">
        <v>5.9</v>
      </c>
      <c r="U27" s="22">
        <v>0</v>
      </c>
      <c r="V27" s="22">
        <v>5.9</v>
      </c>
      <c r="W27" s="22">
        <v>0</v>
      </c>
      <c r="X27" s="22">
        <v>0</v>
      </c>
      <c r="Y27" s="26">
        <v>5.9</v>
      </c>
    </row>
    <row r="28" spans="1:25" ht="15.75" thickBot="1" x14ac:dyDescent="0.3">
      <c r="A28" s="17">
        <v>2018</v>
      </c>
      <c r="B28" s="18">
        <v>24211</v>
      </c>
      <c r="C28" s="19" t="s">
        <v>227</v>
      </c>
      <c r="D28" s="19" t="s">
        <v>137</v>
      </c>
      <c r="E28" s="19" t="s">
        <v>122</v>
      </c>
      <c r="F28" s="21" t="s">
        <v>202</v>
      </c>
      <c r="G28" s="21">
        <v>232</v>
      </c>
      <c r="H28" s="21" t="s">
        <v>202</v>
      </c>
      <c r="I28" s="21" t="s">
        <v>202</v>
      </c>
      <c r="J28" s="21">
        <v>232</v>
      </c>
      <c r="K28" s="22" t="s">
        <v>202</v>
      </c>
      <c r="L28" s="23">
        <v>21431</v>
      </c>
      <c r="M28" s="22" t="s">
        <v>202</v>
      </c>
      <c r="N28" s="22" t="s">
        <v>202</v>
      </c>
      <c r="O28" s="23">
        <v>21431</v>
      </c>
      <c r="P28" s="21" t="s">
        <v>202</v>
      </c>
      <c r="Q28" s="21">
        <v>42.8</v>
      </c>
      <c r="R28" s="21" t="s">
        <v>202</v>
      </c>
      <c r="S28" s="21" t="s">
        <v>202</v>
      </c>
      <c r="T28" s="26">
        <v>42.8</v>
      </c>
      <c r="U28" s="22" t="s">
        <v>202</v>
      </c>
      <c r="V28" s="22">
        <v>42.8</v>
      </c>
      <c r="W28" s="22" t="s">
        <v>202</v>
      </c>
      <c r="X28" s="22" t="s">
        <v>202</v>
      </c>
      <c r="Y28" s="26">
        <v>42.8</v>
      </c>
    </row>
    <row r="29" spans="1:25" ht="15.75" thickBot="1" x14ac:dyDescent="0.3">
      <c r="A29" s="17">
        <v>2018</v>
      </c>
      <c r="B29" s="18">
        <v>16534</v>
      </c>
      <c r="C29" s="19" t="s">
        <v>228</v>
      </c>
      <c r="D29" s="19" t="s">
        <v>139</v>
      </c>
      <c r="E29" s="19" t="s">
        <v>112</v>
      </c>
      <c r="F29" s="20">
        <v>85858</v>
      </c>
      <c r="G29" s="21">
        <v>25</v>
      </c>
      <c r="H29" s="21">
        <v>1</v>
      </c>
      <c r="I29" s="21">
        <v>0</v>
      </c>
      <c r="J29" s="20">
        <v>85884</v>
      </c>
      <c r="K29" s="22">
        <v>0</v>
      </c>
      <c r="L29" s="22">
        <v>47</v>
      </c>
      <c r="M29" s="22">
        <v>54</v>
      </c>
      <c r="N29" s="22">
        <v>0</v>
      </c>
      <c r="O29" s="22">
        <v>101</v>
      </c>
      <c r="P29" s="21">
        <v>60.6</v>
      </c>
      <c r="Q29" s="21">
        <v>9.8000000000000007</v>
      </c>
      <c r="R29" s="21">
        <v>8.6</v>
      </c>
      <c r="S29" s="21">
        <v>0</v>
      </c>
      <c r="T29" s="26">
        <v>78.900000000000006</v>
      </c>
      <c r="U29" s="22">
        <v>0</v>
      </c>
      <c r="V29" s="22">
        <v>4.0999999999999996</v>
      </c>
      <c r="W29" s="22">
        <v>8</v>
      </c>
      <c r="X29" s="22">
        <v>0</v>
      </c>
      <c r="Y29" s="26">
        <v>12.1</v>
      </c>
    </row>
    <row r="30" spans="1:25" ht="15.75" thickBot="1" x14ac:dyDescent="0.3">
      <c r="A30" s="17">
        <v>2018</v>
      </c>
      <c r="B30" s="18">
        <v>7294</v>
      </c>
      <c r="C30" s="19" t="s">
        <v>229</v>
      </c>
      <c r="D30" s="19" t="s">
        <v>139</v>
      </c>
      <c r="E30" s="19" t="s">
        <v>94</v>
      </c>
      <c r="F30" s="20">
        <v>33000</v>
      </c>
      <c r="G30" s="21" t="s">
        <v>202</v>
      </c>
      <c r="H30" s="21" t="s">
        <v>202</v>
      </c>
      <c r="I30" s="21" t="s">
        <v>202</v>
      </c>
      <c r="J30" s="20">
        <v>33000</v>
      </c>
      <c r="K30" s="22">
        <v>18</v>
      </c>
      <c r="L30" s="22" t="s">
        <v>202</v>
      </c>
      <c r="M30" s="22" t="s">
        <v>202</v>
      </c>
      <c r="N30" s="22" t="s">
        <v>202</v>
      </c>
      <c r="O30" s="22">
        <v>18</v>
      </c>
      <c r="P30" s="21">
        <v>3.3</v>
      </c>
      <c r="Q30" s="21" t="s">
        <v>202</v>
      </c>
      <c r="R30" s="21" t="s">
        <v>202</v>
      </c>
      <c r="S30" s="21" t="s">
        <v>202</v>
      </c>
      <c r="T30" s="26">
        <v>3.3</v>
      </c>
      <c r="U30" s="22">
        <v>3.3</v>
      </c>
      <c r="V30" s="22" t="s">
        <v>202</v>
      </c>
      <c r="W30" s="22" t="s">
        <v>202</v>
      </c>
      <c r="X30" s="22" t="s">
        <v>202</v>
      </c>
      <c r="Y30" s="26">
        <v>3.3</v>
      </c>
    </row>
    <row r="31" spans="1:25" ht="15.75" thickBot="1" x14ac:dyDescent="0.3">
      <c r="A31" s="17">
        <v>2018</v>
      </c>
      <c r="B31" s="18">
        <v>12745</v>
      </c>
      <c r="C31" s="19" t="s">
        <v>230</v>
      </c>
      <c r="D31" s="19" t="s">
        <v>139</v>
      </c>
      <c r="E31" s="19" t="s">
        <v>112</v>
      </c>
      <c r="F31" s="20">
        <v>12335</v>
      </c>
      <c r="G31" s="21">
        <v>65</v>
      </c>
      <c r="H31" s="21">
        <v>8</v>
      </c>
      <c r="I31" s="21">
        <v>0</v>
      </c>
      <c r="J31" s="20">
        <v>12408</v>
      </c>
      <c r="K31" s="22" t="s">
        <v>202</v>
      </c>
      <c r="L31" s="22" t="s">
        <v>202</v>
      </c>
      <c r="M31" s="22" t="s">
        <v>202</v>
      </c>
      <c r="N31" s="22" t="s">
        <v>202</v>
      </c>
      <c r="O31" s="22" t="s">
        <v>202</v>
      </c>
      <c r="P31" s="21">
        <v>9</v>
      </c>
      <c r="Q31" s="21">
        <v>1</v>
      </c>
      <c r="R31" s="21">
        <v>19.8</v>
      </c>
      <c r="S31" s="21" t="s">
        <v>202</v>
      </c>
      <c r="T31" s="26">
        <v>29.8</v>
      </c>
      <c r="U31" s="22" t="s">
        <v>202</v>
      </c>
      <c r="V31" s="22" t="s">
        <v>202</v>
      </c>
      <c r="W31" s="22" t="s">
        <v>202</v>
      </c>
      <c r="X31" s="22" t="s">
        <v>202</v>
      </c>
      <c r="Y31" s="26" t="s">
        <v>202</v>
      </c>
    </row>
    <row r="32" spans="1:25" ht="15.75" thickBot="1" x14ac:dyDescent="0.3">
      <c r="A32" s="17">
        <v>2018</v>
      </c>
      <c r="B32" s="18">
        <v>16295</v>
      </c>
      <c r="C32" s="19" t="s">
        <v>231</v>
      </c>
      <c r="D32" s="19" t="s">
        <v>139</v>
      </c>
      <c r="E32" s="19" t="s">
        <v>112</v>
      </c>
      <c r="F32" s="20">
        <v>3594</v>
      </c>
      <c r="G32" s="21" t="s">
        <v>202</v>
      </c>
      <c r="H32" s="21" t="s">
        <v>202</v>
      </c>
      <c r="I32" s="21" t="s">
        <v>202</v>
      </c>
      <c r="J32" s="20">
        <v>3594</v>
      </c>
      <c r="K32" s="22">
        <v>0</v>
      </c>
      <c r="L32" s="22" t="s">
        <v>202</v>
      </c>
      <c r="M32" s="22" t="s">
        <v>202</v>
      </c>
      <c r="N32" s="22" t="s">
        <v>202</v>
      </c>
      <c r="O32" s="22">
        <v>0</v>
      </c>
      <c r="P32" s="21">
        <v>2.1</v>
      </c>
      <c r="Q32" s="21" t="s">
        <v>202</v>
      </c>
      <c r="R32" s="21" t="s">
        <v>202</v>
      </c>
      <c r="S32" s="21" t="s">
        <v>202</v>
      </c>
      <c r="T32" s="26">
        <v>2.1</v>
      </c>
      <c r="U32" s="22">
        <v>0</v>
      </c>
      <c r="V32" s="22" t="s">
        <v>202</v>
      </c>
      <c r="W32" s="22" t="s">
        <v>202</v>
      </c>
      <c r="X32" s="22" t="s">
        <v>202</v>
      </c>
      <c r="Y32" s="26">
        <v>0</v>
      </c>
    </row>
    <row r="33" spans="1:25" ht="15.75" thickBot="1" x14ac:dyDescent="0.3">
      <c r="A33" s="17">
        <v>2018</v>
      </c>
      <c r="B33" s="18">
        <v>14328</v>
      </c>
      <c r="C33" s="19" t="s">
        <v>232</v>
      </c>
      <c r="D33" s="19" t="s">
        <v>139</v>
      </c>
      <c r="E33" s="19" t="s">
        <v>79</v>
      </c>
      <c r="F33" s="20">
        <v>649445</v>
      </c>
      <c r="G33" s="20">
        <v>661743</v>
      </c>
      <c r="H33" s="20">
        <v>12734</v>
      </c>
      <c r="I33" s="21">
        <v>0</v>
      </c>
      <c r="J33" s="20">
        <v>1323922</v>
      </c>
      <c r="K33" s="23">
        <v>19974</v>
      </c>
      <c r="L33" s="22">
        <v>378</v>
      </c>
      <c r="M33" s="23">
        <v>2630</v>
      </c>
      <c r="N33" s="22">
        <v>0</v>
      </c>
      <c r="O33" s="23">
        <v>22982</v>
      </c>
      <c r="P33" s="21">
        <v>159</v>
      </c>
      <c r="Q33" s="21">
        <v>385</v>
      </c>
      <c r="R33" s="21">
        <v>281</v>
      </c>
      <c r="S33" s="21">
        <v>0</v>
      </c>
      <c r="T33" s="26">
        <v>825</v>
      </c>
      <c r="U33" s="22">
        <v>49</v>
      </c>
      <c r="V33" s="22">
        <v>1</v>
      </c>
      <c r="W33" s="22">
        <v>28</v>
      </c>
      <c r="X33" s="22">
        <v>0</v>
      </c>
      <c r="Y33" s="26">
        <v>78</v>
      </c>
    </row>
    <row r="34" spans="1:25" ht="15.75" thickBot="1" x14ac:dyDescent="0.3">
      <c r="A34" s="17">
        <v>2018</v>
      </c>
      <c r="B34" s="18">
        <v>17609</v>
      </c>
      <c r="C34" s="19" t="s">
        <v>233</v>
      </c>
      <c r="D34" s="19" t="s">
        <v>139</v>
      </c>
      <c r="E34" s="19" t="s">
        <v>79</v>
      </c>
      <c r="F34" s="20">
        <v>286264</v>
      </c>
      <c r="G34" s="20">
        <v>9525</v>
      </c>
      <c r="H34" s="20">
        <v>2411</v>
      </c>
      <c r="I34" s="21" t="s">
        <v>202</v>
      </c>
      <c r="J34" s="20">
        <v>298200</v>
      </c>
      <c r="K34" s="22" t="s">
        <v>202</v>
      </c>
      <c r="L34" s="22" t="s">
        <v>202</v>
      </c>
      <c r="M34" s="22" t="s">
        <v>202</v>
      </c>
      <c r="N34" s="22" t="s">
        <v>202</v>
      </c>
      <c r="O34" s="22" t="s">
        <v>202</v>
      </c>
      <c r="P34" s="21">
        <v>228</v>
      </c>
      <c r="Q34" s="21">
        <v>206</v>
      </c>
      <c r="R34" s="21">
        <v>522</v>
      </c>
      <c r="S34" s="21" t="s">
        <v>202</v>
      </c>
      <c r="T34" s="26">
        <v>956</v>
      </c>
      <c r="U34" s="22">
        <v>184</v>
      </c>
      <c r="V34" s="22">
        <v>195</v>
      </c>
      <c r="W34" s="22">
        <v>510</v>
      </c>
      <c r="X34" s="22" t="s">
        <v>202</v>
      </c>
      <c r="Y34" s="26">
        <v>889</v>
      </c>
    </row>
    <row r="35" spans="1:25" ht="15.75" thickBot="1" x14ac:dyDescent="0.3">
      <c r="A35" s="17">
        <v>2018</v>
      </c>
      <c r="B35" s="18">
        <v>16609</v>
      </c>
      <c r="C35" s="19" t="s">
        <v>234</v>
      </c>
      <c r="D35" s="19" t="s">
        <v>139</v>
      </c>
      <c r="E35" s="19" t="s">
        <v>79</v>
      </c>
      <c r="F35" s="20">
        <v>107109</v>
      </c>
      <c r="G35" s="20">
        <v>131875</v>
      </c>
      <c r="H35" s="20">
        <v>1289</v>
      </c>
      <c r="I35" s="21">
        <v>0</v>
      </c>
      <c r="J35" s="20">
        <v>240273</v>
      </c>
      <c r="K35" s="22">
        <v>375</v>
      </c>
      <c r="L35" s="22">
        <v>238</v>
      </c>
      <c r="M35" s="22">
        <v>212</v>
      </c>
      <c r="N35" s="22">
        <v>0</v>
      </c>
      <c r="O35" s="22">
        <v>825</v>
      </c>
      <c r="P35" s="21">
        <v>13.9</v>
      </c>
      <c r="Q35" s="21">
        <v>15.8</v>
      </c>
      <c r="R35" s="21">
        <v>7.2</v>
      </c>
      <c r="S35" s="21">
        <v>0</v>
      </c>
      <c r="T35" s="26">
        <v>36.9</v>
      </c>
      <c r="U35" s="22">
        <v>13.9</v>
      </c>
      <c r="V35" s="22">
        <v>15.8</v>
      </c>
      <c r="W35" s="22">
        <v>7.2</v>
      </c>
      <c r="X35" s="22">
        <v>0</v>
      </c>
      <c r="Y35" s="26">
        <v>36.9</v>
      </c>
    </row>
    <row r="36" spans="1:25" ht="15.75" thickBot="1" x14ac:dyDescent="0.3">
      <c r="A36" s="17">
        <v>2018</v>
      </c>
      <c r="B36" s="18">
        <v>590</v>
      </c>
      <c r="C36" s="19" t="s">
        <v>235</v>
      </c>
      <c r="D36" s="19" t="s">
        <v>139</v>
      </c>
      <c r="E36" s="19" t="s">
        <v>79</v>
      </c>
      <c r="F36" s="21" t="s">
        <v>202</v>
      </c>
      <c r="G36" s="21">
        <v>3</v>
      </c>
      <c r="H36" s="21">
        <v>11</v>
      </c>
      <c r="I36" s="21" t="s">
        <v>202</v>
      </c>
      <c r="J36" s="21">
        <v>14</v>
      </c>
      <c r="K36" s="22" t="s">
        <v>202</v>
      </c>
      <c r="L36" s="22" t="s">
        <v>202</v>
      </c>
      <c r="M36" s="22" t="s">
        <v>202</v>
      </c>
      <c r="N36" s="22" t="s">
        <v>202</v>
      </c>
      <c r="O36" s="22" t="s">
        <v>202</v>
      </c>
      <c r="P36" s="21" t="s">
        <v>202</v>
      </c>
      <c r="Q36" s="21">
        <v>5</v>
      </c>
      <c r="R36" s="21">
        <v>8</v>
      </c>
      <c r="S36" s="21" t="s">
        <v>202</v>
      </c>
      <c r="T36" s="26">
        <v>13</v>
      </c>
      <c r="U36" s="22" t="s">
        <v>202</v>
      </c>
      <c r="V36" s="22" t="s">
        <v>202</v>
      </c>
      <c r="W36" s="22" t="s">
        <v>202</v>
      </c>
      <c r="X36" s="22" t="s">
        <v>202</v>
      </c>
      <c r="Y36" s="26" t="s">
        <v>202</v>
      </c>
    </row>
    <row r="37" spans="1:25" ht="15.75" thickBot="1" x14ac:dyDescent="0.3">
      <c r="A37" s="17">
        <v>2018</v>
      </c>
      <c r="B37" s="18">
        <v>11208</v>
      </c>
      <c r="C37" s="19" t="s">
        <v>236</v>
      </c>
      <c r="D37" s="19" t="s">
        <v>139</v>
      </c>
      <c r="E37" s="19" t="s">
        <v>94</v>
      </c>
      <c r="F37" s="21" t="s">
        <v>202</v>
      </c>
      <c r="G37" s="21">
        <v>15</v>
      </c>
      <c r="H37" s="21">
        <v>6</v>
      </c>
      <c r="I37" s="21" t="s">
        <v>202</v>
      </c>
      <c r="J37" s="21">
        <v>21</v>
      </c>
      <c r="K37" s="22" t="s">
        <v>202</v>
      </c>
      <c r="L37" s="22">
        <v>450</v>
      </c>
      <c r="M37" s="22">
        <v>196</v>
      </c>
      <c r="N37" s="22" t="s">
        <v>202</v>
      </c>
      <c r="O37" s="22">
        <v>646</v>
      </c>
      <c r="P37" s="21" t="s">
        <v>202</v>
      </c>
      <c r="Q37" s="21">
        <v>107.9</v>
      </c>
      <c r="R37" s="21">
        <v>41.1</v>
      </c>
      <c r="S37" s="21" t="s">
        <v>202</v>
      </c>
      <c r="T37" s="26">
        <v>148.9</v>
      </c>
      <c r="U37" s="22" t="s">
        <v>202</v>
      </c>
      <c r="V37" s="22">
        <v>53.9</v>
      </c>
      <c r="W37" s="22">
        <v>20.5</v>
      </c>
      <c r="X37" s="22" t="s">
        <v>202</v>
      </c>
      <c r="Y37" s="26">
        <v>74.5</v>
      </c>
    </row>
    <row r="38" spans="1:25" ht="15.75" thickBot="1" x14ac:dyDescent="0.3">
      <c r="A38" s="17">
        <v>2018</v>
      </c>
      <c r="B38" s="18">
        <v>17612</v>
      </c>
      <c r="C38" s="19" t="s">
        <v>237</v>
      </c>
      <c r="D38" s="19" t="s">
        <v>139</v>
      </c>
      <c r="E38" s="19" t="s">
        <v>79</v>
      </c>
      <c r="F38" s="21">
        <v>0</v>
      </c>
      <c r="G38" s="21">
        <v>0</v>
      </c>
      <c r="H38" s="21">
        <v>1</v>
      </c>
      <c r="I38" s="21">
        <v>0</v>
      </c>
      <c r="J38" s="21">
        <v>1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1">
        <v>0</v>
      </c>
      <c r="Q38" s="21">
        <v>0</v>
      </c>
      <c r="R38" s="21">
        <v>0</v>
      </c>
      <c r="S38" s="21">
        <v>0</v>
      </c>
      <c r="T38" s="26">
        <v>0</v>
      </c>
      <c r="U38" s="22">
        <v>0</v>
      </c>
      <c r="V38" s="22">
        <v>0</v>
      </c>
      <c r="W38" s="22">
        <v>0</v>
      </c>
      <c r="X38" s="22">
        <v>0</v>
      </c>
      <c r="Y38" s="26">
        <v>0</v>
      </c>
    </row>
    <row r="39" spans="1:25" ht="15.75" thickBot="1" x14ac:dyDescent="0.3">
      <c r="A39" s="17">
        <v>2018</v>
      </c>
      <c r="B39" s="18">
        <v>19798</v>
      </c>
      <c r="C39" s="19" t="s">
        <v>238</v>
      </c>
      <c r="D39" s="19" t="s">
        <v>139</v>
      </c>
      <c r="E39" s="19" t="s">
        <v>79</v>
      </c>
      <c r="F39" s="21" t="s">
        <v>202</v>
      </c>
      <c r="G39" s="21" t="s">
        <v>202</v>
      </c>
      <c r="H39" s="21">
        <v>1</v>
      </c>
      <c r="I39" s="21" t="s">
        <v>202</v>
      </c>
      <c r="J39" s="21">
        <v>1</v>
      </c>
      <c r="K39" s="22" t="s">
        <v>202</v>
      </c>
      <c r="L39" s="22" t="s">
        <v>202</v>
      </c>
      <c r="M39" s="22">
        <v>0</v>
      </c>
      <c r="N39" s="22" t="s">
        <v>202</v>
      </c>
      <c r="O39" s="22">
        <v>0</v>
      </c>
      <c r="P39" s="21" t="s">
        <v>202</v>
      </c>
      <c r="Q39" s="21" t="s">
        <v>202</v>
      </c>
      <c r="R39" s="21">
        <v>12.7</v>
      </c>
      <c r="S39" s="21" t="s">
        <v>202</v>
      </c>
      <c r="T39" s="26">
        <v>12.7</v>
      </c>
      <c r="U39" s="22" t="s">
        <v>202</v>
      </c>
      <c r="V39" s="22" t="s">
        <v>202</v>
      </c>
      <c r="W39" s="22" t="s">
        <v>202</v>
      </c>
      <c r="X39" s="22" t="s">
        <v>202</v>
      </c>
      <c r="Y39" s="26" t="s">
        <v>202</v>
      </c>
    </row>
    <row r="40" spans="1:25" ht="15.75" thickBot="1" x14ac:dyDescent="0.3">
      <c r="A40" s="17">
        <v>2018</v>
      </c>
      <c r="B40" s="18">
        <v>55787</v>
      </c>
      <c r="C40" s="19" t="s">
        <v>239</v>
      </c>
      <c r="D40" s="19" t="s">
        <v>139</v>
      </c>
      <c r="E40" s="19" t="s">
        <v>79</v>
      </c>
      <c r="F40" s="21">
        <v>28</v>
      </c>
      <c r="G40" s="21">
        <v>15</v>
      </c>
      <c r="H40" s="21">
        <v>0</v>
      </c>
      <c r="I40" s="21">
        <v>0</v>
      </c>
      <c r="J40" s="21">
        <v>43</v>
      </c>
      <c r="K40" s="22">
        <v>0</v>
      </c>
      <c r="L40" s="22">
        <v>41</v>
      </c>
      <c r="M40" s="22">
        <v>0</v>
      </c>
      <c r="N40" s="22">
        <v>0</v>
      </c>
      <c r="O40" s="22">
        <v>41</v>
      </c>
      <c r="P40" s="21">
        <v>0</v>
      </c>
      <c r="Q40" s="21">
        <v>0.8</v>
      </c>
      <c r="R40" s="21">
        <v>0</v>
      </c>
      <c r="S40" s="21">
        <v>0</v>
      </c>
      <c r="T40" s="26">
        <v>0.8</v>
      </c>
      <c r="U40" s="22">
        <v>0</v>
      </c>
      <c r="V40" s="22">
        <v>0.7</v>
      </c>
      <c r="W40" s="22">
        <v>0</v>
      </c>
      <c r="X40" s="22">
        <v>0</v>
      </c>
      <c r="Y40" s="26">
        <v>0.7</v>
      </c>
    </row>
    <row r="41" spans="1:25" ht="15.75" thickBot="1" x14ac:dyDescent="0.3">
      <c r="A41" s="17">
        <v>2018</v>
      </c>
      <c r="B41" s="18">
        <v>19499</v>
      </c>
      <c r="C41" s="19" t="s">
        <v>240</v>
      </c>
      <c r="D41" s="19" t="s">
        <v>140</v>
      </c>
      <c r="E41" s="19" t="s">
        <v>125</v>
      </c>
      <c r="F41" s="20">
        <v>6800</v>
      </c>
      <c r="G41" s="21">
        <v>100</v>
      </c>
      <c r="H41" s="21">
        <v>2</v>
      </c>
      <c r="I41" s="21">
        <v>0</v>
      </c>
      <c r="J41" s="20">
        <v>6902</v>
      </c>
      <c r="K41" s="22">
        <v>1</v>
      </c>
      <c r="L41" s="22">
        <v>1</v>
      </c>
      <c r="M41" s="22">
        <v>0</v>
      </c>
      <c r="N41" s="22">
        <v>0</v>
      </c>
      <c r="O41" s="22">
        <v>2</v>
      </c>
      <c r="P41" s="21">
        <v>6.5</v>
      </c>
      <c r="Q41" s="21">
        <v>0.5</v>
      </c>
      <c r="R41" s="21">
        <v>4.5</v>
      </c>
      <c r="S41" s="21">
        <v>0</v>
      </c>
      <c r="T41" s="26">
        <v>11.5</v>
      </c>
      <c r="U41" s="22">
        <v>6.5</v>
      </c>
      <c r="V41" s="22">
        <v>0.5</v>
      </c>
      <c r="W41" s="22">
        <v>4.5</v>
      </c>
      <c r="X41" s="22">
        <v>0</v>
      </c>
      <c r="Y41" s="26">
        <v>11.5</v>
      </c>
    </row>
    <row r="42" spans="1:25" ht="15.75" thickBot="1" x14ac:dyDescent="0.3">
      <c r="A42" s="17">
        <v>2018</v>
      </c>
      <c r="B42" s="18">
        <v>15466</v>
      </c>
      <c r="C42" s="19" t="s">
        <v>241</v>
      </c>
      <c r="D42" s="19" t="s">
        <v>140</v>
      </c>
      <c r="E42" s="19" t="s">
        <v>106</v>
      </c>
      <c r="F42" s="20">
        <v>1804</v>
      </c>
      <c r="G42" s="21">
        <v>103</v>
      </c>
      <c r="H42" s="21">
        <v>0</v>
      </c>
      <c r="I42" s="21">
        <v>0</v>
      </c>
      <c r="J42" s="20">
        <v>1907</v>
      </c>
      <c r="K42" s="22">
        <v>95</v>
      </c>
      <c r="L42" s="22">
        <v>4</v>
      </c>
      <c r="M42" s="22">
        <v>0</v>
      </c>
      <c r="N42" s="22">
        <v>0</v>
      </c>
      <c r="O42" s="22">
        <v>99</v>
      </c>
      <c r="P42" s="21">
        <v>233.1</v>
      </c>
      <c r="Q42" s="21">
        <v>230</v>
      </c>
      <c r="R42" s="21">
        <v>0</v>
      </c>
      <c r="S42" s="21">
        <v>0</v>
      </c>
      <c r="T42" s="26">
        <v>463.1</v>
      </c>
      <c r="U42" s="22">
        <v>193.3</v>
      </c>
      <c r="V42" s="22">
        <v>0</v>
      </c>
      <c r="W42" s="22">
        <v>0</v>
      </c>
      <c r="X42" s="22">
        <v>0</v>
      </c>
      <c r="Y42" s="26">
        <v>193.3</v>
      </c>
    </row>
    <row r="43" spans="1:25" ht="15.75" thickBot="1" x14ac:dyDescent="0.3">
      <c r="A43" s="17">
        <v>2018</v>
      </c>
      <c r="B43" s="18">
        <v>3989</v>
      </c>
      <c r="C43" s="19" t="s">
        <v>242</v>
      </c>
      <c r="D43" s="19" t="s">
        <v>140</v>
      </c>
      <c r="E43" s="19" t="s">
        <v>125</v>
      </c>
      <c r="F43" s="20">
        <v>1719</v>
      </c>
      <c r="G43" s="21">
        <v>0</v>
      </c>
      <c r="H43" s="21">
        <v>0</v>
      </c>
      <c r="I43" s="21">
        <v>0</v>
      </c>
      <c r="J43" s="20">
        <v>1719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1">
        <v>1.9</v>
      </c>
      <c r="Q43" s="21">
        <v>0</v>
      </c>
      <c r="R43" s="21">
        <v>0</v>
      </c>
      <c r="S43" s="21">
        <v>0</v>
      </c>
      <c r="T43" s="26">
        <v>1.9</v>
      </c>
      <c r="U43" s="22">
        <v>1</v>
      </c>
      <c r="V43" s="22">
        <v>0</v>
      </c>
      <c r="W43" s="22">
        <v>0</v>
      </c>
      <c r="X43" s="22">
        <v>0</v>
      </c>
      <c r="Y43" s="26">
        <v>1</v>
      </c>
    </row>
    <row r="44" spans="1:25" ht="15.75" thickBot="1" x14ac:dyDescent="0.3">
      <c r="A44" s="17">
        <v>2018</v>
      </c>
      <c r="B44" s="18">
        <v>6604</v>
      </c>
      <c r="C44" s="19" t="s">
        <v>243</v>
      </c>
      <c r="D44" s="19" t="s">
        <v>140</v>
      </c>
      <c r="E44" s="19" t="s">
        <v>106</v>
      </c>
      <c r="F44" s="20">
        <v>5432</v>
      </c>
      <c r="G44" s="21">
        <v>6</v>
      </c>
      <c r="H44" s="21">
        <v>0</v>
      </c>
      <c r="I44" s="21">
        <v>0</v>
      </c>
      <c r="J44" s="20">
        <v>5438</v>
      </c>
      <c r="K44" s="22" t="s">
        <v>202</v>
      </c>
      <c r="L44" s="22" t="s">
        <v>202</v>
      </c>
      <c r="M44" s="22" t="s">
        <v>202</v>
      </c>
      <c r="N44" s="22" t="s">
        <v>202</v>
      </c>
      <c r="O44" s="22" t="s">
        <v>202</v>
      </c>
      <c r="P44" s="21">
        <v>3.1</v>
      </c>
      <c r="Q44" s="21">
        <v>1</v>
      </c>
      <c r="R44" s="21">
        <v>0</v>
      </c>
      <c r="S44" s="21">
        <v>0</v>
      </c>
      <c r="T44" s="26">
        <v>4.0999999999999996</v>
      </c>
      <c r="U44" s="22">
        <v>2.5</v>
      </c>
      <c r="V44" s="22">
        <v>0.3</v>
      </c>
      <c r="W44" s="22">
        <v>0</v>
      </c>
      <c r="X44" s="22">
        <v>0</v>
      </c>
      <c r="Y44" s="26">
        <v>2.8</v>
      </c>
    </row>
    <row r="45" spans="1:25" ht="15.75" thickBot="1" x14ac:dyDescent="0.3">
      <c r="A45" s="17">
        <v>2018</v>
      </c>
      <c r="B45" s="18">
        <v>13058</v>
      </c>
      <c r="C45" s="19" t="s">
        <v>244</v>
      </c>
      <c r="D45" s="19" t="s">
        <v>140</v>
      </c>
      <c r="E45" s="19" t="s">
        <v>125</v>
      </c>
      <c r="F45" s="20">
        <v>1331</v>
      </c>
      <c r="G45" s="21">
        <v>33</v>
      </c>
      <c r="H45" s="21" t="s">
        <v>202</v>
      </c>
      <c r="I45" s="21" t="s">
        <v>202</v>
      </c>
      <c r="J45" s="20">
        <v>1364</v>
      </c>
      <c r="K45" s="22">
        <v>36</v>
      </c>
      <c r="L45" s="23">
        <v>1438</v>
      </c>
      <c r="M45" s="22" t="s">
        <v>202</v>
      </c>
      <c r="N45" s="22" t="s">
        <v>202</v>
      </c>
      <c r="O45" s="23">
        <v>1474</v>
      </c>
      <c r="P45" s="21">
        <v>0.1</v>
      </c>
      <c r="Q45" s="21">
        <v>0.3</v>
      </c>
      <c r="R45" s="21" t="s">
        <v>202</v>
      </c>
      <c r="S45" s="21" t="s">
        <v>202</v>
      </c>
      <c r="T45" s="26">
        <v>0.4</v>
      </c>
      <c r="U45" s="22">
        <v>0</v>
      </c>
      <c r="V45" s="22">
        <v>0.2</v>
      </c>
      <c r="W45" s="22" t="s">
        <v>202</v>
      </c>
      <c r="X45" s="22" t="s">
        <v>202</v>
      </c>
      <c r="Y45" s="26">
        <v>0.2</v>
      </c>
    </row>
    <row r="46" spans="1:25" ht="15.75" thickBot="1" x14ac:dyDescent="0.3">
      <c r="A46" s="17">
        <v>2018</v>
      </c>
      <c r="B46" s="18">
        <v>8570</v>
      </c>
      <c r="C46" s="19" t="s">
        <v>245</v>
      </c>
      <c r="D46" s="19" t="s">
        <v>140</v>
      </c>
      <c r="E46" s="19" t="s">
        <v>125</v>
      </c>
      <c r="F46" s="21" t="s">
        <v>202</v>
      </c>
      <c r="G46" s="21" t="s">
        <v>202</v>
      </c>
      <c r="H46" s="21">
        <v>232</v>
      </c>
      <c r="I46" s="21" t="s">
        <v>202</v>
      </c>
      <c r="J46" s="21">
        <v>232</v>
      </c>
      <c r="K46" s="22" t="s">
        <v>202</v>
      </c>
      <c r="L46" s="22" t="s">
        <v>202</v>
      </c>
      <c r="M46" s="22" t="s">
        <v>202</v>
      </c>
      <c r="N46" s="22" t="s">
        <v>202</v>
      </c>
      <c r="O46" s="22" t="s">
        <v>202</v>
      </c>
      <c r="P46" s="21" t="s">
        <v>202</v>
      </c>
      <c r="Q46" s="21" t="s">
        <v>202</v>
      </c>
      <c r="R46" s="21">
        <v>18.7</v>
      </c>
      <c r="S46" s="21" t="s">
        <v>202</v>
      </c>
      <c r="T46" s="26">
        <v>18.7</v>
      </c>
      <c r="U46" s="22" t="s">
        <v>202</v>
      </c>
      <c r="V46" s="22" t="s">
        <v>202</v>
      </c>
      <c r="W46" s="22">
        <v>0</v>
      </c>
      <c r="X46" s="22" t="s">
        <v>202</v>
      </c>
      <c r="Y46" s="26">
        <v>0</v>
      </c>
    </row>
    <row r="47" spans="1:25" ht="15.75" thickBot="1" x14ac:dyDescent="0.3">
      <c r="A47" s="17">
        <v>2018</v>
      </c>
      <c r="B47" s="18">
        <v>4176</v>
      </c>
      <c r="C47" s="19" t="s">
        <v>246</v>
      </c>
      <c r="D47" s="19" t="s">
        <v>141</v>
      </c>
      <c r="E47" s="19" t="s">
        <v>92</v>
      </c>
      <c r="F47" s="21" t="s">
        <v>202</v>
      </c>
      <c r="G47" s="21">
        <v>45</v>
      </c>
      <c r="H47" s="21">
        <v>33</v>
      </c>
      <c r="I47" s="21" t="s">
        <v>202</v>
      </c>
      <c r="J47" s="21">
        <v>78</v>
      </c>
      <c r="K47" s="22" t="s">
        <v>202</v>
      </c>
      <c r="L47" s="22" t="s">
        <v>202</v>
      </c>
      <c r="M47" s="22" t="s">
        <v>202</v>
      </c>
      <c r="N47" s="22" t="s">
        <v>202</v>
      </c>
      <c r="O47" s="22" t="s">
        <v>202</v>
      </c>
      <c r="P47" s="21" t="s">
        <v>202</v>
      </c>
      <c r="Q47" s="21">
        <v>20.5</v>
      </c>
      <c r="R47" s="21">
        <v>64.2</v>
      </c>
      <c r="S47" s="21" t="s">
        <v>202</v>
      </c>
      <c r="T47" s="26">
        <v>84.7</v>
      </c>
      <c r="U47" s="22" t="s">
        <v>202</v>
      </c>
      <c r="V47" s="22">
        <v>7.1</v>
      </c>
      <c r="W47" s="22">
        <v>32.5</v>
      </c>
      <c r="X47" s="22" t="s">
        <v>202</v>
      </c>
      <c r="Y47" s="26">
        <v>39.700000000000003</v>
      </c>
    </row>
    <row r="48" spans="1:25" ht="15.75" thickBot="1" x14ac:dyDescent="0.3">
      <c r="A48" s="17">
        <v>2018</v>
      </c>
      <c r="B48" s="18">
        <v>15270</v>
      </c>
      <c r="C48" s="19" t="s">
        <v>247</v>
      </c>
      <c r="D48" s="19" t="s">
        <v>248</v>
      </c>
      <c r="E48" s="19" t="s">
        <v>102</v>
      </c>
      <c r="F48" s="20">
        <v>25251</v>
      </c>
      <c r="G48" s="21" t="s">
        <v>202</v>
      </c>
      <c r="H48" s="21" t="s">
        <v>202</v>
      </c>
      <c r="I48" s="21" t="s">
        <v>202</v>
      </c>
      <c r="J48" s="20">
        <v>25251</v>
      </c>
      <c r="K48" s="22">
        <v>272</v>
      </c>
      <c r="L48" s="22" t="s">
        <v>202</v>
      </c>
      <c r="M48" s="22" t="s">
        <v>202</v>
      </c>
      <c r="N48" s="22" t="s">
        <v>202</v>
      </c>
      <c r="O48" s="22">
        <v>272</v>
      </c>
      <c r="P48" s="21">
        <v>20.7</v>
      </c>
      <c r="Q48" s="21" t="s">
        <v>202</v>
      </c>
      <c r="R48" s="21" t="s">
        <v>202</v>
      </c>
      <c r="S48" s="21" t="s">
        <v>202</v>
      </c>
      <c r="T48" s="26">
        <v>20.7</v>
      </c>
      <c r="U48" s="22">
        <v>20.7</v>
      </c>
      <c r="V48" s="22" t="s">
        <v>202</v>
      </c>
      <c r="W48" s="22" t="s">
        <v>202</v>
      </c>
      <c r="X48" s="22" t="s">
        <v>202</v>
      </c>
      <c r="Y48" s="26">
        <v>20.7</v>
      </c>
    </row>
    <row r="49" spans="1:25" ht="15.75" thickBot="1" x14ac:dyDescent="0.3">
      <c r="A49" s="17">
        <v>2018</v>
      </c>
      <c r="B49" s="18">
        <v>5070</v>
      </c>
      <c r="C49" s="19" t="s">
        <v>249</v>
      </c>
      <c r="D49" s="19" t="s">
        <v>142</v>
      </c>
      <c r="E49" s="19" t="s">
        <v>102</v>
      </c>
      <c r="F49" s="20">
        <v>28242</v>
      </c>
      <c r="G49" s="20">
        <v>1165</v>
      </c>
      <c r="H49" s="21" t="s">
        <v>202</v>
      </c>
      <c r="I49" s="21" t="s">
        <v>202</v>
      </c>
      <c r="J49" s="20">
        <v>29407</v>
      </c>
      <c r="K49" s="22">
        <v>1</v>
      </c>
      <c r="L49" s="22">
        <v>0</v>
      </c>
      <c r="M49" s="22" t="s">
        <v>202</v>
      </c>
      <c r="N49" s="22" t="s">
        <v>202</v>
      </c>
      <c r="O49" s="22">
        <v>1</v>
      </c>
      <c r="P49" s="21">
        <v>17.2</v>
      </c>
      <c r="Q49" s="21">
        <v>2.4</v>
      </c>
      <c r="R49" s="21" t="s">
        <v>202</v>
      </c>
      <c r="S49" s="21" t="s">
        <v>202</v>
      </c>
      <c r="T49" s="26">
        <v>19.600000000000001</v>
      </c>
      <c r="U49" s="22">
        <v>16.2</v>
      </c>
      <c r="V49" s="22">
        <v>2</v>
      </c>
      <c r="W49" s="22" t="s">
        <v>202</v>
      </c>
      <c r="X49" s="22" t="s">
        <v>202</v>
      </c>
      <c r="Y49" s="26">
        <v>18.2</v>
      </c>
    </row>
    <row r="50" spans="1:25" ht="15.75" thickBot="1" x14ac:dyDescent="0.3">
      <c r="A50" s="17">
        <v>2018</v>
      </c>
      <c r="B50" s="18">
        <v>5027</v>
      </c>
      <c r="C50" s="19" t="s">
        <v>250</v>
      </c>
      <c r="D50" s="19" t="s">
        <v>142</v>
      </c>
      <c r="E50" s="19" t="s">
        <v>102</v>
      </c>
      <c r="F50" s="20">
        <v>213598</v>
      </c>
      <c r="G50" s="20">
        <v>19345</v>
      </c>
      <c r="H50" s="21">
        <v>0</v>
      </c>
      <c r="I50" s="21">
        <v>0</v>
      </c>
      <c r="J50" s="20">
        <v>232943</v>
      </c>
      <c r="K50" s="23">
        <v>1112</v>
      </c>
      <c r="L50" s="22">
        <v>101</v>
      </c>
      <c r="M50" s="22">
        <v>0</v>
      </c>
      <c r="N50" s="22">
        <v>0</v>
      </c>
      <c r="O50" s="23">
        <v>1213</v>
      </c>
      <c r="P50" s="21">
        <v>104.5</v>
      </c>
      <c r="Q50" s="21">
        <v>9.5</v>
      </c>
      <c r="R50" s="21">
        <v>0</v>
      </c>
      <c r="S50" s="21">
        <v>0</v>
      </c>
      <c r="T50" s="26">
        <v>114</v>
      </c>
      <c r="U50" s="22">
        <v>104.5</v>
      </c>
      <c r="V50" s="22">
        <v>9.5</v>
      </c>
      <c r="W50" s="22">
        <v>0</v>
      </c>
      <c r="X50" s="22">
        <v>0</v>
      </c>
      <c r="Y50" s="26">
        <v>114</v>
      </c>
    </row>
    <row r="51" spans="1:25" ht="15.75" thickBot="1" x14ac:dyDescent="0.3">
      <c r="A51" s="17">
        <v>2018</v>
      </c>
      <c r="B51" s="18">
        <v>5335</v>
      </c>
      <c r="C51" s="19" t="s">
        <v>251</v>
      </c>
      <c r="D51" s="19" t="s">
        <v>142</v>
      </c>
      <c r="E51" s="19" t="s">
        <v>102</v>
      </c>
      <c r="F51" s="21" t="s">
        <v>202</v>
      </c>
      <c r="G51" s="21">
        <v>2</v>
      </c>
      <c r="H51" s="21">
        <v>2</v>
      </c>
      <c r="I51" s="21" t="s">
        <v>202</v>
      </c>
      <c r="J51" s="21">
        <v>4</v>
      </c>
      <c r="K51" s="22" t="s">
        <v>202</v>
      </c>
      <c r="L51" s="22" t="s">
        <v>202</v>
      </c>
      <c r="M51" s="22" t="s">
        <v>202</v>
      </c>
      <c r="N51" s="22" t="s">
        <v>202</v>
      </c>
      <c r="O51" s="22" t="s">
        <v>202</v>
      </c>
      <c r="P51" s="21" t="s">
        <v>202</v>
      </c>
      <c r="Q51" s="21">
        <v>2.2000000000000002</v>
      </c>
      <c r="R51" s="21">
        <v>2.2000000000000002</v>
      </c>
      <c r="S51" s="21" t="s">
        <v>202</v>
      </c>
      <c r="T51" s="26">
        <v>4.4000000000000004</v>
      </c>
      <c r="U51" s="22" t="s">
        <v>202</v>
      </c>
      <c r="V51" s="22">
        <v>2.2000000000000002</v>
      </c>
      <c r="W51" s="22">
        <v>2.2000000000000002</v>
      </c>
      <c r="X51" s="22" t="s">
        <v>202</v>
      </c>
      <c r="Y51" s="26">
        <v>4.4000000000000004</v>
      </c>
    </row>
    <row r="52" spans="1:25" ht="15.75" thickBot="1" x14ac:dyDescent="0.3">
      <c r="A52" s="17">
        <v>2018</v>
      </c>
      <c r="B52" s="18">
        <v>3502</v>
      </c>
      <c r="C52" s="19" t="s">
        <v>252</v>
      </c>
      <c r="D52" s="19" t="s">
        <v>143</v>
      </c>
      <c r="E52" s="19" t="s">
        <v>70</v>
      </c>
      <c r="F52" s="20">
        <v>45411</v>
      </c>
      <c r="G52" s="20">
        <v>6377</v>
      </c>
      <c r="H52" s="21" t="s">
        <v>202</v>
      </c>
      <c r="I52" s="21" t="s">
        <v>202</v>
      </c>
      <c r="J52" s="20">
        <v>51788</v>
      </c>
      <c r="K52" s="22">
        <v>0</v>
      </c>
      <c r="L52" s="22">
        <v>0</v>
      </c>
      <c r="M52" s="22" t="s">
        <v>202</v>
      </c>
      <c r="N52" s="22" t="s">
        <v>202</v>
      </c>
      <c r="O52" s="22">
        <v>0</v>
      </c>
      <c r="P52" s="21">
        <v>36.299999999999997</v>
      </c>
      <c r="Q52" s="21">
        <v>4.7</v>
      </c>
      <c r="R52" s="21" t="s">
        <v>202</v>
      </c>
      <c r="S52" s="21" t="s">
        <v>202</v>
      </c>
      <c r="T52" s="26">
        <v>41</v>
      </c>
      <c r="U52" s="22">
        <v>36.299999999999997</v>
      </c>
      <c r="V52" s="22">
        <v>4.7</v>
      </c>
      <c r="W52" s="22" t="s">
        <v>202</v>
      </c>
      <c r="X52" s="22" t="s">
        <v>202</v>
      </c>
      <c r="Y52" s="26">
        <v>41</v>
      </c>
    </row>
    <row r="53" spans="1:25" ht="15.75" thickBot="1" x14ac:dyDescent="0.3">
      <c r="A53" s="17">
        <v>2018</v>
      </c>
      <c r="B53" s="18">
        <v>7785</v>
      </c>
      <c r="C53" s="19" t="s">
        <v>253</v>
      </c>
      <c r="D53" s="19" t="s">
        <v>143</v>
      </c>
      <c r="E53" s="19" t="s">
        <v>70</v>
      </c>
      <c r="F53" s="21">
        <v>814</v>
      </c>
      <c r="G53" s="21" t="s">
        <v>202</v>
      </c>
      <c r="H53" s="21" t="s">
        <v>202</v>
      </c>
      <c r="I53" s="21" t="s">
        <v>202</v>
      </c>
      <c r="J53" s="21">
        <v>814</v>
      </c>
      <c r="K53" s="22">
        <v>1</v>
      </c>
      <c r="L53" s="22" t="s">
        <v>202</v>
      </c>
      <c r="M53" s="22" t="s">
        <v>202</v>
      </c>
      <c r="N53" s="22" t="s">
        <v>202</v>
      </c>
      <c r="O53" s="22">
        <v>1</v>
      </c>
      <c r="P53" s="21">
        <v>1</v>
      </c>
      <c r="Q53" s="21" t="s">
        <v>202</v>
      </c>
      <c r="R53" s="21" t="s">
        <v>202</v>
      </c>
      <c r="S53" s="21" t="s">
        <v>202</v>
      </c>
      <c r="T53" s="26">
        <v>1</v>
      </c>
      <c r="U53" s="22">
        <v>1</v>
      </c>
      <c r="V53" s="22" t="s">
        <v>202</v>
      </c>
      <c r="W53" s="22" t="s">
        <v>202</v>
      </c>
      <c r="X53" s="22" t="s">
        <v>202</v>
      </c>
      <c r="Y53" s="26">
        <v>1</v>
      </c>
    </row>
    <row r="54" spans="1:25" ht="15.75" thickBot="1" x14ac:dyDescent="0.3">
      <c r="A54" s="17">
        <v>2018</v>
      </c>
      <c r="B54" s="18">
        <v>5964</v>
      </c>
      <c r="C54" s="19" t="s">
        <v>254</v>
      </c>
      <c r="D54" s="19" t="s">
        <v>143</v>
      </c>
      <c r="E54" s="19" t="s">
        <v>70</v>
      </c>
      <c r="F54" s="20">
        <v>1008</v>
      </c>
      <c r="G54" s="21" t="s">
        <v>202</v>
      </c>
      <c r="H54" s="21" t="s">
        <v>202</v>
      </c>
      <c r="I54" s="21" t="s">
        <v>202</v>
      </c>
      <c r="J54" s="20">
        <v>1008</v>
      </c>
      <c r="K54" s="22">
        <v>97</v>
      </c>
      <c r="L54" s="22" t="s">
        <v>202</v>
      </c>
      <c r="M54" s="22" t="s">
        <v>202</v>
      </c>
      <c r="N54" s="22" t="s">
        <v>202</v>
      </c>
      <c r="O54" s="22">
        <v>97</v>
      </c>
      <c r="P54" s="21">
        <v>5</v>
      </c>
      <c r="Q54" s="21" t="s">
        <v>202</v>
      </c>
      <c r="R54" s="21" t="s">
        <v>202</v>
      </c>
      <c r="S54" s="21" t="s">
        <v>202</v>
      </c>
      <c r="T54" s="26">
        <v>5</v>
      </c>
      <c r="U54" s="22">
        <v>4</v>
      </c>
      <c r="V54" s="22" t="s">
        <v>202</v>
      </c>
      <c r="W54" s="22" t="s">
        <v>202</v>
      </c>
      <c r="X54" s="22" t="s">
        <v>202</v>
      </c>
      <c r="Y54" s="26">
        <v>4</v>
      </c>
    </row>
    <row r="55" spans="1:25" ht="15.75" thickBot="1" x14ac:dyDescent="0.3">
      <c r="A55" s="17">
        <v>2018</v>
      </c>
      <c r="B55" s="18">
        <v>13485</v>
      </c>
      <c r="C55" s="19" t="s">
        <v>255</v>
      </c>
      <c r="D55" s="19" t="s">
        <v>143</v>
      </c>
      <c r="E55" s="19" t="s">
        <v>256</v>
      </c>
      <c r="F55" s="20">
        <v>2805</v>
      </c>
      <c r="G55" s="21" t="s">
        <v>202</v>
      </c>
      <c r="H55" s="21" t="s">
        <v>202</v>
      </c>
      <c r="I55" s="21" t="s">
        <v>202</v>
      </c>
      <c r="J55" s="20">
        <v>2805</v>
      </c>
      <c r="K55" s="22">
        <v>25</v>
      </c>
      <c r="L55" s="22" t="s">
        <v>202</v>
      </c>
      <c r="M55" s="22" t="s">
        <v>202</v>
      </c>
      <c r="N55" s="22" t="s">
        <v>202</v>
      </c>
      <c r="O55" s="22">
        <v>25</v>
      </c>
      <c r="P55" s="21">
        <v>8</v>
      </c>
      <c r="Q55" s="21" t="s">
        <v>202</v>
      </c>
      <c r="R55" s="21" t="s">
        <v>202</v>
      </c>
      <c r="S55" s="21" t="s">
        <v>202</v>
      </c>
      <c r="T55" s="26">
        <v>8</v>
      </c>
      <c r="U55" s="22">
        <v>4</v>
      </c>
      <c r="V55" s="22" t="s">
        <v>202</v>
      </c>
      <c r="W55" s="22" t="s">
        <v>202</v>
      </c>
      <c r="X55" s="22" t="s">
        <v>202</v>
      </c>
      <c r="Y55" s="26">
        <v>4</v>
      </c>
    </row>
    <row r="56" spans="1:25" ht="15.75" thickBot="1" x14ac:dyDescent="0.3">
      <c r="A56" s="17">
        <v>2018</v>
      </c>
      <c r="B56" s="18">
        <v>6452</v>
      </c>
      <c r="C56" s="19" t="s">
        <v>257</v>
      </c>
      <c r="D56" s="19" t="s">
        <v>143</v>
      </c>
      <c r="E56" s="19" t="s">
        <v>88</v>
      </c>
      <c r="F56" s="20">
        <v>710643</v>
      </c>
      <c r="G56" s="20">
        <v>21338</v>
      </c>
      <c r="H56" s="21" t="s">
        <v>202</v>
      </c>
      <c r="I56" s="21" t="s">
        <v>202</v>
      </c>
      <c r="J56" s="20">
        <v>731981</v>
      </c>
      <c r="K56" s="22">
        <v>828</v>
      </c>
      <c r="L56" s="23">
        <v>6654</v>
      </c>
      <c r="M56" s="22" t="s">
        <v>202</v>
      </c>
      <c r="N56" s="22" t="s">
        <v>202</v>
      </c>
      <c r="O56" s="23">
        <v>7482</v>
      </c>
      <c r="P56" s="21">
        <v>805</v>
      </c>
      <c r="Q56" s="21">
        <v>810</v>
      </c>
      <c r="R56" s="21" t="s">
        <v>202</v>
      </c>
      <c r="S56" s="21" t="s">
        <v>202</v>
      </c>
      <c r="T56" s="27">
        <v>1615</v>
      </c>
      <c r="U56" s="22" t="s">
        <v>202</v>
      </c>
      <c r="V56" s="22" t="s">
        <v>202</v>
      </c>
      <c r="W56" s="22" t="s">
        <v>202</v>
      </c>
      <c r="X56" s="22" t="s">
        <v>202</v>
      </c>
      <c r="Y56" s="26" t="s">
        <v>202</v>
      </c>
    </row>
    <row r="57" spans="1:25" ht="15.75" thickBot="1" x14ac:dyDescent="0.3">
      <c r="A57" s="17">
        <v>2018</v>
      </c>
      <c r="B57" s="18">
        <v>6455</v>
      </c>
      <c r="C57" s="19" t="s">
        <v>258</v>
      </c>
      <c r="D57" s="19" t="s">
        <v>143</v>
      </c>
      <c r="E57" s="19" t="s">
        <v>105</v>
      </c>
      <c r="F57" s="20">
        <v>422622</v>
      </c>
      <c r="G57" s="21">
        <v>703</v>
      </c>
      <c r="H57" s="21">
        <v>0</v>
      </c>
      <c r="I57" s="21">
        <v>0</v>
      </c>
      <c r="J57" s="20">
        <v>423325</v>
      </c>
      <c r="K57" s="22" t="s">
        <v>202</v>
      </c>
      <c r="L57" s="22" t="s">
        <v>202</v>
      </c>
      <c r="M57" s="22" t="s">
        <v>202</v>
      </c>
      <c r="N57" s="22" t="s">
        <v>202</v>
      </c>
      <c r="O57" s="22" t="s">
        <v>202</v>
      </c>
      <c r="P57" s="21">
        <v>661</v>
      </c>
      <c r="Q57" s="21">
        <v>365</v>
      </c>
      <c r="R57" s="21">
        <v>0</v>
      </c>
      <c r="S57" s="21">
        <v>0</v>
      </c>
      <c r="T57" s="27">
        <v>1026</v>
      </c>
      <c r="U57" s="22">
        <v>0</v>
      </c>
      <c r="V57" s="22">
        <v>0</v>
      </c>
      <c r="W57" s="22">
        <v>0</v>
      </c>
      <c r="X57" s="22">
        <v>0</v>
      </c>
      <c r="Y57" s="26">
        <v>0</v>
      </c>
    </row>
    <row r="58" spans="1:25" ht="15.75" thickBot="1" x14ac:dyDescent="0.3">
      <c r="A58" s="17">
        <v>2018</v>
      </c>
      <c r="B58" s="18">
        <v>10857</v>
      </c>
      <c r="C58" s="19" t="s">
        <v>259</v>
      </c>
      <c r="D58" s="19" t="s">
        <v>143</v>
      </c>
      <c r="E58" s="19" t="s">
        <v>88</v>
      </c>
      <c r="F58" s="20">
        <v>17512</v>
      </c>
      <c r="G58" s="21">
        <v>43</v>
      </c>
      <c r="H58" s="21" t="s">
        <v>202</v>
      </c>
      <c r="I58" s="21" t="s">
        <v>202</v>
      </c>
      <c r="J58" s="20">
        <v>17555</v>
      </c>
      <c r="K58" s="22">
        <v>152</v>
      </c>
      <c r="L58" s="22">
        <v>561</v>
      </c>
      <c r="M58" s="22" t="s">
        <v>202</v>
      </c>
      <c r="N58" s="22" t="s">
        <v>202</v>
      </c>
      <c r="O58" s="22">
        <v>713</v>
      </c>
      <c r="P58" s="21">
        <v>3.6</v>
      </c>
      <c r="Q58" s="21">
        <v>26.7</v>
      </c>
      <c r="R58" s="21" t="s">
        <v>202</v>
      </c>
      <c r="S58" s="21" t="s">
        <v>202</v>
      </c>
      <c r="T58" s="26">
        <v>30.3</v>
      </c>
      <c r="U58" s="22">
        <v>3.6</v>
      </c>
      <c r="V58" s="22">
        <v>13.3</v>
      </c>
      <c r="W58" s="22" t="s">
        <v>202</v>
      </c>
      <c r="X58" s="22" t="s">
        <v>202</v>
      </c>
      <c r="Y58" s="26">
        <v>16.899999999999999</v>
      </c>
    </row>
    <row r="59" spans="1:25" ht="15.75" thickBot="1" x14ac:dyDescent="0.3">
      <c r="A59" s="17">
        <v>2018</v>
      </c>
      <c r="B59" s="18">
        <v>7801</v>
      </c>
      <c r="C59" s="19" t="s">
        <v>260</v>
      </c>
      <c r="D59" s="19" t="s">
        <v>143</v>
      </c>
      <c r="E59" s="19" t="s">
        <v>205</v>
      </c>
      <c r="F59" s="21">
        <v>639</v>
      </c>
      <c r="G59" s="21">
        <v>63</v>
      </c>
      <c r="H59" s="21">
        <v>59</v>
      </c>
      <c r="I59" s="21">
        <v>0</v>
      </c>
      <c r="J59" s="21">
        <v>761</v>
      </c>
      <c r="K59" s="22">
        <v>470</v>
      </c>
      <c r="L59" s="22">
        <v>0</v>
      </c>
      <c r="M59" s="22">
        <v>0</v>
      </c>
      <c r="N59" s="22">
        <v>0</v>
      </c>
      <c r="O59" s="22">
        <v>470</v>
      </c>
      <c r="P59" s="21">
        <v>1.4</v>
      </c>
      <c r="Q59" s="21">
        <v>59.9</v>
      </c>
      <c r="R59" s="21">
        <v>255.7</v>
      </c>
      <c r="S59" s="21" t="s">
        <v>202</v>
      </c>
      <c r="T59" s="26">
        <v>317</v>
      </c>
      <c r="U59" s="22">
        <v>1.4</v>
      </c>
      <c r="V59" s="22">
        <v>59.9</v>
      </c>
      <c r="W59" s="22">
        <v>255.7</v>
      </c>
      <c r="X59" s="22">
        <v>0</v>
      </c>
      <c r="Y59" s="26">
        <v>317</v>
      </c>
    </row>
    <row r="60" spans="1:25" ht="15.75" thickBot="1" x14ac:dyDescent="0.3">
      <c r="A60" s="17">
        <v>2018</v>
      </c>
      <c r="B60" s="18">
        <v>3757</v>
      </c>
      <c r="C60" s="19" t="s">
        <v>261</v>
      </c>
      <c r="D60" s="19" t="s">
        <v>143</v>
      </c>
      <c r="E60" s="19" t="s">
        <v>115</v>
      </c>
      <c r="F60" s="21" t="s">
        <v>202</v>
      </c>
      <c r="G60" s="21">
        <v>4</v>
      </c>
      <c r="H60" s="21" t="s">
        <v>202</v>
      </c>
      <c r="I60" s="21" t="s">
        <v>202</v>
      </c>
      <c r="J60" s="21">
        <v>4</v>
      </c>
      <c r="K60" s="22" t="s">
        <v>202</v>
      </c>
      <c r="L60" s="22" t="s">
        <v>202</v>
      </c>
      <c r="M60" s="22" t="s">
        <v>202</v>
      </c>
      <c r="N60" s="22" t="s">
        <v>202</v>
      </c>
      <c r="O60" s="22" t="s">
        <v>202</v>
      </c>
      <c r="P60" s="21" t="s">
        <v>202</v>
      </c>
      <c r="Q60" s="21" t="s">
        <v>202</v>
      </c>
      <c r="R60" s="21" t="s">
        <v>202</v>
      </c>
      <c r="S60" s="21" t="s">
        <v>202</v>
      </c>
      <c r="T60" s="26" t="s">
        <v>202</v>
      </c>
      <c r="U60" s="22" t="s">
        <v>202</v>
      </c>
      <c r="V60" s="22" t="s">
        <v>202</v>
      </c>
      <c r="W60" s="22" t="s">
        <v>202</v>
      </c>
      <c r="X60" s="22" t="s">
        <v>202</v>
      </c>
      <c r="Y60" s="26" t="s">
        <v>202</v>
      </c>
    </row>
    <row r="61" spans="1:25" ht="15.75" thickBot="1" x14ac:dyDescent="0.3">
      <c r="A61" s="17">
        <v>2018</v>
      </c>
      <c r="B61" s="18">
        <v>9617</v>
      </c>
      <c r="C61" s="19" t="s">
        <v>93</v>
      </c>
      <c r="D61" s="19" t="s">
        <v>143</v>
      </c>
      <c r="E61" s="19" t="s">
        <v>93</v>
      </c>
      <c r="F61" s="21" t="s">
        <v>202</v>
      </c>
      <c r="G61" s="21" t="s">
        <v>202</v>
      </c>
      <c r="H61" s="21">
        <v>34</v>
      </c>
      <c r="I61" s="21" t="s">
        <v>202</v>
      </c>
      <c r="J61" s="21">
        <v>34</v>
      </c>
      <c r="K61" s="22" t="s">
        <v>202</v>
      </c>
      <c r="L61" s="22" t="s">
        <v>202</v>
      </c>
      <c r="M61" s="22" t="s">
        <v>202</v>
      </c>
      <c r="N61" s="22" t="s">
        <v>202</v>
      </c>
      <c r="O61" s="22" t="s">
        <v>202</v>
      </c>
      <c r="P61" s="21" t="s">
        <v>202</v>
      </c>
      <c r="Q61" s="21" t="s">
        <v>202</v>
      </c>
      <c r="R61" s="21">
        <v>176</v>
      </c>
      <c r="S61" s="21" t="s">
        <v>202</v>
      </c>
      <c r="T61" s="26">
        <v>176</v>
      </c>
      <c r="U61" s="22" t="s">
        <v>202</v>
      </c>
      <c r="V61" s="22" t="s">
        <v>202</v>
      </c>
      <c r="W61" s="22">
        <v>95</v>
      </c>
      <c r="X61" s="22" t="s">
        <v>202</v>
      </c>
      <c r="Y61" s="26">
        <v>95</v>
      </c>
    </row>
    <row r="62" spans="1:25" ht="15.75" thickBot="1" x14ac:dyDescent="0.3">
      <c r="A62" s="17">
        <v>2018</v>
      </c>
      <c r="B62" s="18">
        <v>18304</v>
      </c>
      <c r="C62" s="19" t="s">
        <v>262</v>
      </c>
      <c r="D62" s="19" t="s">
        <v>143</v>
      </c>
      <c r="E62" s="19" t="s">
        <v>115</v>
      </c>
      <c r="F62" s="21" t="s">
        <v>202</v>
      </c>
      <c r="G62" s="21">
        <v>15</v>
      </c>
      <c r="H62" s="21" t="s">
        <v>202</v>
      </c>
      <c r="I62" s="21" t="s">
        <v>202</v>
      </c>
      <c r="J62" s="21">
        <v>15</v>
      </c>
      <c r="K62" s="22" t="s">
        <v>202</v>
      </c>
      <c r="L62" s="22">
        <v>120</v>
      </c>
      <c r="M62" s="22" t="s">
        <v>202</v>
      </c>
      <c r="N62" s="22" t="s">
        <v>202</v>
      </c>
      <c r="O62" s="22">
        <v>120</v>
      </c>
      <c r="P62" s="21" t="s">
        <v>202</v>
      </c>
      <c r="Q62" s="21">
        <v>14</v>
      </c>
      <c r="R62" s="21" t="s">
        <v>202</v>
      </c>
      <c r="S62" s="21" t="s">
        <v>202</v>
      </c>
      <c r="T62" s="26">
        <v>14</v>
      </c>
      <c r="U62" s="22" t="s">
        <v>202</v>
      </c>
      <c r="V62" s="22">
        <v>13</v>
      </c>
      <c r="W62" s="22" t="s">
        <v>202</v>
      </c>
      <c r="X62" s="22" t="s">
        <v>202</v>
      </c>
      <c r="Y62" s="26">
        <v>13</v>
      </c>
    </row>
    <row r="63" spans="1:25" ht="15.75" thickBot="1" x14ac:dyDescent="0.3">
      <c r="A63" s="17">
        <v>2018</v>
      </c>
      <c r="B63" s="18">
        <v>18445</v>
      </c>
      <c r="C63" s="19" t="s">
        <v>263</v>
      </c>
      <c r="D63" s="19" t="s">
        <v>143</v>
      </c>
      <c r="E63" s="19" t="s">
        <v>81</v>
      </c>
      <c r="F63" s="21" t="s">
        <v>202</v>
      </c>
      <c r="G63" s="21">
        <v>12</v>
      </c>
      <c r="H63" s="21" t="s">
        <v>202</v>
      </c>
      <c r="I63" s="21" t="s">
        <v>202</v>
      </c>
      <c r="J63" s="21">
        <v>12</v>
      </c>
      <c r="K63" s="22" t="s">
        <v>202</v>
      </c>
      <c r="L63" s="22" t="s">
        <v>202</v>
      </c>
      <c r="M63" s="22" t="s">
        <v>202</v>
      </c>
      <c r="N63" s="22" t="s">
        <v>202</v>
      </c>
      <c r="O63" s="22" t="s">
        <v>202</v>
      </c>
      <c r="P63" s="21" t="s">
        <v>202</v>
      </c>
      <c r="Q63" s="21">
        <v>45.6</v>
      </c>
      <c r="R63" s="21" t="s">
        <v>202</v>
      </c>
      <c r="S63" s="21" t="s">
        <v>202</v>
      </c>
      <c r="T63" s="26">
        <v>45.6</v>
      </c>
      <c r="U63" s="22" t="s">
        <v>202</v>
      </c>
      <c r="V63" s="22" t="s">
        <v>202</v>
      </c>
      <c r="W63" s="22" t="s">
        <v>202</v>
      </c>
      <c r="X63" s="22" t="s">
        <v>202</v>
      </c>
      <c r="Y63" s="26" t="s">
        <v>202</v>
      </c>
    </row>
    <row r="64" spans="1:25" ht="15.75" thickBot="1" x14ac:dyDescent="0.3">
      <c r="A64" s="17">
        <v>2018</v>
      </c>
      <c r="B64" s="18">
        <v>18454</v>
      </c>
      <c r="C64" s="19" t="s">
        <v>264</v>
      </c>
      <c r="D64" s="19" t="s">
        <v>143</v>
      </c>
      <c r="E64" s="19" t="s">
        <v>119</v>
      </c>
      <c r="F64" s="21" t="s">
        <v>202</v>
      </c>
      <c r="G64" s="21">
        <v>199</v>
      </c>
      <c r="H64" s="21">
        <v>34</v>
      </c>
      <c r="I64" s="21" t="s">
        <v>202</v>
      </c>
      <c r="J64" s="21">
        <v>233</v>
      </c>
      <c r="K64" s="22" t="s">
        <v>202</v>
      </c>
      <c r="L64" s="23">
        <v>7265</v>
      </c>
      <c r="M64" s="23">
        <v>25370</v>
      </c>
      <c r="N64" s="22" t="s">
        <v>202</v>
      </c>
      <c r="O64" s="23">
        <v>32635</v>
      </c>
      <c r="P64" s="21" t="s">
        <v>202</v>
      </c>
      <c r="Q64" s="21">
        <v>83</v>
      </c>
      <c r="R64" s="21">
        <v>100</v>
      </c>
      <c r="S64" s="21" t="s">
        <v>202</v>
      </c>
      <c r="T64" s="26">
        <v>183</v>
      </c>
      <c r="U64" s="22" t="s">
        <v>202</v>
      </c>
      <c r="V64" s="22" t="s">
        <v>202</v>
      </c>
      <c r="W64" s="22" t="s">
        <v>202</v>
      </c>
      <c r="X64" s="22" t="s">
        <v>202</v>
      </c>
      <c r="Y64" s="26" t="s">
        <v>202</v>
      </c>
    </row>
    <row r="65" spans="1:25" ht="15.75" thickBot="1" x14ac:dyDescent="0.3">
      <c r="A65" s="17">
        <v>2018</v>
      </c>
      <c r="B65" s="18">
        <v>21554</v>
      </c>
      <c r="C65" s="19" t="s">
        <v>265</v>
      </c>
      <c r="D65" s="19" t="s">
        <v>143</v>
      </c>
      <c r="E65" s="19" t="s">
        <v>115</v>
      </c>
      <c r="F65" s="20">
        <v>1000</v>
      </c>
      <c r="G65" s="21" t="s">
        <v>202</v>
      </c>
      <c r="H65" s="21" t="s">
        <v>202</v>
      </c>
      <c r="I65" s="21" t="s">
        <v>202</v>
      </c>
      <c r="J65" s="20">
        <v>1000</v>
      </c>
      <c r="K65" s="22">
        <v>325</v>
      </c>
      <c r="L65" s="22" t="s">
        <v>202</v>
      </c>
      <c r="M65" s="22" t="s">
        <v>202</v>
      </c>
      <c r="N65" s="22" t="s">
        <v>202</v>
      </c>
      <c r="O65" s="22">
        <v>325</v>
      </c>
      <c r="P65" s="21">
        <v>0</v>
      </c>
      <c r="Q65" s="21" t="s">
        <v>202</v>
      </c>
      <c r="R65" s="21" t="s">
        <v>202</v>
      </c>
      <c r="S65" s="21" t="s">
        <v>202</v>
      </c>
      <c r="T65" s="26">
        <v>0</v>
      </c>
      <c r="U65" s="22">
        <v>0</v>
      </c>
      <c r="V65" s="22" t="s">
        <v>202</v>
      </c>
      <c r="W65" s="22" t="s">
        <v>202</v>
      </c>
      <c r="X65" s="22" t="s">
        <v>202</v>
      </c>
      <c r="Y65" s="26">
        <v>0</v>
      </c>
    </row>
    <row r="66" spans="1:25" ht="15.75" thickBot="1" x14ac:dyDescent="0.3">
      <c r="A66" s="17">
        <v>2018</v>
      </c>
      <c r="B66" s="18">
        <v>5905</v>
      </c>
      <c r="C66" s="19" t="s">
        <v>266</v>
      </c>
      <c r="D66" s="19" t="s">
        <v>144</v>
      </c>
      <c r="E66" s="19" t="s">
        <v>205</v>
      </c>
      <c r="F66" s="21">
        <v>267</v>
      </c>
      <c r="G66" s="21">
        <v>0</v>
      </c>
      <c r="H66" s="21">
        <v>229</v>
      </c>
      <c r="I66" s="21">
        <v>0</v>
      </c>
      <c r="J66" s="21">
        <v>496</v>
      </c>
      <c r="K66" s="22">
        <v>2</v>
      </c>
      <c r="L66" s="22">
        <v>0</v>
      </c>
      <c r="M66" s="22">
        <v>70</v>
      </c>
      <c r="N66" s="22">
        <v>0</v>
      </c>
      <c r="O66" s="22">
        <v>72</v>
      </c>
      <c r="P66" s="21">
        <v>0.2</v>
      </c>
      <c r="Q66" s="21">
        <v>0</v>
      </c>
      <c r="R66" s="21">
        <v>9.4</v>
      </c>
      <c r="S66" s="21">
        <v>0</v>
      </c>
      <c r="T66" s="26">
        <v>9.6</v>
      </c>
      <c r="U66" s="22" t="s">
        <v>202</v>
      </c>
      <c r="V66" s="22">
        <v>0</v>
      </c>
      <c r="W66" s="22">
        <v>2.2999999999999998</v>
      </c>
      <c r="X66" s="22">
        <v>0</v>
      </c>
      <c r="Y66" s="26">
        <v>2.2999999999999998</v>
      </c>
    </row>
    <row r="67" spans="1:25" ht="15.75" thickBot="1" x14ac:dyDescent="0.3">
      <c r="A67" s="17">
        <v>2018</v>
      </c>
      <c r="B67" s="18">
        <v>8210</v>
      </c>
      <c r="C67" s="19" t="s">
        <v>267</v>
      </c>
      <c r="D67" s="19" t="s">
        <v>144</v>
      </c>
      <c r="E67" s="19" t="s">
        <v>205</v>
      </c>
      <c r="F67" s="20">
        <v>28213</v>
      </c>
      <c r="G67" s="20">
        <v>8091</v>
      </c>
      <c r="H67" s="21" t="s">
        <v>202</v>
      </c>
      <c r="I67" s="21" t="s">
        <v>202</v>
      </c>
      <c r="J67" s="20">
        <v>36304</v>
      </c>
      <c r="K67" s="22">
        <v>160</v>
      </c>
      <c r="L67" s="22">
        <v>42</v>
      </c>
      <c r="M67" s="22" t="s">
        <v>202</v>
      </c>
      <c r="N67" s="22" t="s">
        <v>202</v>
      </c>
      <c r="O67" s="22">
        <v>202</v>
      </c>
      <c r="P67" s="21">
        <v>2.4</v>
      </c>
      <c r="Q67" s="21">
        <v>0.6</v>
      </c>
      <c r="R67" s="21" t="s">
        <v>202</v>
      </c>
      <c r="S67" s="21" t="s">
        <v>202</v>
      </c>
      <c r="T67" s="26">
        <v>3</v>
      </c>
      <c r="U67" s="22">
        <v>2.4</v>
      </c>
      <c r="V67" s="22">
        <v>0.6</v>
      </c>
      <c r="W67" s="22" t="s">
        <v>202</v>
      </c>
      <c r="X67" s="22" t="s">
        <v>202</v>
      </c>
      <c r="Y67" s="26">
        <v>3</v>
      </c>
    </row>
    <row r="68" spans="1:25" ht="15.75" thickBot="1" x14ac:dyDescent="0.3">
      <c r="A68" s="17">
        <v>2018</v>
      </c>
      <c r="B68" s="18">
        <v>7140</v>
      </c>
      <c r="C68" s="19" t="s">
        <v>268</v>
      </c>
      <c r="D68" s="19" t="s">
        <v>144</v>
      </c>
      <c r="E68" s="19" t="s">
        <v>205</v>
      </c>
      <c r="F68" s="20">
        <v>52670</v>
      </c>
      <c r="G68" s="21">
        <v>8</v>
      </c>
      <c r="H68" s="21">
        <v>51</v>
      </c>
      <c r="I68" s="21" t="s">
        <v>202</v>
      </c>
      <c r="J68" s="20">
        <v>52729</v>
      </c>
      <c r="K68" s="22" t="s">
        <v>202</v>
      </c>
      <c r="L68" s="22" t="s">
        <v>202</v>
      </c>
      <c r="M68" s="22" t="s">
        <v>202</v>
      </c>
      <c r="N68" s="22" t="s">
        <v>202</v>
      </c>
      <c r="O68" s="22" t="s">
        <v>202</v>
      </c>
      <c r="P68" s="21">
        <v>235</v>
      </c>
      <c r="Q68" s="21">
        <v>5.2</v>
      </c>
      <c r="R68" s="21">
        <v>191.5</v>
      </c>
      <c r="S68" s="21" t="s">
        <v>202</v>
      </c>
      <c r="T68" s="26">
        <v>431.7</v>
      </c>
      <c r="U68" s="22" t="s">
        <v>202</v>
      </c>
      <c r="V68" s="22" t="s">
        <v>202</v>
      </c>
      <c r="W68" s="22" t="s">
        <v>202</v>
      </c>
      <c r="X68" s="22" t="s">
        <v>202</v>
      </c>
      <c r="Y68" s="26" t="s">
        <v>202</v>
      </c>
    </row>
    <row r="69" spans="1:25" ht="15.75" thickBot="1" x14ac:dyDescent="0.3">
      <c r="A69" s="17">
        <v>2018</v>
      </c>
      <c r="B69" s="18">
        <v>4432</v>
      </c>
      <c r="C69" s="19" t="s">
        <v>269</v>
      </c>
      <c r="D69" s="19" t="s">
        <v>144</v>
      </c>
      <c r="E69" s="19" t="s">
        <v>205</v>
      </c>
      <c r="F69" s="20">
        <v>11696</v>
      </c>
      <c r="G69" s="21">
        <v>0</v>
      </c>
      <c r="H69" s="21">
        <v>0</v>
      </c>
      <c r="I69" s="21">
        <v>0</v>
      </c>
      <c r="J69" s="20">
        <v>11696</v>
      </c>
      <c r="K69" s="22">
        <v>95</v>
      </c>
      <c r="L69" s="22">
        <v>0</v>
      </c>
      <c r="M69" s="22">
        <v>0</v>
      </c>
      <c r="N69" s="22">
        <v>0</v>
      </c>
      <c r="O69" s="22">
        <v>95</v>
      </c>
      <c r="P69" s="21">
        <v>15</v>
      </c>
      <c r="Q69" s="21">
        <v>0</v>
      </c>
      <c r="R69" s="21">
        <v>0</v>
      </c>
      <c r="S69" s="21">
        <v>0</v>
      </c>
      <c r="T69" s="26">
        <v>15</v>
      </c>
      <c r="U69" s="22">
        <v>8</v>
      </c>
      <c r="V69" s="22">
        <v>0</v>
      </c>
      <c r="W69" s="22">
        <v>0</v>
      </c>
      <c r="X69" s="22">
        <v>0</v>
      </c>
      <c r="Y69" s="26">
        <v>8</v>
      </c>
    </row>
    <row r="70" spans="1:25" ht="15.75" thickBot="1" x14ac:dyDescent="0.3">
      <c r="A70" s="17">
        <v>2018</v>
      </c>
      <c r="B70" s="18">
        <v>6411</v>
      </c>
      <c r="C70" s="19" t="s">
        <v>270</v>
      </c>
      <c r="D70" s="19" t="s">
        <v>144</v>
      </c>
      <c r="E70" s="19" t="s">
        <v>205</v>
      </c>
      <c r="F70" s="20">
        <v>22086</v>
      </c>
      <c r="G70" s="21">
        <v>406</v>
      </c>
      <c r="H70" s="21">
        <v>577</v>
      </c>
      <c r="I70" s="21" t="s">
        <v>202</v>
      </c>
      <c r="J70" s="20">
        <v>23069</v>
      </c>
      <c r="K70" s="22">
        <v>77</v>
      </c>
      <c r="L70" s="22">
        <v>3</v>
      </c>
      <c r="M70" s="22">
        <v>181</v>
      </c>
      <c r="N70" s="22" t="s">
        <v>202</v>
      </c>
      <c r="O70" s="22">
        <v>260</v>
      </c>
      <c r="P70" s="21">
        <v>20.399999999999999</v>
      </c>
      <c r="Q70" s="21">
        <v>1</v>
      </c>
      <c r="R70" s="21">
        <v>32.6</v>
      </c>
      <c r="S70" s="21" t="s">
        <v>202</v>
      </c>
      <c r="T70" s="26">
        <v>54</v>
      </c>
      <c r="U70" s="22">
        <v>3</v>
      </c>
      <c r="V70" s="22">
        <v>0.2</v>
      </c>
      <c r="W70" s="22">
        <v>6.8</v>
      </c>
      <c r="X70" s="22" t="s">
        <v>202</v>
      </c>
      <c r="Y70" s="26">
        <v>10</v>
      </c>
    </row>
    <row r="71" spans="1:25" ht="15.75" thickBot="1" x14ac:dyDescent="0.3">
      <c r="A71" s="17">
        <v>2018</v>
      </c>
      <c r="B71" s="18">
        <v>9601</v>
      </c>
      <c r="C71" s="19" t="s">
        <v>271</v>
      </c>
      <c r="D71" s="19" t="s">
        <v>144</v>
      </c>
      <c r="E71" s="19" t="s">
        <v>205</v>
      </c>
      <c r="F71" s="20">
        <v>23167</v>
      </c>
      <c r="G71" s="20">
        <v>2574</v>
      </c>
      <c r="H71" s="21" t="s">
        <v>202</v>
      </c>
      <c r="I71" s="21" t="s">
        <v>202</v>
      </c>
      <c r="J71" s="20">
        <v>25741</v>
      </c>
      <c r="K71" s="22" t="s">
        <v>202</v>
      </c>
      <c r="L71" s="22" t="s">
        <v>202</v>
      </c>
      <c r="M71" s="22" t="s">
        <v>202</v>
      </c>
      <c r="N71" s="22" t="s">
        <v>202</v>
      </c>
      <c r="O71" s="22" t="s">
        <v>202</v>
      </c>
      <c r="P71" s="21">
        <v>11</v>
      </c>
      <c r="Q71" s="21">
        <v>1</v>
      </c>
      <c r="R71" s="21" t="s">
        <v>202</v>
      </c>
      <c r="S71" s="21" t="s">
        <v>202</v>
      </c>
      <c r="T71" s="26">
        <v>12</v>
      </c>
      <c r="U71" s="22">
        <v>11</v>
      </c>
      <c r="V71" s="22">
        <v>1</v>
      </c>
      <c r="W71" s="22" t="s">
        <v>202</v>
      </c>
      <c r="X71" s="22" t="s">
        <v>202</v>
      </c>
      <c r="Y71" s="26">
        <v>12</v>
      </c>
    </row>
    <row r="72" spans="1:25" ht="15.75" thickBot="1" x14ac:dyDescent="0.3">
      <c r="A72" s="17">
        <v>2018</v>
      </c>
      <c r="B72" s="18">
        <v>3248</v>
      </c>
      <c r="C72" s="19" t="s">
        <v>272</v>
      </c>
      <c r="D72" s="19" t="s">
        <v>144</v>
      </c>
      <c r="E72" s="19" t="s">
        <v>205</v>
      </c>
      <c r="F72" s="20">
        <v>4117</v>
      </c>
      <c r="G72" s="21" t="s">
        <v>202</v>
      </c>
      <c r="H72" s="21" t="s">
        <v>202</v>
      </c>
      <c r="I72" s="21" t="s">
        <v>202</v>
      </c>
      <c r="J72" s="20">
        <v>4117</v>
      </c>
      <c r="K72" s="22">
        <v>84</v>
      </c>
      <c r="L72" s="22" t="s">
        <v>202</v>
      </c>
      <c r="M72" s="22" t="s">
        <v>202</v>
      </c>
      <c r="N72" s="22" t="s">
        <v>202</v>
      </c>
      <c r="O72" s="22">
        <v>84</v>
      </c>
      <c r="P72" s="21">
        <v>5</v>
      </c>
      <c r="Q72" s="21" t="s">
        <v>202</v>
      </c>
      <c r="R72" s="21" t="s">
        <v>202</v>
      </c>
      <c r="S72" s="21" t="s">
        <v>202</v>
      </c>
      <c r="T72" s="26">
        <v>5</v>
      </c>
      <c r="U72" s="22">
        <v>3</v>
      </c>
      <c r="V72" s="22" t="s">
        <v>202</v>
      </c>
      <c r="W72" s="22" t="s">
        <v>202</v>
      </c>
      <c r="X72" s="22" t="s">
        <v>202</v>
      </c>
      <c r="Y72" s="26">
        <v>3</v>
      </c>
    </row>
    <row r="73" spans="1:25" ht="15.75" thickBot="1" x14ac:dyDescent="0.3">
      <c r="A73" s="17">
        <v>2018</v>
      </c>
      <c r="B73" s="18">
        <v>16865</v>
      </c>
      <c r="C73" s="19" t="s">
        <v>273</v>
      </c>
      <c r="D73" s="19" t="s">
        <v>144</v>
      </c>
      <c r="E73" s="19" t="s">
        <v>205</v>
      </c>
      <c r="F73" s="20">
        <v>52793</v>
      </c>
      <c r="G73" s="21">
        <v>166</v>
      </c>
      <c r="H73" s="21">
        <v>0</v>
      </c>
      <c r="I73" s="21" t="s">
        <v>202</v>
      </c>
      <c r="J73" s="20">
        <v>52959</v>
      </c>
      <c r="K73" s="22">
        <v>7</v>
      </c>
      <c r="L73" s="22">
        <v>0</v>
      </c>
      <c r="M73" s="22">
        <v>0</v>
      </c>
      <c r="N73" s="22" t="s">
        <v>202</v>
      </c>
      <c r="O73" s="22">
        <v>7</v>
      </c>
      <c r="P73" s="21">
        <v>7.1</v>
      </c>
      <c r="Q73" s="21">
        <v>0.2</v>
      </c>
      <c r="R73" s="21">
        <v>0</v>
      </c>
      <c r="S73" s="21" t="s">
        <v>202</v>
      </c>
      <c r="T73" s="26">
        <v>7.2</v>
      </c>
      <c r="U73" s="22">
        <v>2.5</v>
      </c>
      <c r="V73" s="22">
        <v>0.1</v>
      </c>
      <c r="W73" s="22">
        <v>0</v>
      </c>
      <c r="X73" s="22" t="s">
        <v>202</v>
      </c>
      <c r="Y73" s="26">
        <v>2.5</v>
      </c>
    </row>
    <row r="74" spans="1:25" ht="15.75" thickBot="1" x14ac:dyDescent="0.3">
      <c r="A74" s="17">
        <v>2018</v>
      </c>
      <c r="B74" s="18">
        <v>407</v>
      </c>
      <c r="C74" s="19" t="s">
        <v>274</v>
      </c>
      <c r="D74" s="19" t="s">
        <v>144</v>
      </c>
      <c r="E74" s="19" t="s">
        <v>205</v>
      </c>
      <c r="F74" s="21" t="s">
        <v>202</v>
      </c>
      <c r="G74" s="21">
        <v>249</v>
      </c>
      <c r="H74" s="21" t="s">
        <v>202</v>
      </c>
      <c r="I74" s="21" t="s">
        <v>202</v>
      </c>
      <c r="J74" s="21">
        <v>249</v>
      </c>
      <c r="K74" s="22" t="s">
        <v>202</v>
      </c>
      <c r="L74" s="22">
        <v>226</v>
      </c>
      <c r="M74" s="22" t="s">
        <v>202</v>
      </c>
      <c r="N74" s="22" t="s">
        <v>202</v>
      </c>
      <c r="O74" s="22">
        <v>226</v>
      </c>
      <c r="P74" s="21" t="s">
        <v>202</v>
      </c>
      <c r="Q74" s="21">
        <v>11.9</v>
      </c>
      <c r="R74" s="21" t="s">
        <v>202</v>
      </c>
      <c r="S74" s="21" t="s">
        <v>202</v>
      </c>
      <c r="T74" s="26">
        <v>11.9</v>
      </c>
      <c r="U74" s="22" t="s">
        <v>202</v>
      </c>
      <c r="V74" s="22">
        <v>5</v>
      </c>
      <c r="W74" s="22" t="s">
        <v>202</v>
      </c>
      <c r="X74" s="22" t="s">
        <v>202</v>
      </c>
      <c r="Y74" s="26">
        <v>5</v>
      </c>
    </row>
    <row r="75" spans="1:25" ht="15.75" thickBot="1" x14ac:dyDescent="0.3">
      <c r="A75" s="17">
        <v>2018</v>
      </c>
      <c r="B75" s="18">
        <v>4538</v>
      </c>
      <c r="C75" s="19" t="s">
        <v>275</v>
      </c>
      <c r="D75" s="19" t="s">
        <v>144</v>
      </c>
      <c r="E75" s="19" t="s">
        <v>205</v>
      </c>
      <c r="F75" s="21" t="s">
        <v>202</v>
      </c>
      <c r="G75" s="21" t="s">
        <v>202</v>
      </c>
      <c r="H75" s="21">
        <v>2</v>
      </c>
      <c r="I75" s="21" t="s">
        <v>202</v>
      </c>
      <c r="J75" s="21">
        <v>2</v>
      </c>
      <c r="K75" s="22" t="s">
        <v>202</v>
      </c>
      <c r="L75" s="22" t="s">
        <v>202</v>
      </c>
      <c r="M75" s="22" t="s">
        <v>202</v>
      </c>
      <c r="N75" s="22" t="s">
        <v>202</v>
      </c>
      <c r="O75" s="22" t="s">
        <v>202</v>
      </c>
      <c r="P75" s="21" t="s">
        <v>202</v>
      </c>
      <c r="Q75" s="21" t="s">
        <v>202</v>
      </c>
      <c r="R75" s="21">
        <v>12</v>
      </c>
      <c r="S75" s="21" t="s">
        <v>202</v>
      </c>
      <c r="T75" s="26">
        <v>12</v>
      </c>
      <c r="U75" s="22" t="s">
        <v>202</v>
      </c>
      <c r="V75" s="22" t="s">
        <v>202</v>
      </c>
      <c r="W75" s="22">
        <v>10</v>
      </c>
      <c r="X75" s="22" t="s">
        <v>202</v>
      </c>
      <c r="Y75" s="26">
        <v>10</v>
      </c>
    </row>
    <row r="76" spans="1:25" ht="15.75" thickBot="1" x14ac:dyDescent="0.3">
      <c r="A76" s="17">
        <v>2018</v>
      </c>
      <c r="B76" s="18">
        <v>7090</v>
      </c>
      <c r="C76" s="19" t="s">
        <v>276</v>
      </c>
      <c r="D76" s="19" t="s">
        <v>144</v>
      </c>
      <c r="E76" s="19" t="s">
        <v>205</v>
      </c>
      <c r="F76" s="21" t="s">
        <v>202</v>
      </c>
      <c r="G76" s="21">
        <v>22</v>
      </c>
      <c r="H76" s="21">
        <v>38</v>
      </c>
      <c r="I76" s="21" t="s">
        <v>202</v>
      </c>
      <c r="J76" s="21">
        <v>60</v>
      </c>
      <c r="K76" s="22" t="s">
        <v>202</v>
      </c>
      <c r="L76" s="22">
        <v>16</v>
      </c>
      <c r="M76" s="22">
        <v>189</v>
      </c>
      <c r="N76" s="22" t="s">
        <v>202</v>
      </c>
      <c r="O76" s="22">
        <v>204</v>
      </c>
      <c r="P76" s="21" t="s">
        <v>202</v>
      </c>
      <c r="Q76" s="21">
        <v>0.8</v>
      </c>
      <c r="R76" s="21">
        <v>9.4</v>
      </c>
      <c r="S76" s="21" t="s">
        <v>202</v>
      </c>
      <c r="T76" s="26">
        <v>10.199999999999999</v>
      </c>
      <c r="U76" s="22" t="s">
        <v>202</v>
      </c>
      <c r="V76" s="22">
        <v>0.8</v>
      </c>
      <c r="W76" s="22">
        <v>9.4</v>
      </c>
      <c r="X76" s="22" t="s">
        <v>202</v>
      </c>
      <c r="Y76" s="26">
        <v>10.199999999999999</v>
      </c>
    </row>
    <row r="77" spans="1:25" ht="15.75" thickBot="1" x14ac:dyDescent="0.3">
      <c r="A77" s="17">
        <v>2018</v>
      </c>
      <c r="B77" s="18">
        <v>9431</v>
      </c>
      <c r="C77" s="19" t="s">
        <v>277</v>
      </c>
      <c r="D77" s="19" t="s">
        <v>144</v>
      </c>
      <c r="E77" s="19" t="s">
        <v>205</v>
      </c>
      <c r="F77" s="21" t="s">
        <v>202</v>
      </c>
      <c r="G77" s="21" t="s">
        <v>202</v>
      </c>
      <c r="H77" s="21">
        <v>600</v>
      </c>
      <c r="I77" s="21" t="s">
        <v>202</v>
      </c>
      <c r="J77" s="21">
        <v>600</v>
      </c>
      <c r="K77" s="22" t="s">
        <v>202</v>
      </c>
      <c r="L77" s="22" t="s">
        <v>202</v>
      </c>
      <c r="M77" s="22">
        <v>20</v>
      </c>
      <c r="N77" s="22" t="s">
        <v>202</v>
      </c>
      <c r="O77" s="22">
        <v>20</v>
      </c>
      <c r="P77" s="21" t="s">
        <v>202</v>
      </c>
      <c r="Q77" s="21" t="s">
        <v>202</v>
      </c>
      <c r="R77" s="21">
        <v>30</v>
      </c>
      <c r="S77" s="21" t="s">
        <v>202</v>
      </c>
      <c r="T77" s="26">
        <v>30</v>
      </c>
      <c r="U77" s="22" t="s">
        <v>202</v>
      </c>
      <c r="V77" s="22" t="s">
        <v>202</v>
      </c>
      <c r="W77" s="22">
        <v>5</v>
      </c>
      <c r="X77" s="22" t="s">
        <v>202</v>
      </c>
      <c r="Y77" s="26">
        <v>5</v>
      </c>
    </row>
    <row r="78" spans="1:25" ht="15.75" thickBot="1" x14ac:dyDescent="0.3">
      <c r="A78" s="17">
        <v>2018</v>
      </c>
      <c r="B78" s="18">
        <v>12472</v>
      </c>
      <c r="C78" s="19" t="s">
        <v>278</v>
      </c>
      <c r="D78" s="19" t="s">
        <v>144</v>
      </c>
      <c r="E78" s="19" t="s">
        <v>205</v>
      </c>
      <c r="F78" s="21" t="s">
        <v>202</v>
      </c>
      <c r="G78" s="21" t="s">
        <v>202</v>
      </c>
      <c r="H78" s="21">
        <v>461</v>
      </c>
      <c r="I78" s="21" t="s">
        <v>202</v>
      </c>
      <c r="J78" s="21">
        <v>461</v>
      </c>
      <c r="K78" s="22" t="s">
        <v>202</v>
      </c>
      <c r="L78" s="22" t="s">
        <v>202</v>
      </c>
      <c r="M78" s="22">
        <v>64</v>
      </c>
      <c r="N78" s="22" t="s">
        <v>202</v>
      </c>
      <c r="O78" s="22">
        <v>64</v>
      </c>
      <c r="P78" s="21" t="s">
        <v>202</v>
      </c>
      <c r="Q78" s="21" t="s">
        <v>202</v>
      </c>
      <c r="R78" s="21">
        <v>36</v>
      </c>
      <c r="S78" s="21" t="s">
        <v>202</v>
      </c>
      <c r="T78" s="26">
        <v>36</v>
      </c>
      <c r="U78" s="22" t="s">
        <v>202</v>
      </c>
      <c r="V78" s="22" t="s">
        <v>202</v>
      </c>
      <c r="W78" s="22">
        <v>8</v>
      </c>
      <c r="X78" s="22" t="s">
        <v>202</v>
      </c>
      <c r="Y78" s="26">
        <v>8</v>
      </c>
    </row>
    <row r="79" spans="1:25" ht="15.75" thickBot="1" x14ac:dyDescent="0.3">
      <c r="A79" s="17">
        <v>2018</v>
      </c>
      <c r="B79" s="18">
        <v>15700</v>
      </c>
      <c r="C79" s="19" t="s">
        <v>279</v>
      </c>
      <c r="D79" s="19" t="s">
        <v>144</v>
      </c>
      <c r="E79" s="19" t="s">
        <v>205</v>
      </c>
      <c r="F79" s="21" t="s">
        <v>202</v>
      </c>
      <c r="G79" s="21" t="s">
        <v>202</v>
      </c>
      <c r="H79" s="21">
        <v>2</v>
      </c>
      <c r="I79" s="21" t="s">
        <v>202</v>
      </c>
      <c r="J79" s="21">
        <v>2</v>
      </c>
      <c r="K79" s="22" t="s">
        <v>202</v>
      </c>
      <c r="L79" s="22" t="s">
        <v>202</v>
      </c>
      <c r="M79" s="22" t="s">
        <v>202</v>
      </c>
      <c r="N79" s="22" t="s">
        <v>202</v>
      </c>
      <c r="O79" s="22" t="s">
        <v>202</v>
      </c>
      <c r="P79" s="21" t="s">
        <v>202</v>
      </c>
      <c r="Q79" s="21" t="s">
        <v>202</v>
      </c>
      <c r="R79" s="21">
        <v>2.5</v>
      </c>
      <c r="S79" s="21" t="s">
        <v>202</v>
      </c>
      <c r="T79" s="26">
        <v>2.5</v>
      </c>
      <c r="U79" s="22" t="s">
        <v>202</v>
      </c>
      <c r="V79" s="22" t="s">
        <v>202</v>
      </c>
      <c r="W79" s="22">
        <v>1.5</v>
      </c>
      <c r="X79" s="22" t="s">
        <v>202</v>
      </c>
      <c r="Y79" s="26">
        <v>1.5</v>
      </c>
    </row>
    <row r="80" spans="1:25" ht="15.75" thickBot="1" x14ac:dyDescent="0.3">
      <c r="A80" s="17">
        <v>2018</v>
      </c>
      <c r="B80" s="18">
        <v>16674</v>
      </c>
      <c r="C80" s="19" t="s">
        <v>280</v>
      </c>
      <c r="D80" s="19" t="s">
        <v>144</v>
      </c>
      <c r="E80" s="19" t="s">
        <v>205</v>
      </c>
      <c r="F80" s="21">
        <v>0</v>
      </c>
      <c r="G80" s="21">
        <v>788</v>
      </c>
      <c r="H80" s="21">
        <v>22</v>
      </c>
      <c r="I80" s="21">
        <v>0</v>
      </c>
      <c r="J80" s="21">
        <v>810</v>
      </c>
      <c r="K80" s="22">
        <v>0</v>
      </c>
      <c r="L80" s="22">
        <v>7</v>
      </c>
      <c r="M80" s="22">
        <v>5</v>
      </c>
      <c r="N80" s="22">
        <v>0</v>
      </c>
      <c r="O80" s="22">
        <v>12</v>
      </c>
      <c r="P80" s="21">
        <v>0</v>
      </c>
      <c r="Q80" s="21">
        <v>6.8</v>
      </c>
      <c r="R80" s="21">
        <v>16</v>
      </c>
      <c r="S80" s="21">
        <v>0</v>
      </c>
      <c r="T80" s="26">
        <v>22.8</v>
      </c>
      <c r="U80" s="22">
        <v>0</v>
      </c>
      <c r="V80" s="22">
        <v>3</v>
      </c>
      <c r="W80" s="22">
        <v>10</v>
      </c>
      <c r="X80" s="22">
        <v>0</v>
      </c>
      <c r="Y80" s="26">
        <v>13</v>
      </c>
    </row>
    <row r="81" spans="1:25" ht="15.75" thickBot="1" x14ac:dyDescent="0.3">
      <c r="A81" s="17">
        <v>2018</v>
      </c>
      <c r="B81" s="18">
        <v>17832</v>
      </c>
      <c r="C81" s="19" t="s">
        <v>281</v>
      </c>
      <c r="D81" s="19" t="s">
        <v>144</v>
      </c>
      <c r="E81" s="19" t="s">
        <v>205</v>
      </c>
      <c r="F81" s="20">
        <v>95281</v>
      </c>
      <c r="G81" s="20">
        <v>4078</v>
      </c>
      <c r="H81" s="21">
        <v>42</v>
      </c>
      <c r="I81" s="21" t="s">
        <v>202</v>
      </c>
      <c r="J81" s="20">
        <v>99401</v>
      </c>
      <c r="K81" s="22" t="s">
        <v>202</v>
      </c>
      <c r="L81" s="22" t="s">
        <v>202</v>
      </c>
      <c r="M81" s="22" t="s">
        <v>202</v>
      </c>
      <c r="N81" s="22" t="s">
        <v>202</v>
      </c>
      <c r="O81" s="22" t="s">
        <v>202</v>
      </c>
      <c r="P81" s="21" t="s">
        <v>202</v>
      </c>
      <c r="Q81" s="21" t="s">
        <v>202</v>
      </c>
      <c r="R81" s="21" t="s">
        <v>202</v>
      </c>
      <c r="S81" s="21" t="s">
        <v>202</v>
      </c>
      <c r="T81" s="26" t="s">
        <v>202</v>
      </c>
      <c r="U81" s="22" t="s">
        <v>202</v>
      </c>
      <c r="V81" s="22" t="s">
        <v>202</v>
      </c>
      <c r="W81" s="22" t="s">
        <v>202</v>
      </c>
      <c r="X81" s="22" t="s">
        <v>202</v>
      </c>
      <c r="Y81" s="26" t="s">
        <v>202</v>
      </c>
    </row>
    <row r="82" spans="1:25" ht="15.75" thickBot="1" x14ac:dyDescent="0.3">
      <c r="A82" s="17">
        <v>2018</v>
      </c>
      <c r="B82" s="18">
        <v>18642</v>
      </c>
      <c r="C82" s="19" t="s">
        <v>210</v>
      </c>
      <c r="D82" s="19" t="s">
        <v>144</v>
      </c>
      <c r="E82" s="19" t="s">
        <v>120</v>
      </c>
      <c r="F82" s="21" t="s">
        <v>202</v>
      </c>
      <c r="G82" s="21">
        <v>1</v>
      </c>
      <c r="H82" s="21">
        <v>3</v>
      </c>
      <c r="I82" s="21" t="s">
        <v>202</v>
      </c>
      <c r="J82" s="21">
        <v>4</v>
      </c>
      <c r="K82" s="22" t="s">
        <v>202</v>
      </c>
      <c r="L82" s="22">
        <v>5</v>
      </c>
      <c r="M82" s="22">
        <v>170</v>
      </c>
      <c r="N82" s="22" t="s">
        <v>202</v>
      </c>
      <c r="O82" s="22">
        <v>175</v>
      </c>
      <c r="P82" s="21" t="s">
        <v>202</v>
      </c>
      <c r="Q82" s="21" t="s">
        <v>202</v>
      </c>
      <c r="R82" s="21">
        <v>30</v>
      </c>
      <c r="S82" s="21" t="s">
        <v>202</v>
      </c>
      <c r="T82" s="26">
        <v>30</v>
      </c>
      <c r="U82" s="22" t="s">
        <v>202</v>
      </c>
      <c r="V82" s="22" t="s">
        <v>202</v>
      </c>
      <c r="W82" s="22">
        <v>14</v>
      </c>
      <c r="X82" s="22" t="s">
        <v>202</v>
      </c>
      <c r="Y82" s="26">
        <v>14</v>
      </c>
    </row>
    <row r="83" spans="1:25" ht="15.75" thickBot="1" x14ac:dyDescent="0.3">
      <c r="A83" s="17">
        <v>2018</v>
      </c>
      <c r="B83" s="18">
        <v>26218</v>
      </c>
      <c r="C83" s="19" t="s">
        <v>282</v>
      </c>
      <c r="D83" s="19" t="s">
        <v>144</v>
      </c>
      <c r="E83" s="19" t="s">
        <v>205</v>
      </c>
      <c r="F83" s="21" t="s">
        <v>202</v>
      </c>
      <c r="G83" s="21" t="s">
        <v>202</v>
      </c>
      <c r="H83" s="21">
        <v>259</v>
      </c>
      <c r="I83" s="21" t="s">
        <v>202</v>
      </c>
      <c r="J83" s="21">
        <v>259</v>
      </c>
      <c r="K83" s="22" t="s">
        <v>202</v>
      </c>
      <c r="L83" s="22" t="s">
        <v>202</v>
      </c>
      <c r="M83" s="22">
        <v>0</v>
      </c>
      <c r="N83" s="22" t="s">
        <v>202</v>
      </c>
      <c r="O83" s="22">
        <v>0</v>
      </c>
      <c r="P83" s="21" t="s">
        <v>202</v>
      </c>
      <c r="Q83" s="21" t="s">
        <v>202</v>
      </c>
      <c r="R83" s="21">
        <v>4</v>
      </c>
      <c r="S83" s="21" t="s">
        <v>202</v>
      </c>
      <c r="T83" s="26">
        <v>4</v>
      </c>
      <c r="U83" s="22" t="s">
        <v>202</v>
      </c>
      <c r="V83" s="22" t="s">
        <v>202</v>
      </c>
      <c r="W83" s="22">
        <v>2</v>
      </c>
      <c r="X83" s="22" t="s">
        <v>202</v>
      </c>
      <c r="Y83" s="26">
        <v>2</v>
      </c>
    </row>
    <row r="84" spans="1:25" ht="15.75" thickBot="1" x14ac:dyDescent="0.3">
      <c r="A84" s="17">
        <v>2018</v>
      </c>
      <c r="B84" s="18">
        <v>40212</v>
      </c>
      <c r="C84" s="19" t="s">
        <v>283</v>
      </c>
      <c r="D84" s="19" t="s">
        <v>144</v>
      </c>
      <c r="E84" s="19" t="s">
        <v>205</v>
      </c>
      <c r="F84" s="21" t="s">
        <v>202</v>
      </c>
      <c r="G84" s="21">
        <v>6</v>
      </c>
      <c r="H84" s="20">
        <v>2130</v>
      </c>
      <c r="I84" s="21" t="s">
        <v>202</v>
      </c>
      <c r="J84" s="20">
        <v>2136</v>
      </c>
      <c r="K84" s="22" t="s">
        <v>202</v>
      </c>
      <c r="L84" s="22">
        <v>11</v>
      </c>
      <c r="M84" s="22">
        <v>730</v>
      </c>
      <c r="N84" s="22" t="s">
        <v>202</v>
      </c>
      <c r="O84" s="22">
        <v>741</v>
      </c>
      <c r="P84" s="21" t="s">
        <v>202</v>
      </c>
      <c r="Q84" s="21">
        <v>1</v>
      </c>
      <c r="R84" s="21">
        <v>75</v>
      </c>
      <c r="S84" s="21" t="s">
        <v>202</v>
      </c>
      <c r="T84" s="26">
        <v>76</v>
      </c>
      <c r="U84" s="22" t="s">
        <v>202</v>
      </c>
      <c r="V84" s="22">
        <v>1</v>
      </c>
      <c r="W84" s="22">
        <v>75</v>
      </c>
      <c r="X84" s="22" t="s">
        <v>202</v>
      </c>
      <c r="Y84" s="26">
        <v>76</v>
      </c>
    </row>
    <row r="85" spans="1:25" ht="15.75" thickBot="1" x14ac:dyDescent="0.3">
      <c r="A85" s="17">
        <v>2018</v>
      </c>
      <c r="B85" s="18">
        <v>19547</v>
      </c>
      <c r="C85" s="19" t="s">
        <v>284</v>
      </c>
      <c r="D85" s="19" t="s">
        <v>145</v>
      </c>
      <c r="E85" s="19" t="s">
        <v>285</v>
      </c>
      <c r="F85" s="20">
        <v>33587</v>
      </c>
      <c r="G85" s="21">
        <v>219</v>
      </c>
      <c r="H85" s="21" t="s">
        <v>202</v>
      </c>
      <c r="I85" s="21" t="s">
        <v>202</v>
      </c>
      <c r="J85" s="20">
        <v>33806</v>
      </c>
      <c r="K85" s="22">
        <v>423</v>
      </c>
      <c r="L85" s="23">
        <v>1126</v>
      </c>
      <c r="M85" s="22" t="s">
        <v>202</v>
      </c>
      <c r="N85" s="22" t="s">
        <v>202</v>
      </c>
      <c r="O85" s="23">
        <v>1549</v>
      </c>
      <c r="P85" s="21">
        <v>14.1</v>
      </c>
      <c r="Q85" s="21">
        <v>17.600000000000001</v>
      </c>
      <c r="R85" s="21" t="s">
        <v>202</v>
      </c>
      <c r="S85" s="21" t="s">
        <v>202</v>
      </c>
      <c r="T85" s="26">
        <v>31.7</v>
      </c>
      <c r="U85" s="22" t="s">
        <v>202</v>
      </c>
      <c r="V85" s="22" t="s">
        <v>202</v>
      </c>
      <c r="W85" s="22" t="s">
        <v>202</v>
      </c>
      <c r="X85" s="22" t="s">
        <v>202</v>
      </c>
      <c r="Y85" s="26" t="s">
        <v>202</v>
      </c>
    </row>
    <row r="86" spans="1:25" ht="15.75" thickBot="1" x14ac:dyDescent="0.3">
      <c r="A86" s="17">
        <v>2018</v>
      </c>
      <c r="B86" s="18">
        <v>11843</v>
      </c>
      <c r="C86" s="19" t="s">
        <v>286</v>
      </c>
      <c r="D86" s="19" t="s">
        <v>145</v>
      </c>
      <c r="E86" s="19" t="s">
        <v>201</v>
      </c>
      <c r="F86" s="21" t="s">
        <v>202</v>
      </c>
      <c r="G86" s="21">
        <v>25</v>
      </c>
      <c r="H86" s="21" t="s">
        <v>202</v>
      </c>
      <c r="I86" s="21" t="s">
        <v>202</v>
      </c>
      <c r="J86" s="21">
        <v>25</v>
      </c>
      <c r="K86" s="22" t="s">
        <v>202</v>
      </c>
      <c r="L86" s="22">
        <v>3</v>
      </c>
      <c r="M86" s="22" t="s">
        <v>202</v>
      </c>
      <c r="N86" s="22" t="s">
        <v>202</v>
      </c>
      <c r="O86" s="22">
        <v>3</v>
      </c>
      <c r="P86" s="21" t="s">
        <v>202</v>
      </c>
      <c r="Q86" s="21">
        <v>2.7</v>
      </c>
      <c r="R86" s="21" t="s">
        <v>202</v>
      </c>
      <c r="S86" s="21" t="s">
        <v>202</v>
      </c>
      <c r="T86" s="26">
        <v>2.7</v>
      </c>
      <c r="U86" s="22" t="s">
        <v>202</v>
      </c>
      <c r="V86" s="22">
        <v>2.7</v>
      </c>
      <c r="W86" s="22" t="s">
        <v>202</v>
      </c>
      <c r="X86" s="22" t="s">
        <v>202</v>
      </c>
      <c r="Y86" s="26">
        <v>2.7</v>
      </c>
    </row>
    <row r="87" spans="1:25" ht="15.75" thickBot="1" x14ac:dyDescent="0.3">
      <c r="A87" s="17">
        <v>2018</v>
      </c>
      <c r="B87" s="18">
        <v>4363</v>
      </c>
      <c r="C87" s="19" t="s">
        <v>287</v>
      </c>
      <c r="D87" s="19" t="s">
        <v>149</v>
      </c>
      <c r="E87" s="19" t="s">
        <v>118</v>
      </c>
      <c r="F87" s="20">
        <v>5161</v>
      </c>
      <c r="G87" s="21" t="s">
        <v>202</v>
      </c>
      <c r="H87" s="21">
        <v>2</v>
      </c>
      <c r="I87" s="21" t="s">
        <v>202</v>
      </c>
      <c r="J87" s="20">
        <v>5163</v>
      </c>
      <c r="K87" s="22" t="s">
        <v>202</v>
      </c>
      <c r="L87" s="22" t="s">
        <v>202</v>
      </c>
      <c r="M87" s="22" t="s">
        <v>202</v>
      </c>
      <c r="N87" s="22" t="s">
        <v>202</v>
      </c>
      <c r="O87" s="22" t="s">
        <v>202</v>
      </c>
      <c r="P87" s="21">
        <v>41.7</v>
      </c>
      <c r="Q87" s="21" t="s">
        <v>202</v>
      </c>
      <c r="R87" s="21">
        <v>42</v>
      </c>
      <c r="S87" s="21" t="s">
        <v>202</v>
      </c>
      <c r="T87" s="26">
        <v>83.7</v>
      </c>
      <c r="U87" s="22">
        <v>39.4</v>
      </c>
      <c r="V87" s="22" t="s">
        <v>202</v>
      </c>
      <c r="W87" s="22">
        <v>29.8</v>
      </c>
      <c r="X87" s="22" t="s">
        <v>202</v>
      </c>
      <c r="Y87" s="26">
        <v>69.2</v>
      </c>
    </row>
    <row r="88" spans="1:25" ht="15.75" thickBot="1" x14ac:dyDescent="0.3">
      <c r="A88" s="17">
        <v>2018</v>
      </c>
      <c r="B88" s="18">
        <v>14201</v>
      </c>
      <c r="C88" s="19" t="s">
        <v>288</v>
      </c>
      <c r="D88" s="19" t="s">
        <v>149</v>
      </c>
      <c r="E88" s="19" t="s">
        <v>133</v>
      </c>
      <c r="F88" s="21">
        <v>569</v>
      </c>
      <c r="G88" s="21">
        <v>65</v>
      </c>
      <c r="H88" s="21" t="s">
        <v>202</v>
      </c>
      <c r="I88" s="21" t="s">
        <v>202</v>
      </c>
      <c r="J88" s="21">
        <v>634</v>
      </c>
      <c r="K88" s="22">
        <v>7</v>
      </c>
      <c r="L88" s="22">
        <v>2</v>
      </c>
      <c r="M88" s="22" t="s">
        <v>202</v>
      </c>
      <c r="N88" s="22" t="s">
        <v>202</v>
      </c>
      <c r="O88" s="22">
        <v>8</v>
      </c>
      <c r="P88" s="21">
        <v>0.7</v>
      </c>
      <c r="Q88" s="21">
        <v>0.2</v>
      </c>
      <c r="R88" s="21" t="s">
        <v>202</v>
      </c>
      <c r="S88" s="21" t="s">
        <v>202</v>
      </c>
      <c r="T88" s="26">
        <v>0.8</v>
      </c>
      <c r="U88" s="22">
        <v>0.7</v>
      </c>
      <c r="V88" s="22">
        <v>0.2</v>
      </c>
      <c r="W88" s="22" t="s">
        <v>202</v>
      </c>
      <c r="X88" s="22" t="s">
        <v>202</v>
      </c>
      <c r="Y88" s="26">
        <v>0.8</v>
      </c>
    </row>
    <row r="89" spans="1:25" ht="15.75" thickBot="1" x14ac:dyDescent="0.3">
      <c r="A89" s="17">
        <v>2018</v>
      </c>
      <c r="B89" s="18">
        <v>16932</v>
      </c>
      <c r="C89" s="19" t="s">
        <v>289</v>
      </c>
      <c r="D89" s="19" t="s">
        <v>149</v>
      </c>
      <c r="E89" s="19" t="s">
        <v>133</v>
      </c>
      <c r="F89" s="21">
        <v>717</v>
      </c>
      <c r="G89" s="21">
        <v>33</v>
      </c>
      <c r="H89" s="21" t="s">
        <v>202</v>
      </c>
      <c r="I89" s="21" t="s">
        <v>202</v>
      </c>
      <c r="J89" s="21">
        <v>750</v>
      </c>
      <c r="K89" s="22">
        <v>9</v>
      </c>
      <c r="L89" s="22">
        <v>1</v>
      </c>
      <c r="M89" s="22" t="s">
        <v>202</v>
      </c>
      <c r="N89" s="22" t="s">
        <v>202</v>
      </c>
      <c r="O89" s="22">
        <v>9</v>
      </c>
      <c r="P89" s="21">
        <v>0.9</v>
      </c>
      <c r="Q89" s="21">
        <v>0.1</v>
      </c>
      <c r="R89" s="21" t="s">
        <v>202</v>
      </c>
      <c r="S89" s="21" t="s">
        <v>202</v>
      </c>
      <c r="T89" s="26">
        <v>0.9</v>
      </c>
      <c r="U89" s="22">
        <v>0.9</v>
      </c>
      <c r="V89" s="22">
        <v>0.1</v>
      </c>
      <c r="W89" s="22" t="s">
        <v>202</v>
      </c>
      <c r="X89" s="22" t="s">
        <v>202</v>
      </c>
      <c r="Y89" s="26">
        <v>0.9</v>
      </c>
    </row>
    <row r="90" spans="1:25" ht="15.75" thickBot="1" x14ac:dyDescent="0.3">
      <c r="A90" s="17">
        <v>2018</v>
      </c>
      <c r="B90" s="18">
        <v>17264</v>
      </c>
      <c r="C90" s="19" t="s">
        <v>290</v>
      </c>
      <c r="D90" s="19" t="s">
        <v>149</v>
      </c>
      <c r="E90" s="19" t="s">
        <v>133</v>
      </c>
      <c r="F90" s="20">
        <v>1852</v>
      </c>
      <c r="G90" s="21" t="s">
        <v>202</v>
      </c>
      <c r="H90" s="21" t="s">
        <v>202</v>
      </c>
      <c r="I90" s="21" t="s">
        <v>202</v>
      </c>
      <c r="J90" s="20">
        <v>1852</v>
      </c>
      <c r="K90" s="22">
        <v>22</v>
      </c>
      <c r="L90" s="22" t="s">
        <v>202</v>
      </c>
      <c r="M90" s="22" t="s">
        <v>202</v>
      </c>
      <c r="N90" s="22" t="s">
        <v>202</v>
      </c>
      <c r="O90" s="22">
        <v>22</v>
      </c>
      <c r="P90" s="21">
        <v>2.2000000000000002</v>
      </c>
      <c r="Q90" s="21" t="s">
        <v>202</v>
      </c>
      <c r="R90" s="21" t="s">
        <v>202</v>
      </c>
      <c r="S90" s="21" t="s">
        <v>202</v>
      </c>
      <c r="T90" s="26">
        <v>2.2000000000000002</v>
      </c>
      <c r="U90" s="22">
        <v>2.2000000000000002</v>
      </c>
      <c r="V90" s="22" t="s">
        <v>202</v>
      </c>
      <c r="W90" s="22" t="s">
        <v>202</v>
      </c>
      <c r="X90" s="22" t="s">
        <v>202</v>
      </c>
      <c r="Y90" s="26">
        <v>2.2000000000000002</v>
      </c>
    </row>
    <row r="91" spans="1:25" ht="15.75" thickBot="1" x14ac:dyDescent="0.3">
      <c r="A91" s="17">
        <v>2018</v>
      </c>
      <c r="B91" s="18">
        <v>11581</v>
      </c>
      <c r="C91" s="19" t="s">
        <v>291</v>
      </c>
      <c r="D91" s="19" t="s">
        <v>149</v>
      </c>
      <c r="E91" s="19" t="s">
        <v>118</v>
      </c>
      <c r="F91" s="21">
        <v>224</v>
      </c>
      <c r="G91" s="21" t="s">
        <v>202</v>
      </c>
      <c r="H91" s="21" t="s">
        <v>202</v>
      </c>
      <c r="I91" s="21" t="s">
        <v>202</v>
      </c>
      <c r="J91" s="21">
        <v>224</v>
      </c>
      <c r="K91" s="22">
        <v>3</v>
      </c>
      <c r="L91" s="22" t="s">
        <v>202</v>
      </c>
      <c r="M91" s="22" t="s">
        <v>202</v>
      </c>
      <c r="N91" s="22" t="s">
        <v>202</v>
      </c>
      <c r="O91" s="22">
        <v>3</v>
      </c>
      <c r="P91" s="21">
        <v>0.3</v>
      </c>
      <c r="Q91" s="21" t="s">
        <v>202</v>
      </c>
      <c r="R91" s="21" t="s">
        <v>202</v>
      </c>
      <c r="S91" s="21" t="s">
        <v>202</v>
      </c>
      <c r="T91" s="26">
        <v>0.3</v>
      </c>
      <c r="U91" s="22">
        <v>0.3</v>
      </c>
      <c r="V91" s="22" t="s">
        <v>202</v>
      </c>
      <c r="W91" s="22" t="s">
        <v>202</v>
      </c>
      <c r="X91" s="22" t="s">
        <v>202</v>
      </c>
      <c r="Y91" s="26">
        <v>0.3</v>
      </c>
    </row>
    <row r="92" spans="1:25" ht="15.75" thickBot="1" x14ac:dyDescent="0.3">
      <c r="A92" s="17">
        <v>2018</v>
      </c>
      <c r="B92" s="18">
        <v>14202</v>
      </c>
      <c r="C92" s="19" t="s">
        <v>292</v>
      </c>
      <c r="D92" s="19" t="s">
        <v>149</v>
      </c>
      <c r="E92" s="19" t="s">
        <v>118</v>
      </c>
      <c r="F92" s="21">
        <v>590</v>
      </c>
      <c r="G92" s="21" t="s">
        <v>202</v>
      </c>
      <c r="H92" s="21" t="s">
        <v>202</v>
      </c>
      <c r="I92" s="21" t="s">
        <v>202</v>
      </c>
      <c r="J92" s="21">
        <v>590</v>
      </c>
      <c r="K92" s="22" t="s">
        <v>202</v>
      </c>
      <c r="L92" s="22" t="s">
        <v>202</v>
      </c>
      <c r="M92" s="22" t="s">
        <v>202</v>
      </c>
      <c r="N92" s="22" t="s">
        <v>202</v>
      </c>
      <c r="O92" s="22" t="s">
        <v>202</v>
      </c>
      <c r="P92" s="21">
        <v>3.1</v>
      </c>
      <c r="Q92" s="21" t="s">
        <v>202</v>
      </c>
      <c r="R92" s="21" t="s">
        <v>202</v>
      </c>
      <c r="S92" s="21" t="s">
        <v>202</v>
      </c>
      <c r="T92" s="26">
        <v>3.1</v>
      </c>
      <c r="U92" s="22">
        <v>2.5</v>
      </c>
      <c r="V92" s="22" t="s">
        <v>202</v>
      </c>
      <c r="W92" s="22" t="s">
        <v>202</v>
      </c>
      <c r="X92" s="22" t="s">
        <v>202</v>
      </c>
      <c r="Y92" s="26">
        <v>2.5</v>
      </c>
    </row>
    <row r="93" spans="1:25" ht="15.75" thickBot="1" x14ac:dyDescent="0.3">
      <c r="A93" s="17">
        <v>2018</v>
      </c>
      <c r="B93" s="18">
        <v>8288</v>
      </c>
      <c r="C93" s="19" t="s">
        <v>293</v>
      </c>
      <c r="D93" s="19" t="s">
        <v>149</v>
      </c>
      <c r="E93" s="19" t="s">
        <v>133</v>
      </c>
      <c r="F93" s="21">
        <v>223</v>
      </c>
      <c r="G93" s="21" t="s">
        <v>202</v>
      </c>
      <c r="H93" s="21" t="s">
        <v>202</v>
      </c>
      <c r="I93" s="21" t="s">
        <v>202</v>
      </c>
      <c r="J93" s="21">
        <v>223</v>
      </c>
      <c r="K93" s="22">
        <v>1</v>
      </c>
      <c r="L93" s="22" t="s">
        <v>202</v>
      </c>
      <c r="M93" s="22" t="s">
        <v>202</v>
      </c>
      <c r="N93" s="22" t="s">
        <v>202</v>
      </c>
      <c r="O93" s="22">
        <v>1</v>
      </c>
      <c r="P93" s="21">
        <v>0.3</v>
      </c>
      <c r="Q93" s="21" t="s">
        <v>202</v>
      </c>
      <c r="R93" s="21" t="s">
        <v>202</v>
      </c>
      <c r="S93" s="21" t="s">
        <v>202</v>
      </c>
      <c r="T93" s="26">
        <v>0.3</v>
      </c>
      <c r="U93" s="22">
        <v>0.3</v>
      </c>
      <c r="V93" s="22" t="s">
        <v>202</v>
      </c>
      <c r="W93" s="22" t="s">
        <v>202</v>
      </c>
      <c r="X93" s="22" t="s">
        <v>202</v>
      </c>
      <c r="Y93" s="26">
        <v>0.3</v>
      </c>
    </row>
    <row r="94" spans="1:25" ht="15.75" thickBot="1" x14ac:dyDescent="0.3">
      <c r="A94" s="17">
        <v>2018</v>
      </c>
      <c r="B94" s="18">
        <v>9417</v>
      </c>
      <c r="C94" s="19" t="s">
        <v>294</v>
      </c>
      <c r="D94" s="19" t="s">
        <v>149</v>
      </c>
      <c r="E94" s="19" t="s">
        <v>133</v>
      </c>
      <c r="F94" s="20">
        <v>38500</v>
      </c>
      <c r="G94" s="21">
        <v>86</v>
      </c>
      <c r="H94" s="21">
        <v>87</v>
      </c>
      <c r="I94" s="21">
        <v>0</v>
      </c>
      <c r="J94" s="20">
        <v>38673</v>
      </c>
      <c r="K94" s="22">
        <v>70</v>
      </c>
      <c r="L94" s="22">
        <v>92</v>
      </c>
      <c r="M94" s="22">
        <v>388</v>
      </c>
      <c r="N94" s="22">
        <v>0</v>
      </c>
      <c r="O94" s="22">
        <v>550</v>
      </c>
      <c r="P94" s="21">
        <v>44.4</v>
      </c>
      <c r="Q94" s="21">
        <v>46</v>
      </c>
      <c r="R94" s="21">
        <v>193</v>
      </c>
      <c r="S94" s="21">
        <v>0</v>
      </c>
      <c r="T94" s="26">
        <v>283.39999999999998</v>
      </c>
      <c r="U94" s="22">
        <v>44</v>
      </c>
      <c r="V94" s="22">
        <v>29</v>
      </c>
      <c r="W94" s="22">
        <v>119</v>
      </c>
      <c r="X94" s="22">
        <v>0</v>
      </c>
      <c r="Y94" s="26">
        <v>192</v>
      </c>
    </row>
    <row r="95" spans="1:25" ht="15.75" thickBot="1" x14ac:dyDescent="0.3">
      <c r="A95" s="17">
        <v>2018</v>
      </c>
      <c r="B95" s="18">
        <v>5056</v>
      </c>
      <c r="C95" s="19" t="s">
        <v>295</v>
      </c>
      <c r="D95" s="19" t="s">
        <v>149</v>
      </c>
      <c r="E95" s="19" t="s">
        <v>118</v>
      </c>
      <c r="F95" s="20">
        <v>2428</v>
      </c>
      <c r="G95" s="21">
        <v>164</v>
      </c>
      <c r="H95" s="21">
        <v>20</v>
      </c>
      <c r="I95" s="21" t="s">
        <v>202</v>
      </c>
      <c r="J95" s="20">
        <v>2612</v>
      </c>
      <c r="K95" s="22">
        <v>26</v>
      </c>
      <c r="L95" s="22">
        <v>3</v>
      </c>
      <c r="M95" s="22">
        <v>0</v>
      </c>
      <c r="N95" s="22" t="s">
        <v>202</v>
      </c>
      <c r="O95" s="22">
        <v>30</v>
      </c>
      <c r="P95" s="21">
        <v>1.5</v>
      </c>
      <c r="Q95" s="21">
        <v>0.2</v>
      </c>
      <c r="R95" s="21">
        <v>0</v>
      </c>
      <c r="S95" s="21" t="s">
        <v>202</v>
      </c>
      <c r="T95" s="26">
        <v>1.8</v>
      </c>
      <c r="U95" s="22">
        <v>1.5</v>
      </c>
      <c r="V95" s="22">
        <v>0.2</v>
      </c>
      <c r="W95" s="22">
        <v>0</v>
      </c>
      <c r="X95" s="22" t="s">
        <v>202</v>
      </c>
      <c r="Y95" s="26">
        <v>1.8</v>
      </c>
    </row>
    <row r="96" spans="1:25" ht="15.75" thickBot="1" x14ac:dyDescent="0.3">
      <c r="A96" s="17">
        <v>2018</v>
      </c>
      <c r="B96" s="18">
        <v>8319</v>
      </c>
      <c r="C96" s="19" t="s">
        <v>296</v>
      </c>
      <c r="D96" s="19" t="s">
        <v>149</v>
      </c>
      <c r="E96" s="19" t="s">
        <v>133</v>
      </c>
      <c r="F96" s="20">
        <v>2789</v>
      </c>
      <c r="G96" s="21">
        <v>72</v>
      </c>
      <c r="H96" s="21">
        <v>1</v>
      </c>
      <c r="I96" s="21" t="s">
        <v>202</v>
      </c>
      <c r="J96" s="20">
        <v>2862</v>
      </c>
      <c r="K96" s="22" t="s">
        <v>202</v>
      </c>
      <c r="L96" s="22" t="s">
        <v>202</v>
      </c>
      <c r="M96" s="22" t="s">
        <v>202</v>
      </c>
      <c r="N96" s="22" t="s">
        <v>202</v>
      </c>
      <c r="O96" s="22" t="s">
        <v>202</v>
      </c>
      <c r="P96" s="21">
        <v>1.2</v>
      </c>
      <c r="Q96" s="21">
        <v>9.3000000000000007</v>
      </c>
      <c r="R96" s="21">
        <v>0.1</v>
      </c>
      <c r="S96" s="21" t="s">
        <v>202</v>
      </c>
      <c r="T96" s="26">
        <v>10.6</v>
      </c>
      <c r="U96" s="22">
        <v>1.2</v>
      </c>
      <c r="V96" s="22">
        <v>9.1</v>
      </c>
      <c r="W96" s="22">
        <v>0.1</v>
      </c>
      <c r="X96" s="22" t="s">
        <v>202</v>
      </c>
      <c r="Y96" s="26">
        <v>10.4</v>
      </c>
    </row>
    <row r="97" spans="1:25" ht="15.75" thickBot="1" x14ac:dyDescent="0.3">
      <c r="A97" s="17">
        <v>2018</v>
      </c>
      <c r="B97" s="18">
        <v>11298</v>
      </c>
      <c r="C97" s="19" t="s">
        <v>297</v>
      </c>
      <c r="D97" s="19" t="s">
        <v>149</v>
      </c>
      <c r="E97" s="19" t="s">
        <v>118</v>
      </c>
      <c r="F97" s="21">
        <v>992</v>
      </c>
      <c r="G97" s="21">
        <v>11</v>
      </c>
      <c r="H97" s="21" t="s">
        <v>202</v>
      </c>
      <c r="I97" s="21" t="s">
        <v>202</v>
      </c>
      <c r="J97" s="20">
        <v>1003</v>
      </c>
      <c r="K97" s="22" t="s">
        <v>202</v>
      </c>
      <c r="L97" s="22" t="s">
        <v>202</v>
      </c>
      <c r="M97" s="22" t="s">
        <v>202</v>
      </c>
      <c r="N97" s="22" t="s">
        <v>202</v>
      </c>
      <c r="O97" s="22" t="s">
        <v>202</v>
      </c>
      <c r="P97" s="21">
        <v>0.5</v>
      </c>
      <c r="Q97" s="21">
        <v>0</v>
      </c>
      <c r="R97" s="21" t="s">
        <v>202</v>
      </c>
      <c r="S97" s="21" t="s">
        <v>202</v>
      </c>
      <c r="T97" s="26">
        <v>0.5</v>
      </c>
      <c r="U97" s="22" t="s">
        <v>202</v>
      </c>
      <c r="V97" s="22" t="s">
        <v>202</v>
      </c>
      <c r="W97" s="22" t="s">
        <v>202</v>
      </c>
      <c r="X97" s="22" t="s">
        <v>202</v>
      </c>
      <c r="Y97" s="26" t="s">
        <v>202</v>
      </c>
    </row>
    <row r="98" spans="1:25" ht="15.75" thickBot="1" x14ac:dyDescent="0.3">
      <c r="A98" s="17">
        <v>2018</v>
      </c>
      <c r="B98" s="18">
        <v>329</v>
      </c>
      <c r="C98" s="19" t="s">
        <v>298</v>
      </c>
      <c r="D98" s="19" t="s">
        <v>149</v>
      </c>
      <c r="E98" s="19" t="s">
        <v>133</v>
      </c>
      <c r="F98" s="20">
        <v>2622</v>
      </c>
      <c r="G98" s="21">
        <v>162</v>
      </c>
      <c r="H98" s="21" t="s">
        <v>202</v>
      </c>
      <c r="I98" s="21" t="s">
        <v>202</v>
      </c>
      <c r="J98" s="20">
        <v>2784</v>
      </c>
      <c r="K98" s="22">
        <v>0</v>
      </c>
      <c r="L98" s="22">
        <v>0</v>
      </c>
      <c r="M98" s="22" t="s">
        <v>202</v>
      </c>
      <c r="N98" s="22" t="s">
        <v>202</v>
      </c>
      <c r="O98" s="22">
        <v>0</v>
      </c>
      <c r="P98" s="21">
        <v>4.8</v>
      </c>
      <c r="Q98" s="21">
        <v>2</v>
      </c>
      <c r="R98" s="21" t="s">
        <v>202</v>
      </c>
      <c r="S98" s="21" t="s">
        <v>202</v>
      </c>
      <c r="T98" s="26">
        <v>6.8</v>
      </c>
      <c r="U98" s="22">
        <v>2.4</v>
      </c>
      <c r="V98" s="22">
        <v>1</v>
      </c>
      <c r="W98" s="22" t="s">
        <v>202</v>
      </c>
      <c r="X98" s="22" t="s">
        <v>202</v>
      </c>
      <c r="Y98" s="26">
        <v>3.4</v>
      </c>
    </row>
    <row r="99" spans="1:25" ht="15.75" thickBot="1" x14ac:dyDescent="0.3">
      <c r="A99" s="17">
        <v>2018</v>
      </c>
      <c r="B99" s="18">
        <v>13798</v>
      </c>
      <c r="C99" s="19" t="s">
        <v>299</v>
      </c>
      <c r="D99" s="19" t="s">
        <v>149</v>
      </c>
      <c r="E99" s="19" t="s">
        <v>118</v>
      </c>
      <c r="F99" s="20">
        <v>17925</v>
      </c>
      <c r="G99" s="21">
        <v>875</v>
      </c>
      <c r="H99" s="21">
        <v>0</v>
      </c>
      <c r="I99" s="21">
        <v>0</v>
      </c>
      <c r="J99" s="20">
        <v>18800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1">
        <v>65.400000000000006</v>
      </c>
      <c r="Q99" s="21">
        <v>5.0999999999999996</v>
      </c>
      <c r="R99" s="21">
        <v>0</v>
      </c>
      <c r="S99" s="21">
        <v>0</v>
      </c>
      <c r="T99" s="26">
        <v>70.5</v>
      </c>
      <c r="U99" s="22">
        <v>17.5</v>
      </c>
      <c r="V99" s="22">
        <v>5.0999999999999996</v>
      </c>
      <c r="W99" s="22">
        <v>0</v>
      </c>
      <c r="X99" s="22">
        <v>0</v>
      </c>
      <c r="Y99" s="26">
        <v>22.6</v>
      </c>
    </row>
    <row r="100" spans="1:25" ht="15.75" thickBot="1" x14ac:dyDescent="0.3">
      <c r="A100" s="17">
        <v>2018</v>
      </c>
      <c r="B100" s="18">
        <v>12341</v>
      </c>
      <c r="C100" s="19" t="s">
        <v>300</v>
      </c>
      <c r="D100" s="19" t="s">
        <v>149</v>
      </c>
      <c r="E100" s="19" t="s">
        <v>133</v>
      </c>
      <c r="F100" s="20">
        <v>62927</v>
      </c>
      <c r="G100" s="21">
        <v>46</v>
      </c>
      <c r="H100" s="21">
        <v>61</v>
      </c>
      <c r="I100" s="21" t="s">
        <v>202</v>
      </c>
      <c r="J100" s="20">
        <v>63034</v>
      </c>
      <c r="K100" s="22">
        <v>36</v>
      </c>
      <c r="L100" s="22">
        <v>30</v>
      </c>
      <c r="M100" s="22">
        <v>170</v>
      </c>
      <c r="N100" s="22" t="s">
        <v>202</v>
      </c>
      <c r="O100" s="22">
        <v>236</v>
      </c>
      <c r="P100" s="21">
        <v>18.100000000000001</v>
      </c>
      <c r="Q100" s="21">
        <v>39.4</v>
      </c>
      <c r="R100" s="21">
        <v>223.5</v>
      </c>
      <c r="S100" s="21" t="s">
        <v>202</v>
      </c>
      <c r="T100" s="26">
        <v>281</v>
      </c>
      <c r="U100" s="22">
        <v>18.100000000000001</v>
      </c>
      <c r="V100" s="22">
        <v>39.4</v>
      </c>
      <c r="W100" s="22">
        <v>223.5</v>
      </c>
      <c r="X100" s="22" t="s">
        <v>202</v>
      </c>
      <c r="Y100" s="26">
        <v>281</v>
      </c>
    </row>
    <row r="101" spans="1:25" ht="15.75" thickBot="1" x14ac:dyDescent="0.3">
      <c r="A101" s="17">
        <v>2018</v>
      </c>
      <c r="B101" s="18">
        <v>19157</v>
      </c>
      <c r="C101" s="19" t="s">
        <v>301</v>
      </c>
      <c r="D101" s="19" t="s">
        <v>149</v>
      </c>
      <c r="E101" s="19" t="s">
        <v>133</v>
      </c>
      <c r="F101" s="20">
        <v>2747</v>
      </c>
      <c r="G101" s="21">
        <v>163</v>
      </c>
      <c r="H101" s="21">
        <v>0</v>
      </c>
      <c r="I101" s="21">
        <v>0</v>
      </c>
      <c r="J101" s="20">
        <v>2910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1">
        <v>1.6</v>
      </c>
      <c r="Q101" s="21">
        <v>2.8</v>
      </c>
      <c r="R101" s="21">
        <v>0</v>
      </c>
      <c r="S101" s="21">
        <v>0</v>
      </c>
      <c r="T101" s="26">
        <v>4.4000000000000004</v>
      </c>
      <c r="U101" s="22">
        <v>1.5</v>
      </c>
      <c r="V101" s="22">
        <v>2.7</v>
      </c>
      <c r="W101" s="22">
        <v>0</v>
      </c>
      <c r="X101" s="22">
        <v>0</v>
      </c>
      <c r="Y101" s="26">
        <v>4.2</v>
      </c>
    </row>
    <row r="102" spans="1:25" ht="15.75" thickBot="1" x14ac:dyDescent="0.3">
      <c r="A102" s="17">
        <v>2018</v>
      </c>
      <c r="B102" s="18">
        <v>14132</v>
      </c>
      <c r="C102" s="19" t="s">
        <v>302</v>
      </c>
      <c r="D102" s="19" t="s">
        <v>149</v>
      </c>
      <c r="E102" s="19" t="s">
        <v>133</v>
      </c>
      <c r="F102" s="21">
        <v>485</v>
      </c>
      <c r="G102" s="21">
        <v>6</v>
      </c>
      <c r="H102" s="21">
        <v>0</v>
      </c>
      <c r="I102" s="21">
        <v>0</v>
      </c>
      <c r="J102" s="21">
        <v>491</v>
      </c>
      <c r="K102" s="22">
        <v>3</v>
      </c>
      <c r="L102" s="22">
        <v>0</v>
      </c>
      <c r="M102" s="22">
        <v>0</v>
      </c>
      <c r="N102" s="22">
        <v>0</v>
      </c>
      <c r="O102" s="22">
        <v>4</v>
      </c>
      <c r="P102" s="21">
        <v>0.1</v>
      </c>
      <c r="Q102" s="21">
        <v>0</v>
      </c>
      <c r="R102" s="21">
        <v>0</v>
      </c>
      <c r="S102" s="21">
        <v>0</v>
      </c>
      <c r="T102" s="26">
        <v>0.1</v>
      </c>
      <c r="U102" s="22">
        <v>0.1</v>
      </c>
      <c r="V102" s="22">
        <v>0</v>
      </c>
      <c r="W102" s="22">
        <v>0</v>
      </c>
      <c r="X102" s="22">
        <v>0</v>
      </c>
      <c r="Y102" s="26">
        <v>0.1</v>
      </c>
    </row>
    <row r="103" spans="1:25" ht="15.75" thickBot="1" x14ac:dyDescent="0.3">
      <c r="A103" s="17">
        <v>2018</v>
      </c>
      <c r="B103" s="18">
        <v>9191</v>
      </c>
      <c r="C103" s="19" t="s">
        <v>303</v>
      </c>
      <c r="D103" s="19" t="s">
        <v>146</v>
      </c>
      <c r="E103" s="19" t="s">
        <v>90</v>
      </c>
      <c r="F103" s="20">
        <v>25845</v>
      </c>
      <c r="G103" s="21">
        <v>131</v>
      </c>
      <c r="H103" s="20">
        <v>2285</v>
      </c>
      <c r="I103" s="21">
        <v>0</v>
      </c>
      <c r="J103" s="20">
        <v>28261</v>
      </c>
      <c r="K103" s="22" t="s">
        <v>202</v>
      </c>
      <c r="L103" s="22" t="s">
        <v>202</v>
      </c>
      <c r="M103" s="22" t="s">
        <v>202</v>
      </c>
      <c r="N103" s="22" t="s">
        <v>202</v>
      </c>
      <c r="O103" s="22" t="s">
        <v>202</v>
      </c>
      <c r="P103" s="21">
        <v>29</v>
      </c>
      <c r="Q103" s="21">
        <v>31</v>
      </c>
      <c r="R103" s="21">
        <v>288</v>
      </c>
      <c r="S103" s="21">
        <v>0</v>
      </c>
      <c r="T103" s="26">
        <v>348</v>
      </c>
      <c r="U103" s="22" t="s">
        <v>202</v>
      </c>
      <c r="V103" s="22" t="s">
        <v>202</v>
      </c>
      <c r="W103" s="22" t="s">
        <v>202</v>
      </c>
      <c r="X103" s="22" t="s">
        <v>202</v>
      </c>
      <c r="Y103" s="26" t="s">
        <v>202</v>
      </c>
    </row>
    <row r="104" spans="1:25" ht="15.75" thickBot="1" x14ac:dyDescent="0.3">
      <c r="A104" s="17">
        <v>2018</v>
      </c>
      <c r="B104" s="18">
        <v>11273</v>
      </c>
      <c r="C104" s="19" t="s">
        <v>304</v>
      </c>
      <c r="D104" s="19" t="s">
        <v>146</v>
      </c>
      <c r="E104" s="19" t="s">
        <v>77</v>
      </c>
      <c r="F104" s="21">
        <v>8</v>
      </c>
      <c r="G104" s="21" t="s">
        <v>202</v>
      </c>
      <c r="H104" s="21" t="s">
        <v>202</v>
      </c>
      <c r="I104" s="21" t="s">
        <v>202</v>
      </c>
      <c r="J104" s="21">
        <v>8</v>
      </c>
      <c r="K104" s="22" t="s">
        <v>202</v>
      </c>
      <c r="L104" s="22" t="s">
        <v>202</v>
      </c>
      <c r="M104" s="22" t="s">
        <v>202</v>
      </c>
      <c r="N104" s="22" t="s">
        <v>202</v>
      </c>
      <c r="O104" s="22" t="s">
        <v>202</v>
      </c>
      <c r="P104" s="21">
        <v>0</v>
      </c>
      <c r="Q104" s="21" t="s">
        <v>202</v>
      </c>
      <c r="R104" s="21" t="s">
        <v>202</v>
      </c>
      <c r="S104" s="21" t="s">
        <v>202</v>
      </c>
      <c r="T104" s="26">
        <v>0</v>
      </c>
      <c r="U104" s="22">
        <v>0</v>
      </c>
      <c r="V104" s="22" t="s">
        <v>202</v>
      </c>
      <c r="W104" s="22" t="s">
        <v>202</v>
      </c>
      <c r="X104" s="22" t="s">
        <v>202</v>
      </c>
      <c r="Y104" s="26">
        <v>0</v>
      </c>
    </row>
    <row r="105" spans="1:25" ht="15.75" thickBot="1" x14ac:dyDescent="0.3">
      <c r="A105" s="17">
        <v>2018</v>
      </c>
      <c r="B105" s="18">
        <v>14354</v>
      </c>
      <c r="C105" s="19" t="s">
        <v>305</v>
      </c>
      <c r="D105" s="19" t="s">
        <v>146</v>
      </c>
      <c r="E105" s="19" t="s">
        <v>306</v>
      </c>
      <c r="F105" s="21">
        <v>0</v>
      </c>
      <c r="G105" s="21">
        <v>0</v>
      </c>
      <c r="H105" s="21">
        <v>194</v>
      </c>
      <c r="I105" s="21">
        <v>0</v>
      </c>
      <c r="J105" s="21">
        <v>194</v>
      </c>
      <c r="K105" s="22" t="s">
        <v>202</v>
      </c>
      <c r="L105" s="22" t="s">
        <v>202</v>
      </c>
      <c r="M105" s="22" t="s">
        <v>202</v>
      </c>
      <c r="N105" s="22" t="s">
        <v>202</v>
      </c>
      <c r="O105" s="22" t="s">
        <v>202</v>
      </c>
      <c r="P105" s="21">
        <v>0</v>
      </c>
      <c r="Q105" s="21">
        <v>0</v>
      </c>
      <c r="R105" s="21">
        <v>253.4</v>
      </c>
      <c r="S105" s="21">
        <v>0</v>
      </c>
      <c r="T105" s="26">
        <v>253.4</v>
      </c>
      <c r="U105" s="22">
        <v>0</v>
      </c>
      <c r="V105" s="22">
        <v>0</v>
      </c>
      <c r="W105" s="22">
        <v>150.6</v>
      </c>
      <c r="X105" s="22">
        <v>0</v>
      </c>
      <c r="Y105" s="26">
        <v>150.6</v>
      </c>
    </row>
    <row r="106" spans="1:25" ht="15.75" thickBot="1" x14ac:dyDescent="0.3">
      <c r="A106" s="17">
        <v>2018</v>
      </c>
      <c r="B106" s="18">
        <v>3931</v>
      </c>
      <c r="C106" s="19" t="s">
        <v>307</v>
      </c>
      <c r="D106" s="19" t="s">
        <v>147</v>
      </c>
      <c r="E106" s="19" t="s">
        <v>133</v>
      </c>
      <c r="F106" s="20">
        <v>4945</v>
      </c>
      <c r="G106" s="21">
        <v>149</v>
      </c>
      <c r="H106" s="21">
        <v>6</v>
      </c>
      <c r="I106" s="21" t="s">
        <v>202</v>
      </c>
      <c r="J106" s="20">
        <v>5100</v>
      </c>
      <c r="K106" s="22" t="s">
        <v>202</v>
      </c>
      <c r="L106" s="22" t="s">
        <v>202</v>
      </c>
      <c r="M106" s="22" t="s">
        <v>202</v>
      </c>
      <c r="N106" s="22" t="s">
        <v>202</v>
      </c>
      <c r="O106" s="22" t="s">
        <v>202</v>
      </c>
      <c r="P106" s="21">
        <v>0.5</v>
      </c>
      <c r="Q106" s="21">
        <v>0.5</v>
      </c>
      <c r="R106" s="21">
        <v>0.5</v>
      </c>
      <c r="S106" s="21" t="s">
        <v>202</v>
      </c>
      <c r="T106" s="26">
        <v>1.5</v>
      </c>
      <c r="U106" s="22" t="s">
        <v>202</v>
      </c>
      <c r="V106" s="22" t="s">
        <v>202</v>
      </c>
      <c r="W106" s="22" t="s">
        <v>202</v>
      </c>
      <c r="X106" s="22" t="s">
        <v>202</v>
      </c>
      <c r="Y106" s="26" t="s">
        <v>202</v>
      </c>
    </row>
    <row r="107" spans="1:25" ht="15.75" thickBot="1" x14ac:dyDescent="0.3">
      <c r="A107" s="17">
        <v>2018</v>
      </c>
      <c r="B107" s="18">
        <v>17040</v>
      </c>
      <c r="C107" s="19" t="s">
        <v>308</v>
      </c>
      <c r="D107" s="19" t="s">
        <v>147</v>
      </c>
      <c r="E107" s="19" t="s">
        <v>133</v>
      </c>
      <c r="F107" s="20">
        <v>1480</v>
      </c>
      <c r="G107" s="21">
        <v>46</v>
      </c>
      <c r="H107" s="21" t="s">
        <v>202</v>
      </c>
      <c r="I107" s="21" t="s">
        <v>202</v>
      </c>
      <c r="J107" s="20">
        <v>1526</v>
      </c>
      <c r="K107" s="22" t="s">
        <v>202</v>
      </c>
      <c r="L107" s="22" t="s">
        <v>202</v>
      </c>
      <c r="M107" s="22" t="s">
        <v>202</v>
      </c>
      <c r="N107" s="22" t="s">
        <v>202</v>
      </c>
      <c r="O107" s="22" t="s">
        <v>202</v>
      </c>
      <c r="P107" s="21">
        <v>6.3</v>
      </c>
      <c r="Q107" s="21">
        <v>7.5</v>
      </c>
      <c r="R107" s="21" t="s">
        <v>202</v>
      </c>
      <c r="S107" s="21" t="s">
        <v>202</v>
      </c>
      <c r="T107" s="26">
        <v>13.8</v>
      </c>
      <c r="U107" s="22">
        <v>3</v>
      </c>
      <c r="V107" s="22">
        <v>3.5</v>
      </c>
      <c r="W107" s="22" t="s">
        <v>202</v>
      </c>
      <c r="X107" s="22" t="s">
        <v>202</v>
      </c>
      <c r="Y107" s="26">
        <v>6.5</v>
      </c>
    </row>
    <row r="108" spans="1:25" ht="15.75" thickBot="1" x14ac:dyDescent="0.3">
      <c r="A108" s="17">
        <v>2018</v>
      </c>
      <c r="B108" s="18">
        <v>97</v>
      </c>
      <c r="C108" s="19" t="s">
        <v>309</v>
      </c>
      <c r="D108" s="19" t="s">
        <v>147</v>
      </c>
      <c r="E108" s="19" t="s">
        <v>133</v>
      </c>
      <c r="F108" s="20">
        <v>4309</v>
      </c>
      <c r="G108" s="21">
        <v>68</v>
      </c>
      <c r="H108" s="21" t="s">
        <v>202</v>
      </c>
      <c r="I108" s="21" t="s">
        <v>202</v>
      </c>
      <c r="J108" s="20">
        <v>4377</v>
      </c>
      <c r="K108" s="22" t="s">
        <v>202</v>
      </c>
      <c r="L108" s="22" t="s">
        <v>202</v>
      </c>
      <c r="M108" s="22" t="s">
        <v>202</v>
      </c>
      <c r="N108" s="22" t="s">
        <v>202</v>
      </c>
      <c r="O108" s="22" t="s">
        <v>202</v>
      </c>
      <c r="P108" s="21">
        <v>4</v>
      </c>
      <c r="Q108" s="21">
        <v>6</v>
      </c>
      <c r="R108" s="21" t="s">
        <v>202</v>
      </c>
      <c r="S108" s="21" t="s">
        <v>202</v>
      </c>
      <c r="T108" s="26">
        <v>10</v>
      </c>
      <c r="U108" s="22">
        <v>4</v>
      </c>
      <c r="V108" s="22" t="s">
        <v>202</v>
      </c>
      <c r="W108" s="22" t="s">
        <v>202</v>
      </c>
      <c r="X108" s="22" t="s">
        <v>202</v>
      </c>
      <c r="Y108" s="26">
        <v>4</v>
      </c>
    </row>
    <row r="109" spans="1:25" ht="15.75" thickBot="1" x14ac:dyDescent="0.3">
      <c r="A109" s="17">
        <v>2018</v>
      </c>
      <c r="B109" s="18">
        <v>12395</v>
      </c>
      <c r="C109" s="19" t="s">
        <v>310</v>
      </c>
      <c r="D109" s="19" t="s">
        <v>147</v>
      </c>
      <c r="E109" s="19" t="s">
        <v>133</v>
      </c>
      <c r="F109" s="21">
        <v>968</v>
      </c>
      <c r="G109" s="21">
        <v>18</v>
      </c>
      <c r="H109" s="20">
        <v>1233</v>
      </c>
      <c r="I109" s="21" t="s">
        <v>202</v>
      </c>
      <c r="J109" s="20">
        <v>2219</v>
      </c>
      <c r="K109" s="22">
        <v>33</v>
      </c>
      <c r="L109" s="22">
        <v>1</v>
      </c>
      <c r="M109" s="22">
        <v>238</v>
      </c>
      <c r="N109" s="22" t="s">
        <v>202</v>
      </c>
      <c r="O109" s="22">
        <v>272</v>
      </c>
      <c r="P109" s="21">
        <v>2</v>
      </c>
      <c r="Q109" s="21">
        <v>7.7</v>
      </c>
      <c r="R109" s="21">
        <v>49</v>
      </c>
      <c r="S109" s="21" t="s">
        <v>202</v>
      </c>
      <c r="T109" s="26">
        <v>58.6</v>
      </c>
      <c r="U109" s="22" t="s">
        <v>202</v>
      </c>
      <c r="V109" s="22" t="s">
        <v>202</v>
      </c>
      <c r="W109" s="22" t="s">
        <v>202</v>
      </c>
      <c r="X109" s="22" t="s">
        <v>202</v>
      </c>
      <c r="Y109" s="26" t="s">
        <v>202</v>
      </c>
    </row>
    <row r="110" spans="1:25" ht="15.75" thickBot="1" x14ac:dyDescent="0.3">
      <c r="A110" s="17">
        <v>2018</v>
      </c>
      <c r="B110" s="18">
        <v>40211</v>
      </c>
      <c r="C110" s="19" t="s">
        <v>311</v>
      </c>
      <c r="D110" s="19" t="s">
        <v>147</v>
      </c>
      <c r="E110" s="19" t="s">
        <v>133</v>
      </c>
      <c r="F110" s="20">
        <v>4562</v>
      </c>
      <c r="G110" s="21" t="s">
        <v>202</v>
      </c>
      <c r="H110" s="21" t="s">
        <v>202</v>
      </c>
      <c r="I110" s="21" t="s">
        <v>202</v>
      </c>
      <c r="J110" s="20">
        <v>4562</v>
      </c>
      <c r="K110" s="22">
        <v>0</v>
      </c>
      <c r="L110" s="22" t="s">
        <v>202</v>
      </c>
      <c r="M110" s="22" t="s">
        <v>202</v>
      </c>
      <c r="N110" s="22" t="s">
        <v>202</v>
      </c>
      <c r="O110" s="22">
        <v>0</v>
      </c>
      <c r="P110" s="21">
        <v>9.4</v>
      </c>
      <c r="Q110" s="21" t="s">
        <v>202</v>
      </c>
      <c r="R110" s="21" t="s">
        <v>202</v>
      </c>
      <c r="S110" s="21" t="s">
        <v>202</v>
      </c>
      <c r="T110" s="26">
        <v>9.4</v>
      </c>
      <c r="U110" s="22">
        <v>8.4</v>
      </c>
      <c r="V110" s="22" t="s">
        <v>202</v>
      </c>
      <c r="W110" s="22" t="s">
        <v>202</v>
      </c>
      <c r="X110" s="22" t="s">
        <v>202</v>
      </c>
      <c r="Y110" s="26">
        <v>8.4</v>
      </c>
    </row>
    <row r="111" spans="1:25" ht="15.75" thickBot="1" x14ac:dyDescent="0.3">
      <c r="A111" s="17">
        <v>2018</v>
      </c>
      <c r="B111" s="18">
        <v>4110</v>
      </c>
      <c r="C111" s="19" t="s">
        <v>312</v>
      </c>
      <c r="D111" s="19" t="s">
        <v>147</v>
      </c>
      <c r="E111" s="19" t="s">
        <v>102</v>
      </c>
      <c r="F111" s="20">
        <v>86000</v>
      </c>
      <c r="G111" s="20">
        <v>1520</v>
      </c>
      <c r="H111" s="20">
        <v>1265</v>
      </c>
      <c r="I111" s="21">
        <v>0</v>
      </c>
      <c r="J111" s="20">
        <v>88785</v>
      </c>
      <c r="K111" s="22">
        <v>120</v>
      </c>
      <c r="L111" s="22">
        <v>0</v>
      </c>
      <c r="M111" s="22">
        <v>0</v>
      </c>
      <c r="N111" s="22">
        <v>0</v>
      </c>
      <c r="O111" s="22">
        <v>120</v>
      </c>
      <c r="P111" s="21">
        <v>86</v>
      </c>
      <c r="Q111" s="21">
        <v>260</v>
      </c>
      <c r="R111" s="21">
        <v>640</v>
      </c>
      <c r="S111" s="21">
        <v>0</v>
      </c>
      <c r="T111" s="26">
        <v>986</v>
      </c>
      <c r="U111" s="22">
        <v>86</v>
      </c>
      <c r="V111" s="22">
        <v>0</v>
      </c>
      <c r="W111" s="22">
        <v>0</v>
      </c>
      <c r="X111" s="22">
        <v>0</v>
      </c>
      <c r="Y111" s="26">
        <v>86</v>
      </c>
    </row>
    <row r="112" spans="1:25" ht="15.75" thickBot="1" x14ac:dyDescent="0.3">
      <c r="A112" s="17">
        <v>2018</v>
      </c>
      <c r="B112" s="18">
        <v>9750</v>
      </c>
      <c r="C112" s="19" t="s">
        <v>313</v>
      </c>
      <c r="D112" s="19" t="s">
        <v>147</v>
      </c>
      <c r="E112" s="19" t="s">
        <v>133</v>
      </c>
      <c r="F112" s="20">
        <v>1587</v>
      </c>
      <c r="G112" s="21" t="s">
        <v>202</v>
      </c>
      <c r="H112" s="21">
        <v>3</v>
      </c>
      <c r="I112" s="21" t="s">
        <v>202</v>
      </c>
      <c r="J112" s="20">
        <v>1590</v>
      </c>
      <c r="K112" s="22" t="s">
        <v>202</v>
      </c>
      <c r="L112" s="22" t="s">
        <v>202</v>
      </c>
      <c r="M112" s="22" t="s">
        <v>202</v>
      </c>
      <c r="N112" s="22" t="s">
        <v>202</v>
      </c>
      <c r="O112" s="22" t="s">
        <v>202</v>
      </c>
      <c r="P112" s="21">
        <v>1.6</v>
      </c>
      <c r="Q112" s="21" t="s">
        <v>202</v>
      </c>
      <c r="R112" s="21">
        <v>0.4</v>
      </c>
      <c r="S112" s="21" t="s">
        <v>202</v>
      </c>
      <c r="T112" s="26">
        <v>2</v>
      </c>
      <c r="U112" s="22">
        <v>1.5</v>
      </c>
      <c r="V112" s="22" t="s">
        <v>202</v>
      </c>
      <c r="W112" s="22">
        <v>0.3</v>
      </c>
      <c r="X112" s="22" t="s">
        <v>202</v>
      </c>
      <c r="Y112" s="26">
        <v>1.8</v>
      </c>
    </row>
    <row r="113" spans="1:25" ht="15.75" thickBot="1" x14ac:dyDescent="0.3">
      <c r="A113" s="17">
        <v>2018</v>
      </c>
      <c r="B113" s="18">
        <v>12341</v>
      </c>
      <c r="C113" s="19" t="s">
        <v>300</v>
      </c>
      <c r="D113" s="19" t="s">
        <v>147</v>
      </c>
      <c r="E113" s="19" t="s">
        <v>133</v>
      </c>
      <c r="F113" s="20">
        <v>3304</v>
      </c>
      <c r="G113" s="21">
        <v>2</v>
      </c>
      <c r="H113" s="21">
        <v>3</v>
      </c>
      <c r="I113" s="21" t="s">
        <v>202</v>
      </c>
      <c r="J113" s="20">
        <v>3309</v>
      </c>
      <c r="K113" s="22">
        <v>2</v>
      </c>
      <c r="L113" s="22">
        <v>5</v>
      </c>
      <c r="M113" s="22">
        <v>5</v>
      </c>
      <c r="N113" s="22" t="s">
        <v>202</v>
      </c>
      <c r="O113" s="22">
        <v>12</v>
      </c>
      <c r="P113" s="21">
        <v>1</v>
      </c>
      <c r="Q113" s="21">
        <v>3.5</v>
      </c>
      <c r="R113" s="21">
        <v>19.899999999999999</v>
      </c>
      <c r="S113" s="21" t="s">
        <v>202</v>
      </c>
      <c r="T113" s="26">
        <v>24.4</v>
      </c>
      <c r="U113" s="22">
        <v>1</v>
      </c>
      <c r="V113" s="22">
        <v>3.5</v>
      </c>
      <c r="W113" s="22">
        <v>19.899999999999999</v>
      </c>
      <c r="X113" s="22" t="s">
        <v>202</v>
      </c>
      <c r="Y113" s="26">
        <v>24.4</v>
      </c>
    </row>
    <row r="114" spans="1:25" ht="15.75" thickBot="1" x14ac:dyDescent="0.3">
      <c r="A114" s="17">
        <v>2018</v>
      </c>
      <c r="B114" s="18">
        <v>4362</v>
      </c>
      <c r="C114" s="19" t="s">
        <v>314</v>
      </c>
      <c r="D114" s="19" t="s">
        <v>147</v>
      </c>
      <c r="E114" s="19" t="s">
        <v>133</v>
      </c>
      <c r="F114" s="21" t="s">
        <v>202</v>
      </c>
      <c r="G114" s="21">
        <v>60</v>
      </c>
      <c r="H114" s="21" t="s">
        <v>202</v>
      </c>
      <c r="I114" s="21" t="s">
        <v>202</v>
      </c>
      <c r="J114" s="21">
        <v>60</v>
      </c>
      <c r="K114" s="22" t="s">
        <v>202</v>
      </c>
      <c r="L114" s="22" t="s">
        <v>202</v>
      </c>
      <c r="M114" s="22" t="s">
        <v>202</v>
      </c>
      <c r="N114" s="22" t="s">
        <v>202</v>
      </c>
      <c r="O114" s="22" t="s">
        <v>202</v>
      </c>
      <c r="P114" s="21" t="s">
        <v>202</v>
      </c>
      <c r="Q114" s="21">
        <v>3.5</v>
      </c>
      <c r="R114" s="21" t="s">
        <v>202</v>
      </c>
      <c r="S114" s="21" t="s">
        <v>202</v>
      </c>
      <c r="T114" s="26">
        <v>3.5</v>
      </c>
      <c r="U114" s="22" t="s">
        <v>202</v>
      </c>
      <c r="V114" s="22">
        <v>3.5</v>
      </c>
      <c r="W114" s="22" t="s">
        <v>202</v>
      </c>
      <c r="X114" s="22" t="s">
        <v>202</v>
      </c>
      <c r="Y114" s="26">
        <v>3.5</v>
      </c>
    </row>
    <row r="115" spans="1:25" ht="15.75" thickBot="1" x14ac:dyDescent="0.3">
      <c r="A115" s="17">
        <v>2018</v>
      </c>
      <c r="B115" s="18">
        <v>9209</v>
      </c>
      <c r="C115" s="19" t="s">
        <v>315</v>
      </c>
      <c r="D115" s="19" t="s">
        <v>147</v>
      </c>
      <c r="E115" s="19" t="s">
        <v>133</v>
      </c>
      <c r="F115" s="21" t="s">
        <v>202</v>
      </c>
      <c r="G115" s="21">
        <v>183</v>
      </c>
      <c r="H115" s="21" t="s">
        <v>202</v>
      </c>
      <c r="I115" s="21" t="s">
        <v>202</v>
      </c>
      <c r="J115" s="21">
        <v>183</v>
      </c>
      <c r="K115" s="22" t="s">
        <v>202</v>
      </c>
      <c r="L115" s="22">
        <v>4</v>
      </c>
      <c r="M115" s="22" t="s">
        <v>202</v>
      </c>
      <c r="N115" s="22" t="s">
        <v>202</v>
      </c>
      <c r="O115" s="22">
        <v>4</v>
      </c>
      <c r="P115" s="21" t="s">
        <v>202</v>
      </c>
      <c r="Q115" s="21">
        <v>4</v>
      </c>
      <c r="R115" s="21" t="s">
        <v>202</v>
      </c>
      <c r="S115" s="21" t="s">
        <v>202</v>
      </c>
      <c r="T115" s="26">
        <v>4</v>
      </c>
      <c r="U115" s="22" t="s">
        <v>202</v>
      </c>
      <c r="V115" s="22">
        <v>4</v>
      </c>
      <c r="W115" s="22" t="s">
        <v>202</v>
      </c>
      <c r="X115" s="22" t="s">
        <v>202</v>
      </c>
      <c r="Y115" s="26">
        <v>4</v>
      </c>
    </row>
    <row r="116" spans="1:25" ht="15.75" thickBot="1" x14ac:dyDescent="0.3">
      <c r="A116" s="17">
        <v>2018</v>
      </c>
      <c r="B116" s="18">
        <v>8179</v>
      </c>
      <c r="C116" s="19" t="s">
        <v>316</v>
      </c>
      <c r="D116" s="19" t="s">
        <v>148</v>
      </c>
      <c r="E116" s="19" t="s">
        <v>133</v>
      </c>
      <c r="F116" s="21">
        <v>105</v>
      </c>
      <c r="G116" s="21">
        <v>11</v>
      </c>
      <c r="H116" s="21" t="s">
        <v>202</v>
      </c>
      <c r="I116" s="21" t="s">
        <v>202</v>
      </c>
      <c r="J116" s="21">
        <v>116</v>
      </c>
      <c r="K116" s="22" t="s">
        <v>202</v>
      </c>
      <c r="L116" s="22" t="s">
        <v>202</v>
      </c>
      <c r="M116" s="22" t="s">
        <v>202</v>
      </c>
      <c r="N116" s="22" t="s">
        <v>202</v>
      </c>
      <c r="O116" s="22" t="s">
        <v>202</v>
      </c>
      <c r="P116" s="21">
        <v>1</v>
      </c>
      <c r="Q116" s="21" t="s">
        <v>202</v>
      </c>
      <c r="R116" s="21" t="s">
        <v>202</v>
      </c>
      <c r="S116" s="21" t="s">
        <v>202</v>
      </c>
      <c r="T116" s="26">
        <v>1</v>
      </c>
      <c r="U116" s="22" t="s">
        <v>202</v>
      </c>
      <c r="V116" s="22" t="s">
        <v>202</v>
      </c>
      <c r="W116" s="22" t="s">
        <v>202</v>
      </c>
      <c r="X116" s="22" t="s">
        <v>202</v>
      </c>
      <c r="Y116" s="26" t="s">
        <v>202</v>
      </c>
    </row>
    <row r="117" spans="1:25" ht="15.75" thickBot="1" x14ac:dyDescent="0.3">
      <c r="A117" s="17">
        <v>2018</v>
      </c>
      <c r="B117" s="18">
        <v>9267</v>
      </c>
      <c r="C117" s="19" t="s">
        <v>317</v>
      </c>
      <c r="D117" s="19" t="s">
        <v>148</v>
      </c>
      <c r="E117" s="19" t="s">
        <v>133</v>
      </c>
      <c r="F117" s="20">
        <v>16665</v>
      </c>
      <c r="G117" s="21" t="s">
        <v>202</v>
      </c>
      <c r="H117" s="21" t="s">
        <v>202</v>
      </c>
      <c r="I117" s="21" t="s">
        <v>202</v>
      </c>
      <c r="J117" s="20">
        <v>16665</v>
      </c>
      <c r="K117" s="22">
        <v>0</v>
      </c>
      <c r="L117" s="22" t="s">
        <v>202</v>
      </c>
      <c r="M117" s="22" t="s">
        <v>202</v>
      </c>
      <c r="N117" s="22" t="s">
        <v>202</v>
      </c>
      <c r="O117" s="22">
        <v>0</v>
      </c>
      <c r="P117" s="21">
        <v>12</v>
      </c>
      <c r="Q117" s="21" t="s">
        <v>202</v>
      </c>
      <c r="R117" s="21" t="s">
        <v>202</v>
      </c>
      <c r="S117" s="21" t="s">
        <v>202</v>
      </c>
      <c r="T117" s="26">
        <v>12</v>
      </c>
      <c r="U117" s="22">
        <v>12</v>
      </c>
      <c r="V117" s="22" t="s">
        <v>202</v>
      </c>
      <c r="W117" s="22" t="s">
        <v>202</v>
      </c>
      <c r="X117" s="22" t="s">
        <v>202</v>
      </c>
      <c r="Y117" s="26">
        <v>12</v>
      </c>
    </row>
    <row r="118" spans="1:25" ht="15.75" thickBot="1" x14ac:dyDescent="0.3">
      <c r="A118" s="17">
        <v>2018</v>
      </c>
      <c r="B118" s="18">
        <v>17633</v>
      </c>
      <c r="C118" s="19" t="s">
        <v>318</v>
      </c>
      <c r="D118" s="19" t="s">
        <v>148</v>
      </c>
      <c r="E118" s="19" t="s">
        <v>133</v>
      </c>
      <c r="F118" s="20">
        <v>21851</v>
      </c>
      <c r="G118" s="21">
        <v>464</v>
      </c>
      <c r="H118" s="21">
        <v>3</v>
      </c>
      <c r="I118" s="21">
        <v>0</v>
      </c>
      <c r="J118" s="20">
        <v>22318</v>
      </c>
      <c r="K118" s="22">
        <v>14</v>
      </c>
      <c r="L118" s="22">
        <v>0</v>
      </c>
      <c r="M118" s="22">
        <v>0</v>
      </c>
      <c r="N118" s="22">
        <v>0</v>
      </c>
      <c r="O118" s="22">
        <v>14</v>
      </c>
      <c r="P118" s="21">
        <v>23.5</v>
      </c>
      <c r="Q118" s="21">
        <v>1.1000000000000001</v>
      </c>
      <c r="R118" s="21">
        <v>37.299999999999997</v>
      </c>
      <c r="S118" s="21">
        <v>0</v>
      </c>
      <c r="T118" s="26">
        <v>61.9</v>
      </c>
      <c r="U118" s="22">
        <v>14.5</v>
      </c>
      <c r="V118" s="22">
        <v>0</v>
      </c>
      <c r="W118" s="22">
        <v>0</v>
      </c>
      <c r="X118" s="22">
        <v>0</v>
      </c>
      <c r="Y118" s="26">
        <v>14.5</v>
      </c>
    </row>
    <row r="119" spans="1:25" ht="15.75" thickBot="1" x14ac:dyDescent="0.3">
      <c r="A119" s="17">
        <v>2018</v>
      </c>
      <c r="B119" s="18">
        <v>15470</v>
      </c>
      <c r="C119" s="19" t="s">
        <v>319</v>
      </c>
      <c r="D119" s="19" t="s">
        <v>148</v>
      </c>
      <c r="E119" s="19" t="s">
        <v>133</v>
      </c>
      <c r="F119" s="20">
        <v>54010</v>
      </c>
      <c r="G119" s="21">
        <v>23</v>
      </c>
      <c r="H119" s="21">
        <v>75</v>
      </c>
      <c r="I119" s="21" t="s">
        <v>202</v>
      </c>
      <c r="J119" s="20">
        <v>54108</v>
      </c>
      <c r="K119" s="22" t="s">
        <v>202</v>
      </c>
      <c r="L119" s="22" t="s">
        <v>202</v>
      </c>
      <c r="M119" s="22" t="s">
        <v>202</v>
      </c>
      <c r="N119" s="22" t="s">
        <v>202</v>
      </c>
      <c r="O119" s="22" t="s">
        <v>202</v>
      </c>
      <c r="P119" s="21">
        <v>59.7</v>
      </c>
      <c r="Q119" s="21">
        <v>36.6</v>
      </c>
      <c r="R119" s="21">
        <v>488.7</v>
      </c>
      <c r="S119" s="21" t="s">
        <v>202</v>
      </c>
      <c r="T119" s="26">
        <v>585</v>
      </c>
      <c r="U119" s="22" t="s">
        <v>202</v>
      </c>
      <c r="V119" s="22" t="s">
        <v>202</v>
      </c>
      <c r="W119" s="22">
        <v>44</v>
      </c>
      <c r="X119" s="22" t="s">
        <v>202</v>
      </c>
      <c r="Y119" s="26">
        <v>44</v>
      </c>
    </row>
    <row r="120" spans="1:25" ht="15.75" thickBot="1" x14ac:dyDescent="0.3">
      <c r="A120" s="17">
        <v>2018</v>
      </c>
      <c r="B120" s="18">
        <v>40211</v>
      </c>
      <c r="C120" s="19" t="s">
        <v>311</v>
      </c>
      <c r="D120" s="19" t="s">
        <v>148</v>
      </c>
      <c r="E120" s="19" t="s">
        <v>133</v>
      </c>
      <c r="F120" s="20">
        <v>21860</v>
      </c>
      <c r="G120" s="21" t="s">
        <v>202</v>
      </c>
      <c r="H120" s="21" t="s">
        <v>202</v>
      </c>
      <c r="I120" s="21" t="s">
        <v>202</v>
      </c>
      <c r="J120" s="20">
        <v>21860</v>
      </c>
      <c r="K120" s="22">
        <v>0</v>
      </c>
      <c r="L120" s="22" t="s">
        <v>202</v>
      </c>
      <c r="M120" s="22" t="s">
        <v>202</v>
      </c>
      <c r="N120" s="22" t="s">
        <v>202</v>
      </c>
      <c r="O120" s="22">
        <v>0</v>
      </c>
      <c r="P120" s="21">
        <v>42.2</v>
      </c>
      <c r="Q120" s="21" t="s">
        <v>202</v>
      </c>
      <c r="R120" s="21" t="s">
        <v>202</v>
      </c>
      <c r="S120" s="21" t="s">
        <v>202</v>
      </c>
      <c r="T120" s="26">
        <v>42.2</v>
      </c>
      <c r="U120" s="22">
        <v>37.700000000000003</v>
      </c>
      <c r="V120" s="22" t="s">
        <v>202</v>
      </c>
      <c r="W120" s="22" t="s">
        <v>202</v>
      </c>
      <c r="X120" s="22" t="s">
        <v>202</v>
      </c>
      <c r="Y120" s="26">
        <v>37.700000000000003</v>
      </c>
    </row>
    <row r="121" spans="1:25" ht="15.75" thickBot="1" x14ac:dyDescent="0.3">
      <c r="A121" s="17">
        <v>2018</v>
      </c>
      <c r="B121" s="18">
        <v>40211</v>
      </c>
      <c r="C121" s="19" t="s">
        <v>311</v>
      </c>
      <c r="D121" s="19" t="s">
        <v>148</v>
      </c>
      <c r="E121" s="19" t="s">
        <v>102</v>
      </c>
      <c r="F121" s="21">
        <v>88</v>
      </c>
      <c r="G121" s="21" t="s">
        <v>202</v>
      </c>
      <c r="H121" s="21" t="s">
        <v>202</v>
      </c>
      <c r="I121" s="21" t="s">
        <v>202</v>
      </c>
      <c r="J121" s="21">
        <v>88</v>
      </c>
      <c r="K121" s="22">
        <v>0</v>
      </c>
      <c r="L121" s="22" t="s">
        <v>202</v>
      </c>
      <c r="M121" s="22" t="s">
        <v>202</v>
      </c>
      <c r="N121" s="22" t="s">
        <v>202</v>
      </c>
      <c r="O121" s="22">
        <v>0</v>
      </c>
      <c r="P121" s="21">
        <v>3.2</v>
      </c>
      <c r="Q121" s="21" t="s">
        <v>202</v>
      </c>
      <c r="R121" s="21" t="s">
        <v>202</v>
      </c>
      <c r="S121" s="21" t="s">
        <v>202</v>
      </c>
      <c r="T121" s="26">
        <v>3.2</v>
      </c>
      <c r="U121" s="22">
        <v>2.8</v>
      </c>
      <c r="V121" s="22" t="s">
        <v>202</v>
      </c>
      <c r="W121" s="22" t="s">
        <v>202</v>
      </c>
      <c r="X121" s="22" t="s">
        <v>202</v>
      </c>
      <c r="Y121" s="26">
        <v>2.8</v>
      </c>
    </row>
    <row r="122" spans="1:25" ht="15.75" thickBot="1" x14ac:dyDescent="0.3">
      <c r="A122" s="17">
        <v>2018</v>
      </c>
      <c r="B122" s="18">
        <v>9273</v>
      </c>
      <c r="C122" s="19" t="s">
        <v>320</v>
      </c>
      <c r="D122" s="19" t="s">
        <v>148</v>
      </c>
      <c r="E122" s="19" t="s">
        <v>133</v>
      </c>
      <c r="F122" s="20">
        <v>52228</v>
      </c>
      <c r="G122" s="21">
        <v>444</v>
      </c>
      <c r="H122" s="21">
        <v>2</v>
      </c>
      <c r="I122" s="21" t="s">
        <v>202</v>
      </c>
      <c r="J122" s="20">
        <v>52674</v>
      </c>
      <c r="K122" s="22">
        <v>223</v>
      </c>
      <c r="L122" s="22">
        <v>1</v>
      </c>
      <c r="M122" s="22" t="s">
        <v>202</v>
      </c>
      <c r="N122" s="22" t="s">
        <v>202</v>
      </c>
      <c r="O122" s="22">
        <v>224</v>
      </c>
      <c r="P122" s="21">
        <v>39.9</v>
      </c>
      <c r="Q122" s="21">
        <v>1.1000000000000001</v>
      </c>
      <c r="R122" s="21">
        <v>1.4</v>
      </c>
      <c r="S122" s="21" t="s">
        <v>202</v>
      </c>
      <c r="T122" s="26">
        <v>42.4</v>
      </c>
      <c r="U122" s="22">
        <v>39.9</v>
      </c>
      <c r="V122" s="22">
        <v>1.1000000000000001</v>
      </c>
      <c r="W122" s="22" t="s">
        <v>202</v>
      </c>
      <c r="X122" s="22" t="s">
        <v>202</v>
      </c>
      <c r="Y122" s="26">
        <v>41</v>
      </c>
    </row>
    <row r="123" spans="1:25" ht="15.75" thickBot="1" x14ac:dyDescent="0.3">
      <c r="A123" s="17">
        <v>2018</v>
      </c>
      <c r="B123" s="18">
        <v>20603</v>
      </c>
      <c r="C123" s="19" t="s">
        <v>321</v>
      </c>
      <c r="D123" s="19" t="s">
        <v>148</v>
      </c>
      <c r="E123" s="19" t="s">
        <v>102</v>
      </c>
      <c r="F123" s="20">
        <v>1270</v>
      </c>
      <c r="G123" s="21" t="s">
        <v>202</v>
      </c>
      <c r="H123" s="21" t="s">
        <v>202</v>
      </c>
      <c r="I123" s="21" t="s">
        <v>202</v>
      </c>
      <c r="J123" s="20">
        <v>1270</v>
      </c>
      <c r="K123" s="22" t="s">
        <v>202</v>
      </c>
      <c r="L123" s="22" t="s">
        <v>202</v>
      </c>
      <c r="M123" s="22" t="s">
        <v>202</v>
      </c>
      <c r="N123" s="22" t="s">
        <v>202</v>
      </c>
      <c r="O123" s="22" t="s">
        <v>202</v>
      </c>
      <c r="P123" s="21">
        <v>0.8</v>
      </c>
      <c r="Q123" s="21" t="s">
        <v>202</v>
      </c>
      <c r="R123" s="21" t="s">
        <v>202</v>
      </c>
      <c r="S123" s="21" t="s">
        <v>202</v>
      </c>
      <c r="T123" s="26">
        <v>0.8</v>
      </c>
      <c r="U123" s="22">
        <v>0.7</v>
      </c>
      <c r="V123" s="22" t="s">
        <v>202</v>
      </c>
      <c r="W123" s="22" t="s">
        <v>202</v>
      </c>
      <c r="X123" s="22" t="s">
        <v>202</v>
      </c>
      <c r="Y123" s="26">
        <v>0.7</v>
      </c>
    </row>
    <row r="124" spans="1:25" ht="15.75" thickBot="1" x14ac:dyDescent="0.3">
      <c r="A124" s="17">
        <v>2018</v>
      </c>
      <c r="B124" s="18">
        <v>17599</v>
      </c>
      <c r="C124" s="19" t="s">
        <v>322</v>
      </c>
      <c r="D124" s="19" t="s">
        <v>148</v>
      </c>
      <c r="E124" s="19" t="s">
        <v>133</v>
      </c>
      <c r="F124" s="20">
        <v>1167</v>
      </c>
      <c r="G124" s="21" t="s">
        <v>202</v>
      </c>
      <c r="H124" s="21" t="s">
        <v>202</v>
      </c>
      <c r="I124" s="21" t="s">
        <v>202</v>
      </c>
      <c r="J124" s="20">
        <v>1167</v>
      </c>
      <c r="K124" s="22" t="s">
        <v>202</v>
      </c>
      <c r="L124" s="22" t="s">
        <v>202</v>
      </c>
      <c r="M124" s="22" t="s">
        <v>202</v>
      </c>
      <c r="N124" s="22" t="s">
        <v>202</v>
      </c>
      <c r="O124" s="22" t="s">
        <v>202</v>
      </c>
      <c r="P124" s="21">
        <v>1.7</v>
      </c>
      <c r="Q124" s="21" t="s">
        <v>202</v>
      </c>
      <c r="R124" s="21" t="s">
        <v>202</v>
      </c>
      <c r="S124" s="21" t="s">
        <v>202</v>
      </c>
      <c r="T124" s="26">
        <v>1.7</v>
      </c>
      <c r="U124" s="22">
        <v>1.7</v>
      </c>
      <c r="V124" s="22" t="s">
        <v>202</v>
      </c>
      <c r="W124" s="22" t="s">
        <v>202</v>
      </c>
      <c r="X124" s="22" t="s">
        <v>202</v>
      </c>
      <c r="Y124" s="26">
        <v>1.7</v>
      </c>
    </row>
    <row r="125" spans="1:25" ht="15.75" thickBot="1" x14ac:dyDescent="0.3">
      <c r="A125" s="17">
        <v>2018</v>
      </c>
      <c r="B125" s="18">
        <v>9576</v>
      </c>
      <c r="C125" s="19" t="s">
        <v>323</v>
      </c>
      <c r="D125" s="19" t="s">
        <v>148</v>
      </c>
      <c r="E125" s="19" t="s">
        <v>133</v>
      </c>
      <c r="F125" s="21">
        <v>72</v>
      </c>
      <c r="G125" s="21" t="s">
        <v>202</v>
      </c>
      <c r="H125" s="21" t="s">
        <v>202</v>
      </c>
      <c r="I125" s="21" t="s">
        <v>202</v>
      </c>
      <c r="J125" s="21">
        <v>72</v>
      </c>
      <c r="K125" s="22" t="s">
        <v>202</v>
      </c>
      <c r="L125" s="22" t="s">
        <v>202</v>
      </c>
      <c r="M125" s="22" t="s">
        <v>202</v>
      </c>
      <c r="N125" s="22" t="s">
        <v>202</v>
      </c>
      <c r="O125" s="22" t="s">
        <v>202</v>
      </c>
      <c r="P125" s="21">
        <v>0.1</v>
      </c>
      <c r="Q125" s="21" t="s">
        <v>202</v>
      </c>
      <c r="R125" s="21" t="s">
        <v>202</v>
      </c>
      <c r="S125" s="21" t="s">
        <v>202</v>
      </c>
      <c r="T125" s="26">
        <v>0.1</v>
      </c>
      <c r="U125" s="22">
        <v>0.1</v>
      </c>
      <c r="V125" s="22" t="s">
        <v>202</v>
      </c>
      <c r="W125" s="22" t="s">
        <v>202</v>
      </c>
      <c r="X125" s="22" t="s">
        <v>202</v>
      </c>
      <c r="Y125" s="26">
        <v>0.1</v>
      </c>
    </row>
    <row r="126" spans="1:25" ht="15.75" thickBot="1" x14ac:dyDescent="0.3">
      <c r="A126" s="17">
        <v>2018</v>
      </c>
      <c r="B126" s="18">
        <v>9324</v>
      </c>
      <c r="C126" s="19" t="s">
        <v>324</v>
      </c>
      <c r="D126" s="19" t="s">
        <v>148</v>
      </c>
      <c r="E126" s="19" t="s">
        <v>102</v>
      </c>
      <c r="F126" s="20">
        <v>2433</v>
      </c>
      <c r="G126" s="21">
        <v>94</v>
      </c>
      <c r="H126" s="21">
        <v>0</v>
      </c>
      <c r="I126" s="21">
        <v>0</v>
      </c>
      <c r="J126" s="20">
        <v>2527</v>
      </c>
      <c r="K126" s="22">
        <v>480</v>
      </c>
      <c r="L126" s="22">
        <v>8</v>
      </c>
      <c r="M126" s="22">
        <v>0</v>
      </c>
      <c r="N126" s="22">
        <v>0</v>
      </c>
      <c r="O126" s="22">
        <v>488</v>
      </c>
      <c r="P126" s="21">
        <v>0.5</v>
      </c>
      <c r="Q126" s="21">
        <v>0</v>
      </c>
      <c r="R126" s="21">
        <v>0</v>
      </c>
      <c r="S126" s="21">
        <v>0</v>
      </c>
      <c r="T126" s="26">
        <v>0.5</v>
      </c>
      <c r="U126" s="22">
        <v>0.5</v>
      </c>
      <c r="V126" s="22">
        <v>0</v>
      </c>
      <c r="W126" s="22">
        <v>0</v>
      </c>
      <c r="X126" s="22">
        <v>0</v>
      </c>
      <c r="Y126" s="26">
        <v>0.5</v>
      </c>
    </row>
    <row r="127" spans="1:25" ht="15.75" thickBot="1" x14ac:dyDescent="0.3">
      <c r="A127" s="17">
        <v>2018</v>
      </c>
      <c r="B127" s="18">
        <v>2192</v>
      </c>
      <c r="C127" s="19" t="s">
        <v>325</v>
      </c>
      <c r="D127" s="19" t="s">
        <v>148</v>
      </c>
      <c r="E127" s="19" t="s">
        <v>133</v>
      </c>
      <c r="F127" s="21" t="s">
        <v>202</v>
      </c>
      <c r="G127" s="21" t="s">
        <v>202</v>
      </c>
      <c r="H127" s="21">
        <v>1</v>
      </c>
      <c r="I127" s="21" t="s">
        <v>202</v>
      </c>
      <c r="J127" s="21">
        <v>1</v>
      </c>
      <c r="K127" s="22" t="s">
        <v>202</v>
      </c>
      <c r="L127" s="22" t="s">
        <v>202</v>
      </c>
      <c r="M127" s="22" t="s">
        <v>202</v>
      </c>
      <c r="N127" s="22" t="s">
        <v>202</v>
      </c>
      <c r="O127" s="22" t="s">
        <v>202</v>
      </c>
      <c r="P127" s="21" t="s">
        <v>202</v>
      </c>
      <c r="Q127" s="21" t="s">
        <v>202</v>
      </c>
      <c r="R127" s="21">
        <v>4.9000000000000004</v>
      </c>
      <c r="S127" s="21" t="s">
        <v>202</v>
      </c>
      <c r="T127" s="26">
        <v>4.9000000000000004</v>
      </c>
      <c r="U127" s="22" t="s">
        <v>202</v>
      </c>
      <c r="V127" s="22" t="s">
        <v>202</v>
      </c>
      <c r="W127" s="22">
        <v>4.4000000000000004</v>
      </c>
      <c r="X127" s="22" t="s">
        <v>202</v>
      </c>
      <c r="Y127" s="26">
        <v>4.4000000000000004</v>
      </c>
    </row>
    <row r="128" spans="1:25" ht="15.75" thickBot="1" x14ac:dyDescent="0.3">
      <c r="A128" s="17">
        <v>2018</v>
      </c>
      <c r="B128" s="18">
        <v>4960</v>
      </c>
      <c r="C128" s="19" t="s">
        <v>326</v>
      </c>
      <c r="D128" s="19" t="s">
        <v>148</v>
      </c>
      <c r="E128" s="19" t="s">
        <v>133</v>
      </c>
      <c r="F128" s="21">
        <v>39</v>
      </c>
      <c r="G128" s="21" t="s">
        <v>202</v>
      </c>
      <c r="H128" s="21" t="s">
        <v>202</v>
      </c>
      <c r="I128" s="21" t="s">
        <v>202</v>
      </c>
      <c r="J128" s="21">
        <v>39</v>
      </c>
      <c r="K128" s="22" t="s">
        <v>202</v>
      </c>
      <c r="L128" s="22" t="s">
        <v>202</v>
      </c>
      <c r="M128" s="22" t="s">
        <v>202</v>
      </c>
      <c r="N128" s="22" t="s">
        <v>202</v>
      </c>
      <c r="O128" s="22" t="s">
        <v>202</v>
      </c>
      <c r="P128" s="21">
        <v>0</v>
      </c>
      <c r="Q128" s="21" t="s">
        <v>202</v>
      </c>
      <c r="R128" s="21" t="s">
        <v>202</v>
      </c>
      <c r="S128" s="21" t="s">
        <v>202</v>
      </c>
      <c r="T128" s="26">
        <v>0</v>
      </c>
      <c r="U128" s="22">
        <v>0</v>
      </c>
      <c r="V128" s="22" t="s">
        <v>202</v>
      </c>
      <c r="W128" s="22" t="s">
        <v>202</v>
      </c>
      <c r="X128" s="22" t="s">
        <v>202</v>
      </c>
      <c r="Y128" s="26">
        <v>0</v>
      </c>
    </row>
    <row r="129" spans="1:25" ht="15.75" thickBot="1" x14ac:dyDescent="0.3">
      <c r="A129" s="17">
        <v>2018</v>
      </c>
      <c r="B129" s="18">
        <v>9778</v>
      </c>
      <c r="C129" s="19" t="s">
        <v>327</v>
      </c>
      <c r="D129" s="19" t="s">
        <v>148</v>
      </c>
      <c r="E129" s="19" t="s">
        <v>133</v>
      </c>
      <c r="F129" s="21" t="s">
        <v>202</v>
      </c>
      <c r="G129" s="21" t="s">
        <v>202</v>
      </c>
      <c r="H129" s="21">
        <v>2</v>
      </c>
      <c r="I129" s="21" t="s">
        <v>202</v>
      </c>
      <c r="J129" s="21">
        <v>2</v>
      </c>
      <c r="K129" s="22" t="s">
        <v>202</v>
      </c>
      <c r="L129" s="22" t="s">
        <v>202</v>
      </c>
      <c r="M129" s="22">
        <v>28</v>
      </c>
      <c r="N129" s="22" t="s">
        <v>202</v>
      </c>
      <c r="O129" s="22">
        <v>28</v>
      </c>
      <c r="P129" s="21" t="s">
        <v>202</v>
      </c>
      <c r="Q129" s="21" t="s">
        <v>202</v>
      </c>
      <c r="R129" s="21">
        <v>1.1000000000000001</v>
      </c>
      <c r="S129" s="21" t="s">
        <v>202</v>
      </c>
      <c r="T129" s="26">
        <v>1.1000000000000001</v>
      </c>
      <c r="U129" s="22" t="s">
        <v>202</v>
      </c>
      <c r="V129" s="22" t="s">
        <v>202</v>
      </c>
      <c r="W129" s="22">
        <v>1.1000000000000001</v>
      </c>
      <c r="X129" s="22" t="s">
        <v>202</v>
      </c>
      <c r="Y129" s="26">
        <v>1.1000000000000001</v>
      </c>
    </row>
    <row r="130" spans="1:25" ht="15.75" thickBot="1" x14ac:dyDescent="0.3">
      <c r="A130" s="17">
        <v>2018</v>
      </c>
      <c r="B130" s="18">
        <v>25295</v>
      </c>
      <c r="C130" s="19" t="s">
        <v>328</v>
      </c>
      <c r="D130" s="19" t="s">
        <v>148</v>
      </c>
      <c r="E130" s="19" t="s">
        <v>133</v>
      </c>
      <c r="F130" s="21" t="s">
        <v>202</v>
      </c>
      <c r="G130" s="21">
        <v>7</v>
      </c>
      <c r="H130" s="21" t="s">
        <v>202</v>
      </c>
      <c r="I130" s="21" t="s">
        <v>202</v>
      </c>
      <c r="J130" s="21">
        <v>7</v>
      </c>
      <c r="K130" s="22" t="s">
        <v>202</v>
      </c>
      <c r="L130" s="22" t="s">
        <v>202</v>
      </c>
      <c r="M130" s="22" t="s">
        <v>202</v>
      </c>
      <c r="N130" s="22" t="s">
        <v>202</v>
      </c>
      <c r="O130" s="22" t="s">
        <v>202</v>
      </c>
      <c r="P130" s="21" t="s">
        <v>202</v>
      </c>
      <c r="Q130" s="21">
        <v>0.9</v>
      </c>
      <c r="R130" s="21" t="s">
        <v>202</v>
      </c>
      <c r="S130" s="21" t="s">
        <v>202</v>
      </c>
      <c r="T130" s="26">
        <v>0.9</v>
      </c>
      <c r="U130" s="22" t="s">
        <v>202</v>
      </c>
      <c r="V130" s="22">
        <v>0.9</v>
      </c>
      <c r="W130" s="22" t="s">
        <v>202</v>
      </c>
      <c r="X130" s="22" t="s">
        <v>202</v>
      </c>
      <c r="Y130" s="26">
        <v>0.9</v>
      </c>
    </row>
    <row r="131" spans="1:25" ht="15.75" thickBot="1" x14ac:dyDescent="0.3">
      <c r="A131" s="17">
        <v>2018</v>
      </c>
      <c r="B131" s="18">
        <v>2641</v>
      </c>
      <c r="C131" s="19" t="s">
        <v>329</v>
      </c>
      <c r="D131" s="19" t="s">
        <v>150</v>
      </c>
      <c r="E131" s="19" t="s">
        <v>118</v>
      </c>
      <c r="F131" s="20">
        <v>6682</v>
      </c>
      <c r="G131" s="21">
        <v>796</v>
      </c>
      <c r="H131" s="21">
        <v>8</v>
      </c>
      <c r="I131" s="21" t="s">
        <v>202</v>
      </c>
      <c r="J131" s="20">
        <v>7486</v>
      </c>
      <c r="K131" s="22" t="s">
        <v>202</v>
      </c>
      <c r="L131" s="22" t="s">
        <v>202</v>
      </c>
      <c r="M131" s="22" t="s">
        <v>202</v>
      </c>
      <c r="N131" s="22" t="s">
        <v>202</v>
      </c>
      <c r="O131" s="22" t="s">
        <v>202</v>
      </c>
      <c r="P131" s="21">
        <v>2.6</v>
      </c>
      <c r="Q131" s="21">
        <v>0.4</v>
      </c>
      <c r="R131" s="21">
        <v>1</v>
      </c>
      <c r="S131" s="21" t="s">
        <v>202</v>
      </c>
      <c r="T131" s="26">
        <v>4</v>
      </c>
      <c r="U131" s="22">
        <v>1.8</v>
      </c>
      <c r="V131" s="22">
        <v>0.2</v>
      </c>
      <c r="W131" s="22">
        <v>0.5</v>
      </c>
      <c r="X131" s="22" t="s">
        <v>202</v>
      </c>
      <c r="Y131" s="26">
        <v>2.5</v>
      </c>
    </row>
    <row r="132" spans="1:25" ht="15.75" thickBot="1" x14ac:dyDescent="0.3">
      <c r="A132" s="17">
        <v>2018</v>
      </c>
      <c r="B132" s="18">
        <v>4704</v>
      </c>
      <c r="C132" s="19" t="s">
        <v>330</v>
      </c>
      <c r="D132" s="19" t="s">
        <v>150</v>
      </c>
      <c r="E132" s="19" t="s">
        <v>118</v>
      </c>
      <c r="F132" s="21">
        <v>165</v>
      </c>
      <c r="G132" s="21">
        <v>0</v>
      </c>
      <c r="H132" s="21" t="s">
        <v>202</v>
      </c>
      <c r="I132" s="21" t="s">
        <v>202</v>
      </c>
      <c r="J132" s="21">
        <v>165</v>
      </c>
      <c r="K132" s="22">
        <v>2</v>
      </c>
      <c r="L132" s="22" t="s">
        <v>202</v>
      </c>
      <c r="M132" s="22" t="s">
        <v>202</v>
      </c>
      <c r="N132" s="22" t="s">
        <v>202</v>
      </c>
      <c r="O132" s="22">
        <v>2</v>
      </c>
      <c r="P132" s="21">
        <v>1.5</v>
      </c>
      <c r="Q132" s="21" t="s">
        <v>202</v>
      </c>
      <c r="R132" s="21" t="s">
        <v>202</v>
      </c>
      <c r="S132" s="21" t="s">
        <v>202</v>
      </c>
      <c r="T132" s="26">
        <v>1.5</v>
      </c>
      <c r="U132" s="22">
        <v>1.5</v>
      </c>
      <c r="V132" s="22" t="s">
        <v>202</v>
      </c>
      <c r="W132" s="22" t="s">
        <v>202</v>
      </c>
      <c r="X132" s="22" t="s">
        <v>202</v>
      </c>
      <c r="Y132" s="26">
        <v>1.5</v>
      </c>
    </row>
    <row r="133" spans="1:25" ht="15.75" thickBot="1" x14ac:dyDescent="0.3">
      <c r="A133" s="17">
        <v>2018</v>
      </c>
      <c r="B133" s="18">
        <v>16854</v>
      </c>
      <c r="C133" s="19" t="s">
        <v>331</v>
      </c>
      <c r="D133" s="19" t="s">
        <v>150</v>
      </c>
      <c r="E133" s="19" t="s">
        <v>118</v>
      </c>
      <c r="F133" s="20">
        <v>2056</v>
      </c>
      <c r="G133" s="21">
        <v>8</v>
      </c>
      <c r="H133" s="21" t="s">
        <v>202</v>
      </c>
      <c r="I133" s="21" t="s">
        <v>202</v>
      </c>
      <c r="J133" s="20">
        <v>2064</v>
      </c>
      <c r="K133" s="22" t="s">
        <v>202</v>
      </c>
      <c r="L133" s="22" t="s">
        <v>202</v>
      </c>
      <c r="M133" s="22" t="s">
        <v>202</v>
      </c>
      <c r="N133" s="22" t="s">
        <v>202</v>
      </c>
      <c r="O133" s="22" t="s">
        <v>202</v>
      </c>
      <c r="P133" s="21">
        <v>6.2</v>
      </c>
      <c r="Q133" s="21">
        <v>0</v>
      </c>
      <c r="R133" s="21" t="s">
        <v>202</v>
      </c>
      <c r="S133" s="21" t="s">
        <v>202</v>
      </c>
      <c r="T133" s="26">
        <v>6.2</v>
      </c>
      <c r="U133" s="22">
        <v>0.6</v>
      </c>
      <c r="V133" s="22">
        <v>0</v>
      </c>
      <c r="W133" s="22" t="s">
        <v>202</v>
      </c>
      <c r="X133" s="22" t="s">
        <v>202</v>
      </c>
      <c r="Y133" s="26">
        <v>0.6</v>
      </c>
    </row>
    <row r="134" spans="1:25" ht="15.75" thickBot="1" x14ac:dyDescent="0.3">
      <c r="A134" s="17">
        <v>2018</v>
      </c>
      <c r="B134" s="18">
        <v>10000</v>
      </c>
      <c r="C134" s="19" t="s">
        <v>332</v>
      </c>
      <c r="D134" s="19" t="s">
        <v>150</v>
      </c>
      <c r="E134" s="19" t="s">
        <v>118</v>
      </c>
      <c r="F134" s="20">
        <v>16090</v>
      </c>
      <c r="G134" s="20">
        <v>2839</v>
      </c>
      <c r="H134" s="21" t="s">
        <v>202</v>
      </c>
      <c r="I134" s="21" t="s">
        <v>202</v>
      </c>
      <c r="J134" s="20">
        <v>18929</v>
      </c>
      <c r="K134" s="22" t="s">
        <v>202</v>
      </c>
      <c r="L134" s="22" t="s">
        <v>202</v>
      </c>
      <c r="M134" s="22" t="s">
        <v>202</v>
      </c>
      <c r="N134" s="22" t="s">
        <v>202</v>
      </c>
      <c r="O134" s="22" t="s">
        <v>202</v>
      </c>
      <c r="P134" s="21">
        <v>16.100000000000001</v>
      </c>
      <c r="Q134" s="21">
        <v>2.8</v>
      </c>
      <c r="R134" s="21" t="s">
        <v>202</v>
      </c>
      <c r="S134" s="21" t="s">
        <v>202</v>
      </c>
      <c r="T134" s="26">
        <v>18.899999999999999</v>
      </c>
      <c r="U134" s="22" t="s">
        <v>202</v>
      </c>
      <c r="V134" s="22" t="s">
        <v>202</v>
      </c>
      <c r="W134" s="22" t="s">
        <v>202</v>
      </c>
      <c r="X134" s="22" t="s">
        <v>202</v>
      </c>
      <c r="Y134" s="26" t="s">
        <v>202</v>
      </c>
    </row>
    <row r="135" spans="1:25" ht="15.75" thickBot="1" x14ac:dyDescent="0.3">
      <c r="A135" s="17">
        <v>2018</v>
      </c>
      <c r="B135" s="18">
        <v>6431</v>
      </c>
      <c r="C135" s="19" t="s">
        <v>333</v>
      </c>
      <c r="D135" s="19" t="s">
        <v>150</v>
      </c>
      <c r="E135" s="19" t="s">
        <v>118</v>
      </c>
      <c r="F135" s="21">
        <v>481</v>
      </c>
      <c r="G135" s="21">
        <v>28</v>
      </c>
      <c r="H135" s="21">
        <v>15</v>
      </c>
      <c r="I135" s="21" t="s">
        <v>202</v>
      </c>
      <c r="J135" s="21">
        <v>524</v>
      </c>
      <c r="K135" s="22" t="s">
        <v>202</v>
      </c>
      <c r="L135" s="22" t="s">
        <v>202</v>
      </c>
      <c r="M135" s="22" t="s">
        <v>202</v>
      </c>
      <c r="N135" s="22" t="s">
        <v>202</v>
      </c>
      <c r="O135" s="22" t="s">
        <v>202</v>
      </c>
      <c r="P135" s="21">
        <v>0.6</v>
      </c>
      <c r="Q135" s="21">
        <v>0.3</v>
      </c>
      <c r="R135" s="21">
        <v>0.4</v>
      </c>
      <c r="S135" s="21" t="s">
        <v>202</v>
      </c>
      <c r="T135" s="26">
        <v>1.2</v>
      </c>
      <c r="U135" s="22">
        <v>0.6</v>
      </c>
      <c r="V135" s="22">
        <v>0.3</v>
      </c>
      <c r="W135" s="22">
        <v>0.4</v>
      </c>
      <c r="X135" s="22" t="s">
        <v>202</v>
      </c>
      <c r="Y135" s="26">
        <v>1.2</v>
      </c>
    </row>
    <row r="136" spans="1:25" ht="15.75" thickBot="1" x14ac:dyDescent="0.3">
      <c r="A136" s="17">
        <v>2018</v>
      </c>
      <c r="B136" s="18">
        <v>10005</v>
      </c>
      <c r="C136" s="19" t="s">
        <v>334</v>
      </c>
      <c r="D136" s="19" t="s">
        <v>150</v>
      </c>
      <c r="E136" s="19" t="s">
        <v>118</v>
      </c>
      <c r="F136" s="20">
        <v>26835</v>
      </c>
      <c r="G136" s="20">
        <v>1048</v>
      </c>
      <c r="H136" s="21">
        <v>41</v>
      </c>
      <c r="I136" s="21" t="s">
        <v>202</v>
      </c>
      <c r="J136" s="20">
        <v>27924</v>
      </c>
      <c r="K136" s="22" t="s">
        <v>202</v>
      </c>
      <c r="L136" s="22" t="s">
        <v>202</v>
      </c>
      <c r="M136" s="22" t="s">
        <v>202</v>
      </c>
      <c r="N136" s="22" t="s">
        <v>202</v>
      </c>
      <c r="O136" s="22" t="s">
        <v>202</v>
      </c>
      <c r="P136" s="21" t="s">
        <v>202</v>
      </c>
      <c r="Q136" s="21">
        <v>8</v>
      </c>
      <c r="R136" s="21">
        <v>177</v>
      </c>
      <c r="S136" s="21" t="s">
        <v>202</v>
      </c>
      <c r="T136" s="26">
        <v>185</v>
      </c>
      <c r="U136" s="22" t="s">
        <v>202</v>
      </c>
      <c r="V136" s="22" t="s">
        <v>202</v>
      </c>
      <c r="W136" s="22" t="s">
        <v>202</v>
      </c>
      <c r="X136" s="22" t="s">
        <v>202</v>
      </c>
      <c r="Y136" s="26" t="s">
        <v>202</v>
      </c>
    </row>
    <row r="137" spans="1:25" ht="15.75" thickBot="1" x14ac:dyDescent="0.3">
      <c r="A137" s="17">
        <v>2018</v>
      </c>
      <c r="B137" s="18">
        <v>12208</v>
      </c>
      <c r="C137" s="19" t="s">
        <v>335</v>
      </c>
      <c r="D137" s="19" t="s">
        <v>150</v>
      </c>
      <c r="E137" s="19" t="s">
        <v>118</v>
      </c>
      <c r="F137" s="21" t="s">
        <v>202</v>
      </c>
      <c r="G137" s="21">
        <v>20</v>
      </c>
      <c r="H137" s="21" t="s">
        <v>202</v>
      </c>
      <c r="I137" s="21" t="s">
        <v>202</v>
      </c>
      <c r="J137" s="21">
        <v>20</v>
      </c>
      <c r="K137" s="22" t="s">
        <v>202</v>
      </c>
      <c r="L137" s="22" t="s">
        <v>202</v>
      </c>
      <c r="M137" s="22" t="s">
        <v>202</v>
      </c>
      <c r="N137" s="22" t="s">
        <v>202</v>
      </c>
      <c r="O137" s="22" t="s">
        <v>202</v>
      </c>
      <c r="P137" s="21" t="s">
        <v>202</v>
      </c>
      <c r="Q137" s="21">
        <v>1</v>
      </c>
      <c r="R137" s="21" t="s">
        <v>202</v>
      </c>
      <c r="S137" s="21" t="s">
        <v>202</v>
      </c>
      <c r="T137" s="26">
        <v>1</v>
      </c>
      <c r="U137" s="22" t="s">
        <v>202</v>
      </c>
      <c r="V137" s="22">
        <v>1</v>
      </c>
      <c r="W137" s="22" t="s">
        <v>202</v>
      </c>
      <c r="X137" s="22" t="s">
        <v>202</v>
      </c>
      <c r="Y137" s="26">
        <v>1</v>
      </c>
    </row>
    <row r="138" spans="1:25" ht="15.75" thickBot="1" x14ac:dyDescent="0.3">
      <c r="A138" s="17">
        <v>2018</v>
      </c>
      <c r="B138" s="18">
        <v>12524</v>
      </c>
      <c r="C138" s="19" t="s">
        <v>336</v>
      </c>
      <c r="D138" s="19" t="s">
        <v>150</v>
      </c>
      <c r="E138" s="19" t="s">
        <v>118</v>
      </c>
      <c r="F138" s="21">
        <v>0</v>
      </c>
      <c r="G138" s="21">
        <v>12</v>
      </c>
      <c r="H138" s="21">
        <v>666</v>
      </c>
      <c r="I138" s="21">
        <v>0</v>
      </c>
      <c r="J138" s="21">
        <v>678</v>
      </c>
      <c r="K138" s="22">
        <v>0</v>
      </c>
      <c r="L138" s="22">
        <v>5</v>
      </c>
      <c r="M138" s="22">
        <v>29</v>
      </c>
      <c r="N138" s="22">
        <v>0</v>
      </c>
      <c r="O138" s="22">
        <v>34</v>
      </c>
      <c r="P138" s="21">
        <v>0</v>
      </c>
      <c r="Q138" s="21">
        <v>0</v>
      </c>
      <c r="R138" s="21">
        <v>0</v>
      </c>
      <c r="S138" s="21">
        <v>0</v>
      </c>
      <c r="T138" s="26">
        <v>0</v>
      </c>
      <c r="U138" s="22">
        <v>0</v>
      </c>
      <c r="V138" s="22">
        <v>0</v>
      </c>
      <c r="W138" s="22">
        <v>0</v>
      </c>
      <c r="X138" s="22">
        <v>0</v>
      </c>
      <c r="Y138" s="26">
        <v>0</v>
      </c>
    </row>
    <row r="139" spans="1:25" ht="15.75" thickBot="1" x14ac:dyDescent="0.3">
      <c r="A139" s="17">
        <v>2018</v>
      </c>
      <c r="B139" s="18">
        <v>16267</v>
      </c>
      <c r="C139" s="19" t="s">
        <v>337</v>
      </c>
      <c r="D139" s="19" t="s">
        <v>150</v>
      </c>
      <c r="E139" s="19" t="s">
        <v>118</v>
      </c>
      <c r="F139" s="21" t="s">
        <v>202</v>
      </c>
      <c r="G139" s="21" t="s">
        <v>202</v>
      </c>
      <c r="H139" s="21">
        <v>304</v>
      </c>
      <c r="I139" s="21" t="s">
        <v>202</v>
      </c>
      <c r="J139" s="21">
        <v>304</v>
      </c>
      <c r="K139" s="22" t="s">
        <v>202</v>
      </c>
      <c r="L139" s="22" t="s">
        <v>202</v>
      </c>
      <c r="M139" s="22">
        <v>160</v>
      </c>
      <c r="N139" s="22" t="s">
        <v>202</v>
      </c>
      <c r="O139" s="22">
        <v>160</v>
      </c>
      <c r="P139" s="21" t="s">
        <v>202</v>
      </c>
      <c r="Q139" s="21" t="s">
        <v>202</v>
      </c>
      <c r="R139" s="21">
        <v>15</v>
      </c>
      <c r="S139" s="21" t="s">
        <v>202</v>
      </c>
      <c r="T139" s="26">
        <v>15</v>
      </c>
      <c r="U139" s="22" t="s">
        <v>202</v>
      </c>
      <c r="V139" s="22" t="s">
        <v>202</v>
      </c>
      <c r="W139" s="22">
        <v>8</v>
      </c>
      <c r="X139" s="22" t="s">
        <v>202</v>
      </c>
      <c r="Y139" s="26">
        <v>8</v>
      </c>
    </row>
    <row r="140" spans="1:25" ht="15.75" thickBot="1" x14ac:dyDescent="0.3">
      <c r="A140" s="17">
        <v>2018</v>
      </c>
      <c r="B140" s="18">
        <v>16920</v>
      </c>
      <c r="C140" s="19" t="s">
        <v>338</v>
      </c>
      <c r="D140" s="19" t="s">
        <v>150</v>
      </c>
      <c r="E140" s="19" t="s">
        <v>118</v>
      </c>
      <c r="F140" s="21" t="s">
        <v>202</v>
      </c>
      <c r="G140" s="21" t="s">
        <v>202</v>
      </c>
      <c r="H140" s="21">
        <v>50</v>
      </c>
      <c r="I140" s="21" t="s">
        <v>202</v>
      </c>
      <c r="J140" s="21">
        <v>50</v>
      </c>
      <c r="K140" s="22" t="s">
        <v>202</v>
      </c>
      <c r="L140" s="22" t="s">
        <v>202</v>
      </c>
      <c r="M140" s="22">
        <v>10</v>
      </c>
      <c r="N140" s="22" t="s">
        <v>202</v>
      </c>
      <c r="O140" s="22">
        <v>10</v>
      </c>
      <c r="P140" s="21" t="s">
        <v>202</v>
      </c>
      <c r="Q140" s="21" t="s">
        <v>202</v>
      </c>
      <c r="R140" s="21">
        <v>1.8</v>
      </c>
      <c r="S140" s="21" t="s">
        <v>202</v>
      </c>
      <c r="T140" s="26">
        <v>1.8</v>
      </c>
      <c r="U140" s="22" t="s">
        <v>202</v>
      </c>
      <c r="V140" s="22" t="s">
        <v>202</v>
      </c>
      <c r="W140" s="22">
        <v>1</v>
      </c>
      <c r="X140" s="22" t="s">
        <v>202</v>
      </c>
      <c r="Y140" s="26">
        <v>1</v>
      </c>
    </row>
    <row r="141" spans="1:25" ht="15.75" thickBot="1" x14ac:dyDescent="0.3">
      <c r="A141" s="17">
        <v>2018</v>
      </c>
      <c r="B141" s="18">
        <v>19820</v>
      </c>
      <c r="C141" s="19" t="s">
        <v>339</v>
      </c>
      <c r="D141" s="19" t="s">
        <v>150</v>
      </c>
      <c r="E141" s="19" t="s">
        <v>118</v>
      </c>
      <c r="F141" s="21" t="s">
        <v>202</v>
      </c>
      <c r="G141" s="21" t="s">
        <v>202</v>
      </c>
      <c r="H141" s="21">
        <v>98</v>
      </c>
      <c r="I141" s="21" t="s">
        <v>202</v>
      </c>
      <c r="J141" s="21">
        <v>98</v>
      </c>
      <c r="K141" s="22" t="s">
        <v>202</v>
      </c>
      <c r="L141" s="22" t="s">
        <v>202</v>
      </c>
      <c r="M141" s="22">
        <v>6</v>
      </c>
      <c r="N141" s="22" t="s">
        <v>202</v>
      </c>
      <c r="O141" s="22">
        <v>6</v>
      </c>
      <c r="P141" s="21" t="s">
        <v>202</v>
      </c>
      <c r="Q141" s="21" t="s">
        <v>202</v>
      </c>
      <c r="R141" s="21" t="s">
        <v>202</v>
      </c>
      <c r="S141" s="21" t="s">
        <v>202</v>
      </c>
      <c r="T141" s="26" t="s">
        <v>202</v>
      </c>
      <c r="U141" s="22" t="s">
        <v>202</v>
      </c>
      <c r="V141" s="22" t="s">
        <v>202</v>
      </c>
      <c r="W141" s="22" t="s">
        <v>202</v>
      </c>
      <c r="X141" s="22" t="s">
        <v>202</v>
      </c>
      <c r="Y141" s="26" t="s">
        <v>202</v>
      </c>
    </row>
    <row r="142" spans="1:25" ht="15.75" thickBot="1" x14ac:dyDescent="0.3">
      <c r="A142" s="17">
        <v>2018</v>
      </c>
      <c r="B142" s="18">
        <v>22500</v>
      </c>
      <c r="C142" s="19" t="s">
        <v>340</v>
      </c>
      <c r="D142" s="19" t="s">
        <v>150</v>
      </c>
      <c r="E142" s="19" t="s">
        <v>118</v>
      </c>
      <c r="F142" s="20">
        <v>29697</v>
      </c>
      <c r="G142" s="21">
        <v>881</v>
      </c>
      <c r="H142" s="21">
        <v>18</v>
      </c>
      <c r="I142" s="21" t="s">
        <v>202</v>
      </c>
      <c r="J142" s="20">
        <v>30596</v>
      </c>
      <c r="K142" s="22" t="s">
        <v>202</v>
      </c>
      <c r="L142" s="22" t="s">
        <v>202</v>
      </c>
      <c r="M142" s="22" t="s">
        <v>202</v>
      </c>
      <c r="N142" s="22" t="s">
        <v>202</v>
      </c>
      <c r="O142" s="22" t="s">
        <v>202</v>
      </c>
      <c r="P142" s="21" t="s">
        <v>202</v>
      </c>
      <c r="Q142" s="21">
        <v>11</v>
      </c>
      <c r="R142" s="21">
        <v>57</v>
      </c>
      <c r="S142" s="21" t="s">
        <v>202</v>
      </c>
      <c r="T142" s="26">
        <v>68</v>
      </c>
      <c r="U142" s="22" t="s">
        <v>202</v>
      </c>
      <c r="V142" s="22" t="s">
        <v>202</v>
      </c>
      <c r="W142" s="22" t="s">
        <v>202</v>
      </c>
      <c r="X142" s="22" t="s">
        <v>202</v>
      </c>
      <c r="Y142" s="26" t="s">
        <v>202</v>
      </c>
    </row>
    <row r="143" spans="1:25" ht="15.75" thickBot="1" x14ac:dyDescent="0.3">
      <c r="A143" s="17">
        <v>2018</v>
      </c>
      <c r="B143" s="18">
        <v>23826</v>
      </c>
      <c r="C143" s="19" t="s">
        <v>341</v>
      </c>
      <c r="D143" s="19" t="s">
        <v>150</v>
      </c>
      <c r="E143" s="19" t="s">
        <v>118</v>
      </c>
      <c r="F143" s="21" t="s">
        <v>202</v>
      </c>
      <c r="G143" s="21">
        <v>12</v>
      </c>
      <c r="H143" s="21">
        <v>208</v>
      </c>
      <c r="I143" s="21" t="s">
        <v>202</v>
      </c>
      <c r="J143" s="21">
        <v>220</v>
      </c>
      <c r="K143" s="22" t="s">
        <v>202</v>
      </c>
      <c r="L143" s="22" t="s">
        <v>202</v>
      </c>
      <c r="M143" s="22">
        <v>5</v>
      </c>
      <c r="N143" s="22" t="s">
        <v>202</v>
      </c>
      <c r="O143" s="22">
        <v>5</v>
      </c>
      <c r="P143" s="21" t="s">
        <v>202</v>
      </c>
      <c r="Q143" s="21">
        <v>2.1</v>
      </c>
      <c r="R143" s="21" t="s">
        <v>202</v>
      </c>
      <c r="S143" s="21" t="s">
        <v>202</v>
      </c>
      <c r="T143" s="26">
        <v>2.1</v>
      </c>
      <c r="U143" s="22" t="s">
        <v>202</v>
      </c>
      <c r="V143" s="22">
        <v>1.5</v>
      </c>
      <c r="W143" s="22" t="s">
        <v>202</v>
      </c>
      <c r="X143" s="22" t="s">
        <v>202</v>
      </c>
      <c r="Y143" s="26">
        <v>1.5</v>
      </c>
    </row>
    <row r="144" spans="1:25" ht="15.75" thickBot="1" x14ac:dyDescent="0.3">
      <c r="A144" s="17">
        <v>2018</v>
      </c>
      <c r="B144" s="18">
        <v>11249</v>
      </c>
      <c r="C144" s="19" t="s">
        <v>342</v>
      </c>
      <c r="D144" s="19" t="s">
        <v>151</v>
      </c>
      <c r="E144" s="19" t="s">
        <v>95</v>
      </c>
      <c r="F144" s="20">
        <v>88465</v>
      </c>
      <c r="G144" s="21">
        <v>870</v>
      </c>
      <c r="H144" s="21">
        <v>0</v>
      </c>
      <c r="I144" s="21">
        <v>0</v>
      </c>
      <c r="J144" s="20">
        <v>89335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1">
        <v>94.5</v>
      </c>
      <c r="Q144" s="21">
        <v>14</v>
      </c>
      <c r="R144" s="21">
        <v>0</v>
      </c>
      <c r="S144" s="21">
        <v>0</v>
      </c>
      <c r="T144" s="26">
        <v>108.5</v>
      </c>
      <c r="U144" s="22">
        <v>0</v>
      </c>
      <c r="V144" s="22">
        <v>10.1</v>
      </c>
      <c r="W144" s="22">
        <v>0</v>
      </c>
      <c r="X144" s="22">
        <v>0</v>
      </c>
      <c r="Y144" s="26">
        <v>10.1</v>
      </c>
    </row>
    <row r="145" spans="1:25" ht="15.75" thickBot="1" x14ac:dyDescent="0.3">
      <c r="A145" s="17">
        <v>2018</v>
      </c>
      <c r="B145" s="18">
        <v>10171</v>
      </c>
      <c r="C145" s="19" t="s">
        <v>343</v>
      </c>
      <c r="D145" s="19" t="s">
        <v>151</v>
      </c>
      <c r="E145" s="19" t="s">
        <v>95</v>
      </c>
      <c r="F145" s="20">
        <v>74113</v>
      </c>
      <c r="G145" s="21">
        <v>946</v>
      </c>
      <c r="H145" s="21">
        <v>0</v>
      </c>
      <c r="I145" s="21">
        <v>0</v>
      </c>
      <c r="J145" s="20">
        <v>75059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1">
        <v>79.2</v>
      </c>
      <c r="Q145" s="21">
        <v>11.8</v>
      </c>
      <c r="R145" s="21">
        <v>0</v>
      </c>
      <c r="S145" s="21">
        <v>0</v>
      </c>
      <c r="T145" s="26">
        <v>91</v>
      </c>
      <c r="U145" s="22">
        <v>0</v>
      </c>
      <c r="V145" s="22">
        <v>5.5</v>
      </c>
      <c r="W145" s="22">
        <v>0</v>
      </c>
      <c r="X145" s="22">
        <v>0</v>
      </c>
      <c r="Y145" s="26">
        <v>5.5</v>
      </c>
    </row>
    <row r="146" spans="1:25" ht="15.75" thickBot="1" x14ac:dyDescent="0.3">
      <c r="A146" s="17">
        <v>2018</v>
      </c>
      <c r="B146" s="18">
        <v>19446</v>
      </c>
      <c r="C146" s="19" t="s">
        <v>344</v>
      </c>
      <c r="D146" s="19" t="s">
        <v>151</v>
      </c>
      <c r="E146" s="19" t="s">
        <v>102</v>
      </c>
      <c r="F146" s="20">
        <v>12183</v>
      </c>
      <c r="G146" s="21">
        <v>11</v>
      </c>
      <c r="H146" s="21">
        <v>7</v>
      </c>
      <c r="I146" s="21" t="s">
        <v>202</v>
      </c>
      <c r="J146" s="20">
        <v>12201</v>
      </c>
      <c r="K146" s="22" t="s">
        <v>202</v>
      </c>
      <c r="L146" s="22" t="s">
        <v>202</v>
      </c>
      <c r="M146" s="22" t="s">
        <v>202</v>
      </c>
      <c r="N146" s="22" t="s">
        <v>202</v>
      </c>
      <c r="O146" s="22" t="s">
        <v>202</v>
      </c>
      <c r="P146" s="21">
        <v>13.1</v>
      </c>
      <c r="Q146" s="21">
        <v>7.8</v>
      </c>
      <c r="R146" s="21">
        <v>12.5</v>
      </c>
      <c r="S146" s="21" t="s">
        <v>202</v>
      </c>
      <c r="T146" s="26">
        <v>33.4</v>
      </c>
      <c r="U146" s="22">
        <v>10</v>
      </c>
      <c r="V146" s="22">
        <v>0</v>
      </c>
      <c r="W146" s="22">
        <v>0</v>
      </c>
      <c r="X146" s="22" t="s">
        <v>202</v>
      </c>
      <c r="Y146" s="26">
        <v>10</v>
      </c>
    </row>
    <row r="147" spans="1:25" ht="15.75" thickBot="1" x14ac:dyDescent="0.3">
      <c r="A147" s="17">
        <v>2018</v>
      </c>
      <c r="B147" s="18">
        <v>5580</v>
      </c>
      <c r="C147" s="19" t="s">
        <v>345</v>
      </c>
      <c r="D147" s="19" t="s">
        <v>151</v>
      </c>
      <c r="E147" s="19" t="s">
        <v>102</v>
      </c>
      <c r="F147" s="21">
        <v>205</v>
      </c>
      <c r="G147" s="21">
        <v>0</v>
      </c>
      <c r="H147" s="21">
        <v>6</v>
      </c>
      <c r="I147" s="21">
        <v>0</v>
      </c>
      <c r="J147" s="21">
        <v>211</v>
      </c>
      <c r="K147" s="22">
        <v>1</v>
      </c>
      <c r="L147" s="22">
        <v>0</v>
      </c>
      <c r="M147" s="22">
        <v>0</v>
      </c>
      <c r="N147" s="22">
        <v>0</v>
      </c>
      <c r="O147" s="22">
        <v>1</v>
      </c>
      <c r="P147" s="21">
        <v>0</v>
      </c>
      <c r="Q147" s="21">
        <v>0</v>
      </c>
      <c r="R147" s="21">
        <v>321</v>
      </c>
      <c r="S147" s="21">
        <v>0</v>
      </c>
      <c r="T147" s="26">
        <v>321</v>
      </c>
      <c r="U147" s="22">
        <v>0</v>
      </c>
      <c r="V147" s="22">
        <v>0</v>
      </c>
      <c r="W147" s="22">
        <v>321</v>
      </c>
      <c r="X147" s="22">
        <v>0</v>
      </c>
      <c r="Y147" s="26">
        <v>321</v>
      </c>
    </row>
    <row r="148" spans="1:25" ht="15.75" thickBot="1" x14ac:dyDescent="0.3">
      <c r="A148" s="17">
        <v>2018</v>
      </c>
      <c r="B148" s="18">
        <v>18642</v>
      </c>
      <c r="C148" s="19" t="s">
        <v>210</v>
      </c>
      <c r="D148" s="19" t="s">
        <v>151</v>
      </c>
      <c r="E148" s="19" t="s">
        <v>120</v>
      </c>
      <c r="F148" s="21" t="s">
        <v>202</v>
      </c>
      <c r="G148" s="21">
        <v>31</v>
      </c>
      <c r="H148" s="21">
        <v>112</v>
      </c>
      <c r="I148" s="21" t="s">
        <v>202</v>
      </c>
      <c r="J148" s="21">
        <v>143</v>
      </c>
      <c r="K148" s="22" t="s">
        <v>202</v>
      </c>
      <c r="L148" s="22">
        <v>116</v>
      </c>
      <c r="M148" s="23">
        <v>1697</v>
      </c>
      <c r="N148" s="22" t="s">
        <v>202</v>
      </c>
      <c r="O148" s="23">
        <v>1813</v>
      </c>
      <c r="P148" s="21" t="s">
        <v>202</v>
      </c>
      <c r="Q148" s="21">
        <v>8</v>
      </c>
      <c r="R148" s="21">
        <v>163</v>
      </c>
      <c r="S148" s="21" t="s">
        <v>202</v>
      </c>
      <c r="T148" s="26">
        <v>171</v>
      </c>
      <c r="U148" s="22" t="s">
        <v>202</v>
      </c>
      <c r="V148" s="22">
        <v>3</v>
      </c>
      <c r="W148" s="22">
        <v>124</v>
      </c>
      <c r="X148" s="22" t="s">
        <v>202</v>
      </c>
      <c r="Y148" s="26">
        <v>127</v>
      </c>
    </row>
    <row r="149" spans="1:25" ht="15.75" thickBot="1" x14ac:dyDescent="0.3">
      <c r="A149" s="17">
        <v>2018</v>
      </c>
      <c r="B149" s="18">
        <v>13478</v>
      </c>
      <c r="C149" s="19" t="s">
        <v>346</v>
      </c>
      <c r="D149" s="19" t="s">
        <v>152</v>
      </c>
      <c r="E149" s="19" t="s">
        <v>133</v>
      </c>
      <c r="F149" s="21">
        <v>731</v>
      </c>
      <c r="G149" s="21" t="s">
        <v>202</v>
      </c>
      <c r="H149" s="21" t="s">
        <v>202</v>
      </c>
      <c r="I149" s="21" t="s">
        <v>202</v>
      </c>
      <c r="J149" s="21">
        <v>731</v>
      </c>
      <c r="K149" s="22" t="s">
        <v>202</v>
      </c>
      <c r="L149" s="22" t="s">
        <v>202</v>
      </c>
      <c r="M149" s="22" t="s">
        <v>202</v>
      </c>
      <c r="N149" s="22" t="s">
        <v>202</v>
      </c>
      <c r="O149" s="22" t="s">
        <v>202</v>
      </c>
      <c r="P149" s="21">
        <v>2.1</v>
      </c>
      <c r="Q149" s="21" t="s">
        <v>202</v>
      </c>
      <c r="R149" s="21" t="s">
        <v>202</v>
      </c>
      <c r="S149" s="21" t="s">
        <v>202</v>
      </c>
      <c r="T149" s="26">
        <v>2.1</v>
      </c>
      <c r="U149" s="22">
        <v>2.1</v>
      </c>
      <c r="V149" s="22" t="s">
        <v>202</v>
      </c>
      <c r="W149" s="22" t="s">
        <v>202</v>
      </c>
      <c r="X149" s="22" t="s">
        <v>202</v>
      </c>
      <c r="Y149" s="26">
        <v>2.1</v>
      </c>
    </row>
    <row r="150" spans="1:25" ht="15.75" thickBot="1" x14ac:dyDescent="0.3">
      <c r="A150" s="17">
        <v>2018</v>
      </c>
      <c r="B150" s="18">
        <v>17684</v>
      </c>
      <c r="C150" s="19" t="s">
        <v>347</v>
      </c>
      <c r="D150" s="19" t="s">
        <v>152</v>
      </c>
      <c r="E150" s="19" t="s">
        <v>133</v>
      </c>
      <c r="F150" s="21" t="s">
        <v>202</v>
      </c>
      <c r="G150" s="21">
        <v>6</v>
      </c>
      <c r="H150" s="21" t="s">
        <v>202</v>
      </c>
      <c r="I150" s="21" t="s">
        <v>202</v>
      </c>
      <c r="J150" s="21">
        <v>6</v>
      </c>
      <c r="K150" s="22" t="s">
        <v>202</v>
      </c>
      <c r="L150" s="22">
        <v>5</v>
      </c>
      <c r="M150" s="22" t="s">
        <v>202</v>
      </c>
      <c r="N150" s="22" t="s">
        <v>202</v>
      </c>
      <c r="O150" s="22">
        <v>5</v>
      </c>
      <c r="P150" s="21" t="s">
        <v>202</v>
      </c>
      <c r="Q150" s="21">
        <v>0.3</v>
      </c>
      <c r="R150" s="21" t="s">
        <v>202</v>
      </c>
      <c r="S150" s="21" t="s">
        <v>202</v>
      </c>
      <c r="T150" s="26">
        <v>0.3</v>
      </c>
      <c r="U150" s="22" t="s">
        <v>202</v>
      </c>
      <c r="V150" s="22">
        <v>0.3</v>
      </c>
      <c r="W150" s="22" t="s">
        <v>202</v>
      </c>
      <c r="X150" s="22" t="s">
        <v>202</v>
      </c>
      <c r="Y150" s="26">
        <v>0.3</v>
      </c>
    </row>
    <row r="151" spans="1:25" ht="15.75" thickBot="1" x14ac:dyDescent="0.3">
      <c r="A151" s="17">
        <v>2018</v>
      </c>
      <c r="B151" s="18">
        <v>4147</v>
      </c>
      <c r="C151" s="19" t="s">
        <v>348</v>
      </c>
      <c r="D151" s="19" t="s">
        <v>155</v>
      </c>
      <c r="E151" s="19" t="s">
        <v>92</v>
      </c>
      <c r="F151" s="21">
        <v>488</v>
      </c>
      <c r="G151" s="21">
        <v>10</v>
      </c>
      <c r="H151" s="21" t="s">
        <v>202</v>
      </c>
      <c r="I151" s="21" t="s">
        <v>202</v>
      </c>
      <c r="J151" s="21">
        <v>498</v>
      </c>
      <c r="K151" s="22">
        <v>22</v>
      </c>
      <c r="L151" s="22">
        <v>16</v>
      </c>
      <c r="M151" s="22" t="s">
        <v>202</v>
      </c>
      <c r="N151" s="22" t="s">
        <v>202</v>
      </c>
      <c r="O151" s="22">
        <v>38</v>
      </c>
      <c r="P151" s="21">
        <v>6.8</v>
      </c>
      <c r="Q151" s="21">
        <v>1</v>
      </c>
      <c r="R151" s="21" t="s">
        <v>202</v>
      </c>
      <c r="S151" s="21" t="s">
        <v>202</v>
      </c>
      <c r="T151" s="26">
        <v>7.8</v>
      </c>
      <c r="U151" s="22">
        <v>6.8</v>
      </c>
      <c r="V151" s="22">
        <v>1</v>
      </c>
      <c r="W151" s="22" t="s">
        <v>202</v>
      </c>
      <c r="X151" s="22" t="s">
        <v>202</v>
      </c>
      <c r="Y151" s="26">
        <v>7.8</v>
      </c>
    </row>
    <row r="152" spans="1:25" ht="15.75" thickBot="1" x14ac:dyDescent="0.3">
      <c r="A152" s="17">
        <v>2018</v>
      </c>
      <c r="B152" s="18">
        <v>13839</v>
      </c>
      <c r="C152" s="19" t="s">
        <v>349</v>
      </c>
      <c r="D152" s="19" t="s">
        <v>155</v>
      </c>
      <c r="E152" s="19" t="s">
        <v>92</v>
      </c>
      <c r="F152" s="21">
        <v>554</v>
      </c>
      <c r="G152" s="21">
        <v>0</v>
      </c>
      <c r="H152" s="21">
        <v>0</v>
      </c>
      <c r="I152" s="21">
        <v>0</v>
      </c>
      <c r="J152" s="21">
        <v>554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1">
        <v>2.5</v>
      </c>
      <c r="Q152" s="21">
        <v>0</v>
      </c>
      <c r="R152" s="21">
        <v>0</v>
      </c>
      <c r="S152" s="21">
        <v>0</v>
      </c>
      <c r="T152" s="26">
        <v>2.5</v>
      </c>
      <c r="U152" s="22">
        <v>0.4</v>
      </c>
      <c r="V152" s="22">
        <v>0</v>
      </c>
      <c r="W152" s="22">
        <v>0</v>
      </c>
      <c r="X152" s="22">
        <v>0</v>
      </c>
      <c r="Y152" s="26">
        <v>0.4</v>
      </c>
    </row>
    <row r="153" spans="1:25" ht="15.75" thickBot="1" x14ac:dyDescent="0.3">
      <c r="A153" s="17">
        <v>2018</v>
      </c>
      <c r="B153" s="18">
        <v>18087</v>
      </c>
      <c r="C153" s="19" t="s">
        <v>350</v>
      </c>
      <c r="D153" s="19" t="s">
        <v>155</v>
      </c>
      <c r="E153" s="19" t="s">
        <v>92</v>
      </c>
      <c r="F153" s="21">
        <v>177</v>
      </c>
      <c r="G153" s="21">
        <v>3</v>
      </c>
      <c r="H153" s="21" t="s">
        <v>202</v>
      </c>
      <c r="I153" s="21" t="s">
        <v>202</v>
      </c>
      <c r="J153" s="21">
        <v>180</v>
      </c>
      <c r="K153" s="22">
        <v>4</v>
      </c>
      <c r="L153" s="22">
        <v>32</v>
      </c>
      <c r="M153" s="22" t="s">
        <v>202</v>
      </c>
      <c r="N153" s="22" t="s">
        <v>202</v>
      </c>
      <c r="O153" s="22">
        <v>36</v>
      </c>
      <c r="P153" s="21">
        <v>0.2</v>
      </c>
      <c r="Q153" s="21">
        <v>1.9</v>
      </c>
      <c r="R153" s="21" t="s">
        <v>202</v>
      </c>
      <c r="S153" s="21" t="s">
        <v>202</v>
      </c>
      <c r="T153" s="26">
        <v>2.1</v>
      </c>
      <c r="U153" s="22">
        <v>0.2</v>
      </c>
      <c r="V153" s="22">
        <v>1.6</v>
      </c>
      <c r="W153" s="22" t="s">
        <v>202</v>
      </c>
      <c r="X153" s="22" t="s">
        <v>202</v>
      </c>
      <c r="Y153" s="26">
        <v>1.8</v>
      </c>
    </row>
    <row r="154" spans="1:25" ht="15.75" thickBot="1" x14ac:dyDescent="0.3">
      <c r="A154" s="17">
        <v>2018</v>
      </c>
      <c r="B154" s="18">
        <v>5480</v>
      </c>
      <c r="C154" s="19" t="s">
        <v>351</v>
      </c>
      <c r="D154" s="19" t="s">
        <v>155</v>
      </c>
      <c r="E154" s="19" t="s">
        <v>92</v>
      </c>
      <c r="F154" s="20">
        <v>1412</v>
      </c>
      <c r="G154" s="21">
        <v>65</v>
      </c>
      <c r="H154" s="21">
        <v>8</v>
      </c>
      <c r="I154" s="21" t="s">
        <v>202</v>
      </c>
      <c r="J154" s="20">
        <v>1485</v>
      </c>
      <c r="K154" s="22">
        <v>7</v>
      </c>
      <c r="L154" s="22">
        <v>0</v>
      </c>
      <c r="M154" s="22">
        <v>2</v>
      </c>
      <c r="N154" s="22" t="s">
        <v>202</v>
      </c>
      <c r="O154" s="22">
        <v>9</v>
      </c>
      <c r="P154" s="21">
        <v>0.3</v>
      </c>
      <c r="Q154" s="21">
        <v>0</v>
      </c>
      <c r="R154" s="21">
        <v>0.4</v>
      </c>
      <c r="S154" s="21" t="s">
        <v>202</v>
      </c>
      <c r="T154" s="26">
        <v>0.7</v>
      </c>
      <c r="U154" s="22">
        <v>0.3</v>
      </c>
      <c r="V154" s="22">
        <v>0</v>
      </c>
      <c r="W154" s="22">
        <v>0.4</v>
      </c>
      <c r="X154" s="22" t="s">
        <v>202</v>
      </c>
      <c r="Y154" s="26">
        <v>0.7</v>
      </c>
    </row>
    <row r="155" spans="1:25" ht="15.75" thickBot="1" x14ac:dyDescent="0.3">
      <c r="A155" s="17">
        <v>2018</v>
      </c>
      <c r="B155" s="18">
        <v>15748</v>
      </c>
      <c r="C155" s="19" t="s">
        <v>352</v>
      </c>
      <c r="D155" s="19" t="s">
        <v>155</v>
      </c>
      <c r="E155" s="19" t="s">
        <v>92</v>
      </c>
      <c r="F155" s="21" t="s">
        <v>202</v>
      </c>
      <c r="G155" s="21">
        <v>38</v>
      </c>
      <c r="H155" s="21" t="s">
        <v>202</v>
      </c>
      <c r="I155" s="21" t="s">
        <v>202</v>
      </c>
      <c r="J155" s="21">
        <v>38</v>
      </c>
      <c r="K155" s="22" t="s">
        <v>202</v>
      </c>
      <c r="L155" s="22" t="s">
        <v>202</v>
      </c>
      <c r="M155" s="22" t="s">
        <v>202</v>
      </c>
      <c r="N155" s="22" t="s">
        <v>202</v>
      </c>
      <c r="O155" s="22" t="s">
        <v>202</v>
      </c>
      <c r="P155" s="21" t="s">
        <v>202</v>
      </c>
      <c r="Q155" s="21">
        <v>64.8</v>
      </c>
      <c r="R155" s="21" t="s">
        <v>202</v>
      </c>
      <c r="S155" s="21" t="s">
        <v>202</v>
      </c>
      <c r="T155" s="26">
        <v>64.8</v>
      </c>
      <c r="U155" s="22" t="s">
        <v>202</v>
      </c>
      <c r="V155" s="22">
        <v>64.8</v>
      </c>
      <c r="W155" s="22" t="s">
        <v>202</v>
      </c>
      <c r="X155" s="22" t="s">
        <v>202</v>
      </c>
      <c r="Y155" s="26">
        <v>64.8</v>
      </c>
    </row>
    <row r="156" spans="1:25" ht="15.75" thickBot="1" x14ac:dyDescent="0.3">
      <c r="A156" s="17">
        <v>2018</v>
      </c>
      <c r="B156" s="18">
        <v>18488</v>
      </c>
      <c r="C156" s="19" t="s">
        <v>353</v>
      </c>
      <c r="D156" s="19" t="s">
        <v>155</v>
      </c>
      <c r="E156" s="19" t="s">
        <v>92</v>
      </c>
      <c r="F156" s="21" t="s">
        <v>202</v>
      </c>
      <c r="G156" s="21">
        <v>11</v>
      </c>
      <c r="H156" s="21" t="s">
        <v>202</v>
      </c>
      <c r="I156" s="21" t="s">
        <v>202</v>
      </c>
      <c r="J156" s="21">
        <v>11</v>
      </c>
      <c r="K156" s="22" t="s">
        <v>202</v>
      </c>
      <c r="L156" s="22">
        <v>33</v>
      </c>
      <c r="M156" s="22" t="s">
        <v>202</v>
      </c>
      <c r="N156" s="22" t="s">
        <v>202</v>
      </c>
      <c r="O156" s="22">
        <v>33</v>
      </c>
      <c r="P156" s="21" t="s">
        <v>202</v>
      </c>
      <c r="Q156" s="21">
        <v>12</v>
      </c>
      <c r="R156" s="21" t="s">
        <v>202</v>
      </c>
      <c r="S156" s="21" t="s">
        <v>202</v>
      </c>
      <c r="T156" s="26">
        <v>12</v>
      </c>
      <c r="U156" s="22" t="s">
        <v>202</v>
      </c>
      <c r="V156" s="22">
        <v>8</v>
      </c>
      <c r="W156" s="22" t="s">
        <v>202</v>
      </c>
      <c r="X156" s="22" t="s">
        <v>202</v>
      </c>
      <c r="Y156" s="26">
        <v>8</v>
      </c>
    </row>
    <row r="157" spans="1:25" ht="15.75" thickBot="1" x14ac:dyDescent="0.3">
      <c r="A157" s="17">
        <v>2018</v>
      </c>
      <c r="B157" s="18">
        <v>58127</v>
      </c>
      <c r="C157" s="19" t="s">
        <v>354</v>
      </c>
      <c r="D157" s="19" t="s">
        <v>155</v>
      </c>
      <c r="E157" s="19" t="s">
        <v>92</v>
      </c>
      <c r="F157" s="21">
        <v>65</v>
      </c>
      <c r="G157" s="21" t="s">
        <v>202</v>
      </c>
      <c r="H157" s="21" t="s">
        <v>202</v>
      </c>
      <c r="I157" s="21" t="s">
        <v>202</v>
      </c>
      <c r="J157" s="21">
        <v>65</v>
      </c>
      <c r="K157" s="22" t="s">
        <v>202</v>
      </c>
      <c r="L157" s="22" t="s">
        <v>202</v>
      </c>
      <c r="M157" s="22" t="s">
        <v>202</v>
      </c>
      <c r="N157" s="22" t="s">
        <v>202</v>
      </c>
      <c r="O157" s="22" t="s">
        <v>202</v>
      </c>
      <c r="P157" s="21" t="s">
        <v>202</v>
      </c>
      <c r="Q157" s="21" t="s">
        <v>202</v>
      </c>
      <c r="R157" s="21" t="s">
        <v>202</v>
      </c>
      <c r="S157" s="21" t="s">
        <v>202</v>
      </c>
      <c r="T157" s="26" t="s">
        <v>202</v>
      </c>
      <c r="U157" s="22" t="s">
        <v>202</v>
      </c>
      <c r="V157" s="22" t="s">
        <v>202</v>
      </c>
      <c r="W157" s="22" t="s">
        <v>202</v>
      </c>
      <c r="X157" s="22" t="s">
        <v>202</v>
      </c>
      <c r="Y157" s="26" t="s">
        <v>202</v>
      </c>
    </row>
    <row r="158" spans="1:25" ht="15.75" thickBot="1" x14ac:dyDescent="0.3">
      <c r="A158" s="17">
        <v>2018</v>
      </c>
      <c r="B158" s="18">
        <v>84</v>
      </c>
      <c r="C158" s="19" t="s">
        <v>355</v>
      </c>
      <c r="D158" s="19" t="s">
        <v>154</v>
      </c>
      <c r="E158" s="19" t="s">
        <v>102</v>
      </c>
      <c r="F158" s="21">
        <v>35</v>
      </c>
      <c r="G158" s="21" t="s">
        <v>202</v>
      </c>
      <c r="H158" s="21" t="s">
        <v>202</v>
      </c>
      <c r="I158" s="21" t="s">
        <v>202</v>
      </c>
      <c r="J158" s="21">
        <v>35</v>
      </c>
      <c r="K158" s="22">
        <v>1</v>
      </c>
      <c r="L158" s="22" t="s">
        <v>202</v>
      </c>
      <c r="M158" s="22" t="s">
        <v>202</v>
      </c>
      <c r="N158" s="22" t="s">
        <v>202</v>
      </c>
      <c r="O158" s="22">
        <v>1</v>
      </c>
      <c r="P158" s="21">
        <v>0.1</v>
      </c>
      <c r="Q158" s="21" t="s">
        <v>202</v>
      </c>
      <c r="R158" s="21" t="s">
        <v>202</v>
      </c>
      <c r="S158" s="21" t="s">
        <v>202</v>
      </c>
      <c r="T158" s="26">
        <v>0.1</v>
      </c>
      <c r="U158" s="22">
        <v>0</v>
      </c>
      <c r="V158" s="22" t="s">
        <v>202</v>
      </c>
      <c r="W158" s="22" t="s">
        <v>202</v>
      </c>
      <c r="X158" s="22" t="s">
        <v>202</v>
      </c>
      <c r="Y158" s="26">
        <v>0</v>
      </c>
    </row>
    <row r="159" spans="1:25" ht="15.75" thickBot="1" x14ac:dyDescent="0.3">
      <c r="A159" s="17">
        <v>2018</v>
      </c>
      <c r="B159" s="18">
        <v>5027</v>
      </c>
      <c r="C159" s="19" t="s">
        <v>250</v>
      </c>
      <c r="D159" s="19" t="s">
        <v>154</v>
      </c>
      <c r="E159" s="19" t="s">
        <v>102</v>
      </c>
      <c r="F159" s="20">
        <v>143910</v>
      </c>
      <c r="G159" s="20">
        <v>1845</v>
      </c>
      <c r="H159" s="21">
        <v>0</v>
      </c>
      <c r="I159" s="21">
        <v>0</v>
      </c>
      <c r="J159" s="20">
        <v>145755</v>
      </c>
      <c r="K159" s="23">
        <v>3822</v>
      </c>
      <c r="L159" s="22">
        <v>222</v>
      </c>
      <c r="M159" s="22">
        <v>0</v>
      </c>
      <c r="N159" s="22">
        <v>0</v>
      </c>
      <c r="O159" s="23">
        <v>4044</v>
      </c>
      <c r="P159" s="21">
        <v>76.400000000000006</v>
      </c>
      <c r="Q159" s="21">
        <v>4.5999999999999996</v>
      </c>
      <c r="R159" s="21">
        <v>0</v>
      </c>
      <c r="S159" s="21">
        <v>0</v>
      </c>
      <c r="T159" s="26">
        <v>81</v>
      </c>
      <c r="U159" s="22">
        <v>76.400000000000006</v>
      </c>
      <c r="V159" s="22">
        <v>4.5999999999999996</v>
      </c>
      <c r="W159" s="22">
        <v>0</v>
      </c>
      <c r="X159" s="22">
        <v>0</v>
      </c>
      <c r="Y159" s="26">
        <v>81</v>
      </c>
    </row>
    <row r="160" spans="1:25" ht="15.75" thickBot="1" x14ac:dyDescent="0.3">
      <c r="A160" s="17">
        <v>2018</v>
      </c>
      <c r="B160" s="18">
        <v>15270</v>
      </c>
      <c r="C160" s="19" t="s">
        <v>247</v>
      </c>
      <c r="D160" s="19" t="s">
        <v>154</v>
      </c>
      <c r="E160" s="19" t="s">
        <v>102</v>
      </c>
      <c r="F160" s="20">
        <v>328300</v>
      </c>
      <c r="G160" s="20">
        <v>3747</v>
      </c>
      <c r="H160" s="21" t="s">
        <v>202</v>
      </c>
      <c r="I160" s="21" t="s">
        <v>202</v>
      </c>
      <c r="J160" s="20">
        <v>332047</v>
      </c>
      <c r="K160" s="23">
        <v>28676</v>
      </c>
      <c r="L160" s="22">
        <v>542</v>
      </c>
      <c r="M160" s="22" t="s">
        <v>202</v>
      </c>
      <c r="N160" s="22" t="s">
        <v>202</v>
      </c>
      <c r="O160" s="23">
        <v>29218</v>
      </c>
      <c r="P160" s="21">
        <v>335</v>
      </c>
      <c r="Q160" s="21">
        <v>11.6</v>
      </c>
      <c r="R160" s="21" t="s">
        <v>202</v>
      </c>
      <c r="S160" s="21" t="s">
        <v>202</v>
      </c>
      <c r="T160" s="26">
        <v>346.6</v>
      </c>
      <c r="U160" s="22">
        <v>335</v>
      </c>
      <c r="V160" s="22">
        <v>11.6</v>
      </c>
      <c r="W160" s="22" t="s">
        <v>202</v>
      </c>
      <c r="X160" s="22" t="s">
        <v>202</v>
      </c>
      <c r="Y160" s="26">
        <v>346.6</v>
      </c>
    </row>
    <row r="161" spans="1:25" ht="15.75" thickBot="1" x14ac:dyDescent="0.3">
      <c r="A161" s="17">
        <v>2018</v>
      </c>
      <c r="B161" s="18">
        <v>1167</v>
      </c>
      <c r="C161" s="19" t="s">
        <v>356</v>
      </c>
      <c r="D161" s="19" t="s">
        <v>154</v>
      </c>
      <c r="E161" s="19" t="s">
        <v>102</v>
      </c>
      <c r="F161" s="20">
        <v>341427</v>
      </c>
      <c r="G161" s="21" t="s">
        <v>202</v>
      </c>
      <c r="H161" s="21" t="s">
        <v>202</v>
      </c>
      <c r="I161" s="21" t="s">
        <v>202</v>
      </c>
      <c r="J161" s="20">
        <v>341427</v>
      </c>
      <c r="K161" s="23">
        <v>4042</v>
      </c>
      <c r="L161" s="22" t="s">
        <v>202</v>
      </c>
      <c r="M161" s="22" t="s">
        <v>202</v>
      </c>
      <c r="N161" s="22" t="s">
        <v>202</v>
      </c>
      <c r="O161" s="23">
        <v>4042</v>
      </c>
      <c r="P161" s="21">
        <v>286.10000000000002</v>
      </c>
      <c r="Q161" s="21" t="s">
        <v>202</v>
      </c>
      <c r="R161" s="21" t="s">
        <v>202</v>
      </c>
      <c r="S161" s="21" t="s">
        <v>202</v>
      </c>
      <c r="T161" s="26">
        <v>286.10000000000002</v>
      </c>
      <c r="U161" s="22">
        <v>0</v>
      </c>
      <c r="V161" s="22" t="s">
        <v>202</v>
      </c>
      <c r="W161" s="22" t="s">
        <v>202</v>
      </c>
      <c r="X161" s="22" t="s">
        <v>202</v>
      </c>
      <c r="Y161" s="26">
        <v>0</v>
      </c>
    </row>
    <row r="162" spans="1:25" ht="15.75" thickBot="1" x14ac:dyDescent="0.3">
      <c r="A162" s="17">
        <v>2018</v>
      </c>
      <c r="B162" s="18">
        <v>17637</v>
      </c>
      <c r="C162" s="19" t="s">
        <v>357</v>
      </c>
      <c r="D162" s="19" t="s">
        <v>154</v>
      </c>
      <c r="E162" s="19" t="s">
        <v>102</v>
      </c>
      <c r="F162" s="20">
        <v>46120</v>
      </c>
      <c r="G162" s="21">
        <v>50</v>
      </c>
      <c r="H162" s="21" t="s">
        <v>202</v>
      </c>
      <c r="I162" s="21" t="s">
        <v>202</v>
      </c>
      <c r="J162" s="20">
        <v>46170</v>
      </c>
      <c r="K162" s="22">
        <v>0</v>
      </c>
      <c r="L162" s="22">
        <v>0</v>
      </c>
      <c r="M162" s="22" t="s">
        <v>202</v>
      </c>
      <c r="N162" s="22" t="s">
        <v>202</v>
      </c>
      <c r="O162" s="22">
        <v>0</v>
      </c>
      <c r="P162" s="21">
        <v>38.9</v>
      </c>
      <c r="Q162" s="21">
        <v>17</v>
      </c>
      <c r="R162" s="21" t="s">
        <v>202</v>
      </c>
      <c r="S162" s="21" t="s">
        <v>202</v>
      </c>
      <c r="T162" s="26">
        <v>55.9</v>
      </c>
      <c r="U162" s="22">
        <v>38.9</v>
      </c>
      <c r="V162" s="22">
        <v>17</v>
      </c>
      <c r="W162" s="22" t="s">
        <v>202</v>
      </c>
      <c r="X162" s="22" t="s">
        <v>202</v>
      </c>
      <c r="Y162" s="26">
        <v>55.9</v>
      </c>
    </row>
    <row r="163" spans="1:25" ht="15.75" thickBot="1" x14ac:dyDescent="0.3">
      <c r="A163" s="17">
        <v>2018</v>
      </c>
      <c r="B163" s="18">
        <v>3503</v>
      </c>
      <c r="C163" s="19" t="s">
        <v>358</v>
      </c>
      <c r="D163" s="19" t="s">
        <v>154</v>
      </c>
      <c r="E163" s="19" t="s">
        <v>102</v>
      </c>
      <c r="F163" s="21">
        <v>0</v>
      </c>
      <c r="G163" s="21">
        <v>213</v>
      </c>
      <c r="H163" s="21">
        <v>9</v>
      </c>
      <c r="I163" s="21" t="s">
        <v>202</v>
      </c>
      <c r="J163" s="21">
        <v>222</v>
      </c>
      <c r="K163" s="22">
        <v>0</v>
      </c>
      <c r="L163" s="22">
        <v>0</v>
      </c>
      <c r="M163" s="22">
        <v>0</v>
      </c>
      <c r="N163" s="22" t="s">
        <v>202</v>
      </c>
      <c r="O163" s="22">
        <v>0</v>
      </c>
      <c r="P163" s="21">
        <v>0</v>
      </c>
      <c r="Q163" s="21">
        <v>49.7</v>
      </c>
      <c r="R163" s="21">
        <v>49.1</v>
      </c>
      <c r="S163" s="21" t="s">
        <v>202</v>
      </c>
      <c r="T163" s="26">
        <v>98.8</v>
      </c>
      <c r="U163" s="22">
        <v>0</v>
      </c>
      <c r="V163" s="22">
        <v>32.1</v>
      </c>
      <c r="W163" s="22">
        <v>42.5</v>
      </c>
      <c r="X163" s="22" t="s">
        <v>202</v>
      </c>
      <c r="Y163" s="26">
        <v>74.599999999999994</v>
      </c>
    </row>
    <row r="164" spans="1:25" ht="15.75" thickBot="1" x14ac:dyDescent="0.3">
      <c r="A164" s="17">
        <v>2018</v>
      </c>
      <c r="B164" s="18">
        <v>60631</v>
      </c>
      <c r="C164" s="19" t="s">
        <v>359</v>
      </c>
      <c r="D164" s="19" t="s">
        <v>156</v>
      </c>
      <c r="E164" s="19" t="s">
        <v>133</v>
      </c>
      <c r="F164" s="21">
        <v>74</v>
      </c>
      <c r="G164" s="21">
        <v>1</v>
      </c>
      <c r="H164" s="21">
        <v>6</v>
      </c>
      <c r="I164" s="21">
        <v>0</v>
      </c>
      <c r="J164" s="21">
        <v>81</v>
      </c>
      <c r="K164" s="22" t="s">
        <v>202</v>
      </c>
      <c r="L164" s="22" t="s">
        <v>202</v>
      </c>
      <c r="M164" s="22" t="s">
        <v>202</v>
      </c>
      <c r="N164" s="22" t="s">
        <v>202</v>
      </c>
      <c r="O164" s="22" t="s">
        <v>202</v>
      </c>
      <c r="P164" s="21">
        <v>0.1</v>
      </c>
      <c r="Q164" s="21">
        <v>0</v>
      </c>
      <c r="R164" s="21">
        <v>19.899999999999999</v>
      </c>
      <c r="S164" s="21">
        <v>0</v>
      </c>
      <c r="T164" s="26">
        <v>20.100000000000001</v>
      </c>
      <c r="U164" s="22" t="s">
        <v>202</v>
      </c>
      <c r="V164" s="22" t="s">
        <v>202</v>
      </c>
      <c r="W164" s="22" t="s">
        <v>202</v>
      </c>
      <c r="X164" s="22" t="s">
        <v>202</v>
      </c>
      <c r="Y164" s="26" t="s">
        <v>202</v>
      </c>
    </row>
    <row r="165" spans="1:25" ht="15.75" thickBot="1" x14ac:dyDescent="0.3">
      <c r="A165" s="17">
        <v>2018</v>
      </c>
      <c r="B165" s="18">
        <v>19396</v>
      </c>
      <c r="C165" s="19" t="s">
        <v>360</v>
      </c>
      <c r="D165" s="19" t="s">
        <v>156</v>
      </c>
      <c r="E165" s="19" t="s">
        <v>133</v>
      </c>
      <c r="F165" s="20">
        <v>5959</v>
      </c>
      <c r="G165" s="21" t="s">
        <v>202</v>
      </c>
      <c r="H165" s="21" t="s">
        <v>202</v>
      </c>
      <c r="I165" s="21" t="s">
        <v>202</v>
      </c>
      <c r="J165" s="20">
        <v>5959</v>
      </c>
      <c r="K165" s="22">
        <v>0</v>
      </c>
      <c r="L165" s="22" t="s">
        <v>202</v>
      </c>
      <c r="M165" s="22" t="s">
        <v>202</v>
      </c>
      <c r="N165" s="22" t="s">
        <v>202</v>
      </c>
      <c r="O165" s="22">
        <v>0</v>
      </c>
      <c r="P165" s="21">
        <v>25.1</v>
      </c>
      <c r="Q165" s="21" t="s">
        <v>202</v>
      </c>
      <c r="R165" s="21" t="s">
        <v>202</v>
      </c>
      <c r="S165" s="21" t="s">
        <v>202</v>
      </c>
      <c r="T165" s="26">
        <v>25.1</v>
      </c>
      <c r="U165" s="22">
        <v>17.5</v>
      </c>
      <c r="V165" s="22" t="s">
        <v>202</v>
      </c>
      <c r="W165" s="22" t="s">
        <v>202</v>
      </c>
      <c r="X165" s="22" t="s">
        <v>202</v>
      </c>
      <c r="Y165" s="26">
        <v>17.5</v>
      </c>
    </row>
    <row r="166" spans="1:25" ht="15.75" thickBot="1" x14ac:dyDescent="0.3">
      <c r="A166" s="17">
        <v>2018</v>
      </c>
      <c r="B166" s="18">
        <v>5109</v>
      </c>
      <c r="C166" s="19" t="s">
        <v>361</v>
      </c>
      <c r="D166" s="19" t="s">
        <v>156</v>
      </c>
      <c r="E166" s="19" t="s">
        <v>133</v>
      </c>
      <c r="F166" s="20">
        <v>323821</v>
      </c>
      <c r="G166" s="20">
        <v>2043</v>
      </c>
      <c r="H166" s="21">
        <v>227</v>
      </c>
      <c r="I166" s="21" t="s">
        <v>202</v>
      </c>
      <c r="J166" s="20">
        <v>326091</v>
      </c>
      <c r="K166" s="22">
        <v>376</v>
      </c>
      <c r="L166" s="22" t="s">
        <v>202</v>
      </c>
      <c r="M166" s="22" t="s">
        <v>202</v>
      </c>
      <c r="N166" s="22" t="s">
        <v>202</v>
      </c>
      <c r="O166" s="22">
        <v>376</v>
      </c>
      <c r="P166" s="21">
        <v>140</v>
      </c>
      <c r="Q166" s="21">
        <v>100</v>
      </c>
      <c r="R166" s="21">
        <v>364</v>
      </c>
      <c r="S166" s="21" t="s">
        <v>202</v>
      </c>
      <c r="T166" s="26">
        <v>604</v>
      </c>
      <c r="U166" s="22">
        <v>110</v>
      </c>
      <c r="V166" s="22" t="s">
        <v>202</v>
      </c>
      <c r="W166" s="22" t="s">
        <v>202</v>
      </c>
      <c r="X166" s="22" t="s">
        <v>202</v>
      </c>
      <c r="Y166" s="26">
        <v>110</v>
      </c>
    </row>
    <row r="167" spans="1:25" ht="15.75" thickBot="1" x14ac:dyDescent="0.3">
      <c r="A167" s="17">
        <v>2018</v>
      </c>
      <c r="B167" s="18">
        <v>9324</v>
      </c>
      <c r="C167" s="19" t="s">
        <v>324</v>
      </c>
      <c r="D167" s="19" t="s">
        <v>156</v>
      </c>
      <c r="E167" s="19" t="s">
        <v>102</v>
      </c>
      <c r="F167" s="21">
        <v>563</v>
      </c>
      <c r="G167" s="21">
        <v>0</v>
      </c>
      <c r="H167" s="21">
        <v>0</v>
      </c>
      <c r="I167" s="21">
        <v>0</v>
      </c>
      <c r="J167" s="21">
        <v>563</v>
      </c>
      <c r="K167" s="22">
        <v>104</v>
      </c>
      <c r="L167" s="22">
        <v>0</v>
      </c>
      <c r="M167" s="22">
        <v>0</v>
      </c>
      <c r="N167" s="22">
        <v>0</v>
      </c>
      <c r="O167" s="22">
        <v>104</v>
      </c>
      <c r="P167" s="21">
        <v>6.6</v>
      </c>
      <c r="Q167" s="21">
        <v>0</v>
      </c>
      <c r="R167" s="21">
        <v>0</v>
      </c>
      <c r="S167" s="21">
        <v>0</v>
      </c>
      <c r="T167" s="26">
        <v>6.6</v>
      </c>
      <c r="U167" s="22">
        <v>6.6</v>
      </c>
      <c r="V167" s="22">
        <v>0</v>
      </c>
      <c r="W167" s="22">
        <v>0</v>
      </c>
      <c r="X167" s="22">
        <v>0</v>
      </c>
      <c r="Y167" s="26">
        <v>6.6</v>
      </c>
    </row>
    <row r="168" spans="1:25" ht="15.75" thickBot="1" x14ac:dyDescent="0.3">
      <c r="A168" s="17">
        <v>2018</v>
      </c>
      <c r="B168" s="18">
        <v>4254</v>
      </c>
      <c r="C168" s="19" t="s">
        <v>362</v>
      </c>
      <c r="D168" s="19" t="s">
        <v>156</v>
      </c>
      <c r="E168" s="19" t="s">
        <v>133</v>
      </c>
      <c r="F168" s="20">
        <v>74737</v>
      </c>
      <c r="G168" s="21">
        <v>107</v>
      </c>
      <c r="H168" s="21">
        <v>36</v>
      </c>
      <c r="I168" s="21">
        <v>0</v>
      </c>
      <c r="J168" s="20">
        <v>74880</v>
      </c>
      <c r="K168" s="22">
        <v>879</v>
      </c>
      <c r="L168" s="22">
        <v>0</v>
      </c>
      <c r="M168" s="22">
        <v>0</v>
      </c>
      <c r="N168" s="22">
        <v>0</v>
      </c>
      <c r="O168" s="22">
        <v>879</v>
      </c>
      <c r="P168" s="21">
        <v>43.3</v>
      </c>
      <c r="Q168" s="21">
        <v>74.099999999999994</v>
      </c>
      <c r="R168" s="21">
        <v>214.1</v>
      </c>
      <c r="S168" s="21">
        <v>0</v>
      </c>
      <c r="T168" s="26">
        <v>331.5</v>
      </c>
      <c r="U168" s="22">
        <v>34.5</v>
      </c>
      <c r="V168" s="22">
        <v>0</v>
      </c>
      <c r="W168" s="22">
        <v>0</v>
      </c>
      <c r="X168" s="22">
        <v>0</v>
      </c>
      <c r="Y168" s="26">
        <v>34.5</v>
      </c>
    </row>
    <row r="169" spans="1:25" ht="15.75" thickBot="1" x14ac:dyDescent="0.3">
      <c r="A169" s="17">
        <v>2018</v>
      </c>
      <c r="B169" s="18">
        <v>12377</v>
      </c>
      <c r="C169" s="19" t="s">
        <v>363</v>
      </c>
      <c r="D169" s="19" t="s">
        <v>156</v>
      </c>
      <c r="E169" s="19" t="s">
        <v>102</v>
      </c>
      <c r="F169" s="20">
        <v>5666</v>
      </c>
      <c r="G169" s="21">
        <v>622</v>
      </c>
      <c r="H169" s="21" t="s">
        <v>202</v>
      </c>
      <c r="I169" s="21" t="s">
        <v>202</v>
      </c>
      <c r="J169" s="20">
        <v>6288</v>
      </c>
      <c r="K169" s="22" t="s">
        <v>202</v>
      </c>
      <c r="L169" s="22" t="s">
        <v>202</v>
      </c>
      <c r="M169" s="22" t="s">
        <v>202</v>
      </c>
      <c r="N169" s="22" t="s">
        <v>202</v>
      </c>
      <c r="O169" s="22" t="s">
        <v>202</v>
      </c>
      <c r="P169" s="21">
        <v>8</v>
      </c>
      <c r="Q169" s="21">
        <v>20</v>
      </c>
      <c r="R169" s="21" t="s">
        <v>202</v>
      </c>
      <c r="S169" s="21" t="s">
        <v>202</v>
      </c>
      <c r="T169" s="26">
        <v>28</v>
      </c>
      <c r="U169" s="22">
        <v>6</v>
      </c>
      <c r="V169" s="22">
        <v>10</v>
      </c>
      <c r="W169" s="22" t="s">
        <v>202</v>
      </c>
      <c r="X169" s="22" t="s">
        <v>202</v>
      </c>
      <c r="Y169" s="26">
        <v>16</v>
      </c>
    </row>
    <row r="170" spans="1:25" ht="15.75" thickBot="1" x14ac:dyDescent="0.3">
      <c r="A170" s="17">
        <v>2018</v>
      </c>
      <c r="B170" s="18">
        <v>1009</v>
      </c>
      <c r="C170" s="19" t="s">
        <v>364</v>
      </c>
      <c r="D170" s="19" t="s">
        <v>157</v>
      </c>
      <c r="E170" s="19" t="s">
        <v>133</v>
      </c>
      <c r="F170" s="20">
        <v>6683</v>
      </c>
      <c r="G170" s="21">
        <v>2</v>
      </c>
      <c r="H170" s="21" t="s">
        <v>202</v>
      </c>
      <c r="I170" s="21" t="s">
        <v>202</v>
      </c>
      <c r="J170" s="20">
        <v>6685</v>
      </c>
      <c r="K170" s="22">
        <v>233</v>
      </c>
      <c r="L170" s="22">
        <v>4</v>
      </c>
      <c r="M170" s="22" t="s">
        <v>202</v>
      </c>
      <c r="N170" s="22" t="s">
        <v>202</v>
      </c>
      <c r="O170" s="22">
        <v>237</v>
      </c>
      <c r="P170" s="21">
        <v>3.7</v>
      </c>
      <c r="Q170" s="21">
        <v>0.4</v>
      </c>
      <c r="R170" s="21" t="s">
        <v>202</v>
      </c>
      <c r="S170" s="21" t="s">
        <v>202</v>
      </c>
      <c r="T170" s="26">
        <v>4.0999999999999996</v>
      </c>
      <c r="U170" s="22">
        <v>3.7</v>
      </c>
      <c r="V170" s="22">
        <v>0.4</v>
      </c>
      <c r="W170" s="22" t="s">
        <v>202</v>
      </c>
      <c r="X170" s="22" t="s">
        <v>202</v>
      </c>
      <c r="Y170" s="26">
        <v>4.0999999999999996</v>
      </c>
    </row>
    <row r="171" spans="1:25" ht="15.75" thickBot="1" x14ac:dyDescent="0.3">
      <c r="A171" s="17">
        <v>2018</v>
      </c>
      <c r="B171" s="18">
        <v>14178</v>
      </c>
      <c r="C171" s="19" t="s">
        <v>365</v>
      </c>
      <c r="D171" s="19" t="s">
        <v>157</v>
      </c>
      <c r="E171" s="19" t="s">
        <v>133</v>
      </c>
      <c r="F171" s="20">
        <v>1691</v>
      </c>
      <c r="G171" s="21">
        <v>100</v>
      </c>
      <c r="H171" s="21" t="s">
        <v>202</v>
      </c>
      <c r="I171" s="21" t="s">
        <v>202</v>
      </c>
      <c r="J171" s="20">
        <v>1791</v>
      </c>
      <c r="K171" s="22" t="s">
        <v>202</v>
      </c>
      <c r="L171" s="22" t="s">
        <v>202</v>
      </c>
      <c r="M171" s="22" t="s">
        <v>202</v>
      </c>
      <c r="N171" s="22" t="s">
        <v>202</v>
      </c>
      <c r="O171" s="22" t="s">
        <v>202</v>
      </c>
      <c r="P171" s="21">
        <v>28</v>
      </c>
      <c r="Q171" s="21">
        <v>4.3</v>
      </c>
      <c r="R171" s="21" t="s">
        <v>202</v>
      </c>
      <c r="S171" s="21" t="s">
        <v>202</v>
      </c>
      <c r="T171" s="26">
        <v>32.299999999999997</v>
      </c>
      <c r="U171" s="22">
        <v>13.2</v>
      </c>
      <c r="V171" s="22">
        <v>3.2</v>
      </c>
      <c r="W171" s="22" t="s">
        <v>202</v>
      </c>
      <c r="X171" s="22" t="s">
        <v>202</v>
      </c>
      <c r="Y171" s="26">
        <v>16.399999999999999</v>
      </c>
    </row>
    <row r="172" spans="1:25" ht="15.75" thickBot="1" x14ac:dyDescent="0.3">
      <c r="A172" s="17">
        <v>2018</v>
      </c>
      <c r="B172" s="18">
        <v>21013</v>
      </c>
      <c r="C172" s="19" t="s">
        <v>366</v>
      </c>
      <c r="D172" s="19" t="s">
        <v>157</v>
      </c>
      <c r="E172" s="19" t="s">
        <v>133</v>
      </c>
      <c r="F172" s="20">
        <v>2250</v>
      </c>
      <c r="G172" s="21" t="s">
        <v>202</v>
      </c>
      <c r="H172" s="21" t="s">
        <v>202</v>
      </c>
      <c r="I172" s="21" t="s">
        <v>202</v>
      </c>
      <c r="J172" s="20">
        <v>2250</v>
      </c>
      <c r="K172" s="22" t="s">
        <v>202</v>
      </c>
      <c r="L172" s="22" t="s">
        <v>202</v>
      </c>
      <c r="M172" s="22" t="s">
        <v>202</v>
      </c>
      <c r="N172" s="22" t="s">
        <v>202</v>
      </c>
      <c r="O172" s="22" t="s">
        <v>202</v>
      </c>
      <c r="P172" s="21">
        <v>6.8</v>
      </c>
      <c r="Q172" s="21" t="s">
        <v>202</v>
      </c>
      <c r="R172" s="21" t="s">
        <v>202</v>
      </c>
      <c r="S172" s="21" t="s">
        <v>202</v>
      </c>
      <c r="T172" s="26">
        <v>6.8</v>
      </c>
      <c r="U172" s="22">
        <v>2.2999999999999998</v>
      </c>
      <c r="V172" s="22" t="s">
        <v>202</v>
      </c>
      <c r="W172" s="22" t="s">
        <v>202</v>
      </c>
      <c r="X172" s="22" t="s">
        <v>202</v>
      </c>
      <c r="Y172" s="26">
        <v>2.2999999999999998</v>
      </c>
    </row>
    <row r="173" spans="1:25" ht="15.75" thickBot="1" x14ac:dyDescent="0.3">
      <c r="A173" s="17">
        <v>2018</v>
      </c>
      <c r="B173" s="18">
        <v>6151</v>
      </c>
      <c r="C173" s="19" t="s">
        <v>367</v>
      </c>
      <c r="D173" s="19" t="s">
        <v>157</v>
      </c>
      <c r="E173" s="19" t="s">
        <v>133</v>
      </c>
      <c r="F173" s="20">
        <v>3124</v>
      </c>
      <c r="G173" s="21">
        <v>814</v>
      </c>
      <c r="H173" s="21">
        <v>1</v>
      </c>
      <c r="I173" s="21">
        <v>0</v>
      </c>
      <c r="J173" s="20">
        <v>3939</v>
      </c>
      <c r="K173" s="22">
        <v>49</v>
      </c>
      <c r="L173" s="22">
        <v>12</v>
      </c>
      <c r="M173" s="22">
        <v>0</v>
      </c>
      <c r="N173" s="22">
        <v>0</v>
      </c>
      <c r="O173" s="22">
        <v>62</v>
      </c>
      <c r="P173" s="21">
        <v>1.3</v>
      </c>
      <c r="Q173" s="21">
        <v>0.3</v>
      </c>
      <c r="R173" s="21">
        <v>0.1</v>
      </c>
      <c r="S173" s="21">
        <v>0</v>
      </c>
      <c r="T173" s="26">
        <v>1.7</v>
      </c>
      <c r="U173" s="22">
        <v>0.4</v>
      </c>
      <c r="V173" s="22">
        <v>0.3</v>
      </c>
      <c r="W173" s="22">
        <v>0</v>
      </c>
      <c r="X173" s="22">
        <v>0</v>
      </c>
      <c r="Y173" s="26">
        <v>0.7</v>
      </c>
    </row>
    <row r="174" spans="1:25" ht="15.75" thickBot="1" x14ac:dyDescent="0.3">
      <c r="A174" s="17">
        <v>2018</v>
      </c>
      <c r="B174" s="18">
        <v>1573</v>
      </c>
      <c r="C174" s="19" t="s">
        <v>368</v>
      </c>
      <c r="D174" s="19" t="s">
        <v>157</v>
      </c>
      <c r="E174" s="19" t="s">
        <v>133</v>
      </c>
      <c r="F174" s="21">
        <v>968</v>
      </c>
      <c r="G174" s="21">
        <v>35</v>
      </c>
      <c r="H174" s="21" t="s">
        <v>202</v>
      </c>
      <c r="I174" s="21" t="s">
        <v>202</v>
      </c>
      <c r="J174" s="20">
        <v>1003</v>
      </c>
      <c r="K174" s="22" t="s">
        <v>202</v>
      </c>
      <c r="L174" s="22" t="s">
        <v>202</v>
      </c>
      <c r="M174" s="22" t="s">
        <v>202</v>
      </c>
      <c r="N174" s="22" t="s">
        <v>202</v>
      </c>
      <c r="O174" s="22" t="s">
        <v>202</v>
      </c>
      <c r="P174" s="21">
        <v>3.4</v>
      </c>
      <c r="Q174" s="21">
        <v>0.4</v>
      </c>
      <c r="R174" s="21" t="s">
        <v>202</v>
      </c>
      <c r="S174" s="21" t="s">
        <v>202</v>
      </c>
      <c r="T174" s="26">
        <v>3.8</v>
      </c>
      <c r="U174" s="22">
        <v>2.6</v>
      </c>
      <c r="V174" s="22">
        <v>0.4</v>
      </c>
      <c r="W174" s="22" t="s">
        <v>202</v>
      </c>
      <c r="X174" s="22" t="s">
        <v>202</v>
      </c>
      <c r="Y174" s="26">
        <v>3</v>
      </c>
    </row>
    <row r="175" spans="1:25" ht="15.75" thickBot="1" x14ac:dyDescent="0.3">
      <c r="A175" s="17">
        <v>2018</v>
      </c>
      <c r="B175" s="18">
        <v>26939</v>
      </c>
      <c r="C175" s="19" t="s">
        <v>369</v>
      </c>
      <c r="D175" s="19" t="s">
        <v>157</v>
      </c>
      <c r="E175" s="19" t="s">
        <v>133</v>
      </c>
      <c r="F175" s="20">
        <v>1820</v>
      </c>
      <c r="G175" s="21">
        <v>29</v>
      </c>
      <c r="H175" s="21" t="s">
        <v>202</v>
      </c>
      <c r="I175" s="21" t="s">
        <v>202</v>
      </c>
      <c r="J175" s="20">
        <v>1849</v>
      </c>
      <c r="K175" s="22" t="s">
        <v>202</v>
      </c>
      <c r="L175" s="22" t="s">
        <v>202</v>
      </c>
      <c r="M175" s="22" t="s">
        <v>202</v>
      </c>
      <c r="N175" s="22" t="s">
        <v>202</v>
      </c>
      <c r="O175" s="22" t="s">
        <v>202</v>
      </c>
      <c r="P175" s="21">
        <v>46</v>
      </c>
      <c r="Q175" s="21">
        <v>6</v>
      </c>
      <c r="R175" s="21" t="s">
        <v>202</v>
      </c>
      <c r="S175" s="21" t="s">
        <v>202</v>
      </c>
      <c r="T175" s="26">
        <v>52</v>
      </c>
      <c r="U175" s="22">
        <v>10</v>
      </c>
      <c r="V175" s="22">
        <v>4</v>
      </c>
      <c r="W175" s="22" t="s">
        <v>202</v>
      </c>
      <c r="X175" s="22" t="s">
        <v>202</v>
      </c>
      <c r="Y175" s="26">
        <v>14</v>
      </c>
    </row>
    <row r="176" spans="1:25" ht="15.75" thickBot="1" x14ac:dyDescent="0.3">
      <c r="A176" s="17">
        <v>2018</v>
      </c>
      <c r="B176" s="18">
        <v>295</v>
      </c>
      <c r="C176" s="19" t="s">
        <v>370</v>
      </c>
      <c r="D176" s="19" t="s">
        <v>157</v>
      </c>
      <c r="E176" s="19" t="s">
        <v>133</v>
      </c>
      <c r="F176" s="20">
        <v>2821</v>
      </c>
      <c r="G176" s="21" t="s">
        <v>202</v>
      </c>
      <c r="H176" s="21" t="s">
        <v>202</v>
      </c>
      <c r="I176" s="21" t="s">
        <v>202</v>
      </c>
      <c r="J176" s="20">
        <v>2821</v>
      </c>
      <c r="K176" s="22" t="s">
        <v>202</v>
      </c>
      <c r="L176" s="22" t="s">
        <v>202</v>
      </c>
      <c r="M176" s="22" t="s">
        <v>202</v>
      </c>
      <c r="N176" s="22" t="s">
        <v>202</v>
      </c>
      <c r="O176" s="22" t="s">
        <v>202</v>
      </c>
      <c r="P176" s="21">
        <v>9</v>
      </c>
      <c r="Q176" s="21" t="s">
        <v>202</v>
      </c>
      <c r="R176" s="21" t="s">
        <v>202</v>
      </c>
      <c r="S176" s="21" t="s">
        <v>202</v>
      </c>
      <c r="T176" s="26">
        <v>9</v>
      </c>
      <c r="U176" s="22">
        <v>3.7</v>
      </c>
      <c r="V176" s="22" t="s">
        <v>202</v>
      </c>
      <c r="W176" s="22" t="s">
        <v>202</v>
      </c>
      <c r="X176" s="22" t="s">
        <v>202</v>
      </c>
      <c r="Y176" s="26">
        <v>3.7</v>
      </c>
    </row>
    <row r="177" spans="1:25" ht="15.75" thickBot="1" x14ac:dyDescent="0.3">
      <c r="A177" s="17">
        <v>2018</v>
      </c>
      <c r="B177" s="18">
        <v>2182</v>
      </c>
      <c r="C177" s="19" t="s">
        <v>371</v>
      </c>
      <c r="D177" s="19" t="s">
        <v>157</v>
      </c>
      <c r="E177" s="19" t="s">
        <v>133</v>
      </c>
      <c r="F177" s="21">
        <v>654</v>
      </c>
      <c r="G177" s="21">
        <v>92</v>
      </c>
      <c r="H177" s="21">
        <v>0</v>
      </c>
      <c r="I177" s="21">
        <v>0</v>
      </c>
      <c r="J177" s="21">
        <v>746</v>
      </c>
      <c r="K177" s="22">
        <v>1</v>
      </c>
      <c r="L177" s="22">
        <v>1</v>
      </c>
      <c r="M177" s="22">
        <v>0</v>
      </c>
      <c r="N177" s="22">
        <v>0</v>
      </c>
      <c r="O177" s="22">
        <v>2</v>
      </c>
      <c r="P177" s="21">
        <v>1</v>
      </c>
      <c r="Q177" s="21">
        <v>1</v>
      </c>
      <c r="R177" s="21">
        <v>0</v>
      </c>
      <c r="S177" s="21">
        <v>0</v>
      </c>
      <c r="T177" s="26">
        <v>2</v>
      </c>
      <c r="U177" s="22">
        <v>1</v>
      </c>
      <c r="V177" s="22">
        <v>1</v>
      </c>
      <c r="W177" s="22">
        <v>0</v>
      </c>
      <c r="X177" s="22">
        <v>0</v>
      </c>
      <c r="Y177" s="26">
        <v>2</v>
      </c>
    </row>
    <row r="178" spans="1:25" ht="15.75" thickBot="1" x14ac:dyDescent="0.3">
      <c r="A178" s="17">
        <v>2018</v>
      </c>
      <c r="B178" s="18">
        <v>7489</v>
      </c>
      <c r="C178" s="19" t="s">
        <v>372</v>
      </c>
      <c r="D178" s="19" t="s">
        <v>157</v>
      </c>
      <c r="E178" s="19" t="s">
        <v>133</v>
      </c>
      <c r="F178" s="20">
        <v>1002</v>
      </c>
      <c r="G178" s="21">
        <v>59</v>
      </c>
      <c r="H178" s="21">
        <v>0</v>
      </c>
      <c r="I178" s="21">
        <v>0</v>
      </c>
      <c r="J178" s="20">
        <v>1061</v>
      </c>
      <c r="K178" s="22">
        <v>6</v>
      </c>
      <c r="L178" s="22">
        <v>2</v>
      </c>
      <c r="M178" s="22">
        <v>0</v>
      </c>
      <c r="N178" s="22">
        <v>0</v>
      </c>
      <c r="O178" s="22">
        <v>8</v>
      </c>
      <c r="P178" s="21">
        <v>5.0999999999999996</v>
      </c>
      <c r="Q178" s="21">
        <v>1.3</v>
      </c>
      <c r="R178" s="21">
        <v>0</v>
      </c>
      <c r="S178" s="21">
        <v>0</v>
      </c>
      <c r="T178" s="26">
        <v>6.4</v>
      </c>
      <c r="U178" s="22">
        <v>2.1</v>
      </c>
      <c r="V178" s="22">
        <v>0.6</v>
      </c>
      <c r="W178" s="22">
        <v>0</v>
      </c>
      <c r="X178" s="22">
        <v>0</v>
      </c>
      <c r="Y178" s="26">
        <v>2.7</v>
      </c>
    </row>
    <row r="179" spans="1:25" ht="15.75" thickBot="1" x14ac:dyDescent="0.3">
      <c r="A179" s="17">
        <v>2018</v>
      </c>
      <c r="B179" s="18">
        <v>12647</v>
      </c>
      <c r="C179" s="19" t="s">
        <v>373</v>
      </c>
      <c r="D179" s="19" t="s">
        <v>157</v>
      </c>
      <c r="E179" s="19" t="s">
        <v>133</v>
      </c>
      <c r="F179" s="20">
        <v>7424</v>
      </c>
      <c r="G179" s="21">
        <v>526</v>
      </c>
      <c r="H179" s="21">
        <v>11</v>
      </c>
      <c r="I179" s="21" t="s">
        <v>202</v>
      </c>
      <c r="J179" s="20">
        <v>7961</v>
      </c>
      <c r="K179" s="23">
        <v>1661</v>
      </c>
      <c r="L179" s="22">
        <v>349</v>
      </c>
      <c r="M179" s="22">
        <v>5</v>
      </c>
      <c r="N179" s="22" t="s">
        <v>202</v>
      </c>
      <c r="O179" s="23">
        <v>2015</v>
      </c>
      <c r="P179" s="21">
        <v>26</v>
      </c>
      <c r="Q179" s="21">
        <v>4</v>
      </c>
      <c r="R179" s="21">
        <v>265</v>
      </c>
      <c r="S179" s="21" t="s">
        <v>202</v>
      </c>
      <c r="T179" s="26">
        <v>295</v>
      </c>
      <c r="U179" s="22" t="s">
        <v>202</v>
      </c>
      <c r="V179" s="22" t="s">
        <v>202</v>
      </c>
      <c r="W179" s="22" t="s">
        <v>202</v>
      </c>
      <c r="X179" s="22" t="s">
        <v>202</v>
      </c>
      <c r="Y179" s="26" t="s">
        <v>202</v>
      </c>
    </row>
    <row r="180" spans="1:25" ht="15.75" thickBot="1" x14ac:dyDescent="0.3">
      <c r="A180" s="17">
        <v>2018</v>
      </c>
      <c r="B180" s="18">
        <v>1883</v>
      </c>
      <c r="C180" s="19" t="s">
        <v>374</v>
      </c>
      <c r="D180" s="19" t="s">
        <v>157</v>
      </c>
      <c r="E180" s="19" t="s">
        <v>133</v>
      </c>
      <c r="F180" s="21">
        <v>568</v>
      </c>
      <c r="G180" s="21" t="s">
        <v>202</v>
      </c>
      <c r="H180" s="21" t="s">
        <v>202</v>
      </c>
      <c r="I180" s="21" t="s">
        <v>202</v>
      </c>
      <c r="J180" s="21">
        <v>568</v>
      </c>
      <c r="K180" s="22">
        <v>31</v>
      </c>
      <c r="L180" s="22" t="s">
        <v>202</v>
      </c>
      <c r="M180" s="22" t="s">
        <v>202</v>
      </c>
      <c r="N180" s="22" t="s">
        <v>202</v>
      </c>
      <c r="O180" s="22">
        <v>31</v>
      </c>
      <c r="P180" s="21">
        <v>4</v>
      </c>
      <c r="Q180" s="21" t="s">
        <v>202</v>
      </c>
      <c r="R180" s="21" t="s">
        <v>202</v>
      </c>
      <c r="S180" s="21" t="s">
        <v>202</v>
      </c>
      <c r="T180" s="26">
        <v>4</v>
      </c>
      <c r="U180" s="22">
        <v>1</v>
      </c>
      <c r="V180" s="22" t="s">
        <v>202</v>
      </c>
      <c r="W180" s="22" t="s">
        <v>202</v>
      </c>
      <c r="X180" s="22" t="s">
        <v>202</v>
      </c>
      <c r="Y180" s="26">
        <v>1</v>
      </c>
    </row>
    <row r="181" spans="1:25" ht="15.75" thickBot="1" x14ac:dyDescent="0.3">
      <c r="A181" s="17">
        <v>2018</v>
      </c>
      <c r="B181" s="18">
        <v>1529</v>
      </c>
      <c r="C181" s="19" t="s">
        <v>375</v>
      </c>
      <c r="D181" s="19" t="s">
        <v>157</v>
      </c>
      <c r="E181" s="19" t="s">
        <v>133</v>
      </c>
      <c r="F181" s="20">
        <v>7274</v>
      </c>
      <c r="G181" s="21">
        <v>230</v>
      </c>
      <c r="H181" s="21">
        <v>76</v>
      </c>
      <c r="I181" s="21" t="s">
        <v>202</v>
      </c>
      <c r="J181" s="20">
        <v>7580</v>
      </c>
      <c r="K181" s="23">
        <v>5732</v>
      </c>
      <c r="L181" s="22">
        <v>0</v>
      </c>
      <c r="M181" s="22">
        <v>0</v>
      </c>
      <c r="N181" s="22" t="s">
        <v>202</v>
      </c>
      <c r="O181" s="23">
        <v>5732</v>
      </c>
      <c r="P181" s="21">
        <v>29</v>
      </c>
      <c r="Q181" s="21">
        <v>5</v>
      </c>
      <c r="R181" s="21">
        <v>0</v>
      </c>
      <c r="S181" s="21" t="s">
        <v>202</v>
      </c>
      <c r="T181" s="26">
        <v>34</v>
      </c>
      <c r="U181" s="22">
        <v>24.4</v>
      </c>
      <c r="V181" s="22">
        <v>5</v>
      </c>
      <c r="W181" s="22">
        <v>0</v>
      </c>
      <c r="X181" s="22" t="s">
        <v>202</v>
      </c>
      <c r="Y181" s="26">
        <v>29.4</v>
      </c>
    </row>
    <row r="182" spans="1:25" ht="15.75" thickBot="1" x14ac:dyDescent="0.3">
      <c r="A182" s="17">
        <v>2018</v>
      </c>
      <c r="B182" s="18">
        <v>12894</v>
      </c>
      <c r="C182" s="19" t="s">
        <v>376</v>
      </c>
      <c r="D182" s="19" t="s">
        <v>157</v>
      </c>
      <c r="E182" s="19" t="s">
        <v>118</v>
      </c>
      <c r="F182" s="20">
        <v>2606</v>
      </c>
      <c r="G182" s="21">
        <v>58</v>
      </c>
      <c r="H182" s="21" t="s">
        <v>202</v>
      </c>
      <c r="I182" s="21" t="s">
        <v>202</v>
      </c>
      <c r="J182" s="20">
        <v>2664</v>
      </c>
      <c r="K182" s="23">
        <v>1133</v>
      </c>
      <c r="L182" s="22">
        <v>603</v>
      </c>
      <c r="M182" s="22" t="s">
        <v>202</v>
      </c>
      <c r="N182" s="22" t="s">
        <v>202</v>
      </c>
      <c r="O182" s="23">
        <v>1736</v>
      </c>
      <c r="P182" s="21">
        <v>11</v>
      </c>
      <c r="Q182" s="21">
        <v>13</v>
      </c>
      <c r="R182" s="21" t="s">
        <v>202</v>
      </c>
      <c r="S182" s="21" t="s">
        <v>202</v>
      </c>
      <c r="T182" s="26">
        <v>24</v>
      </c>
      <c r="U182" s="22">
        <v>8</v>
      </c>
      <c r="V182" s="22">
        <v>6</v>
      </c>
      <c r="W182" s="22" t="s">
        <v>202</v>
      </c>
      <c r="X182" s="22" t="s">
        <v>202</v>
      </c>
      <c r="Y182" s="26">
        <v>14</v>
      </c>
    </row>
    <row r="183" spans="1:25" ht="15.75" thickBot="1" x14ac:dyDescent="0.3">
      <c r="A183" s="17">
        <v>2018</v>
      </c>
      <c r="B183" s="18">
        <v>17876</v>
      </c>
      <c r="C183" s="19" t="s">
        <v>377</v>
      </c>
      <c r="D183" s="19" t="s">
        <v>157</v>
      </c>
      <c r="E183" s="19" t="s">
        <v>133</v>
      </c>
      <c r="F183" s="21">
        <v>436</v>
      </c>
      <c r="G183" s="21">
        <v>47</v>
      </c>
      <c r="H183" s="21">
        <v>0</v>
      </c>
      <c r="I183" s="21">
        <v>0</v>
      </c>
      <c r="J183" s="21">
        <v>483</v>
      </c>
      <c r="K183" s="22">
        <v>1</v>
      </c>
      <c r="L183" s="22">
        <v>1</v>
      </c>
      <c r="M183" s="22">
        <v>0</v>
      </c>
      <c r="N183" s="22">
        <v>0</v>
      </c>
      <c r="O183" s="22">
        <v>2</v>
      </c>
      <c r="P183" s="21">
        <v>1</v>
      </c>
      <c r="Q183" s="21">
        <v>2</v>
      </c>
      <c r="R183" s="21">
        <v>0</v>
      </c>
      <c r="S183" s="21">
        <v>0</v>
      </c>
      <c r="T183" s="26">
        <v>3</v>
      </c>
      <c r="U183" s="22">
        <v>0</v>
      </c>
      <c r="V183" s="22">
        <v>0</v>
      </c>
      <c r="W183" s="22">
        <v>0</v>
      </c>
      <c r="X183" s="22">
        <v>0</v>
      </c>
      <c r="Y183" s="26">
        <v>0</v>
      </c>
    </row>
    <row r="184" spans="1:25" ht="15.75" thickBot="1" x14ac:dyDescent="0.3">
      <c r="A184" s="17">
        <v>2018</v>
      </c>
      <c r="B184" s="18">
        <v>11064</v>
      </c>
      <c r="C184" s="19" t="s">
        <v>378</v>
      </c>
      <c r="D184" s="19" t="s">
        <v>157</v>
      </c>
      <c r="E184" s="19" t="s">
        <v>133</v>
      </c>
      <c r="F184" s="20">
        <v>1932</v>
      </c>
      <c r="G184" s="21">
        <v>251</v>
      </c>
      <c r="H184" s="21">
        <v>1</v>
      </c>
      <c r="I184" s="21" t="s">
        <v>202</v>
      </c>
      <c r="J184" s="20">
        <v>2184</v>
      </c>
      <c r="K184" s="22">
        <v>37</v>
      </c>
      <c r="L184" s="22">
        <v>4</v>
      </c>
      <c r="M184" s="22" t="s">
        <v>202</v>
      </c>
      <c r="N184" s="22" t="s">
        <v>202</v>
      </c>
      <c r="O184" s="22">
        <v>41</v>
      </c>
      <c r="P184" s="21">
        <v>1.2</v>
      </c>
      <c r="Q184" s="21">
        <v>0.1</v>
      </c>
      <c r="R184" s="21">
        <v>0.1</v>
      </c>
      <c r="S184" s="21" t="s">
        <v>202</v>
      </c>
      <c r="T184" s="26">
        <v>1.4</v>
      </c>
      <c r="U184" s="22">
        <v>0.4</v>
      </c>
      <c r="V184" s="22">
        <v>0.1</v>
      </c>
      <c r="W184" s="22" t="s">
        <v>202</v>
      </c>
      <c r="X184" s="22" t="s">
        <v>202</v>
      </c>
      <c r="Y184" s="26">
        <v>0.5</v>
      </c>
    </row>
    <row r="185" spans="1:25" ht="15.75" thickBot="1" x14ac:dyDescent="0.3">
      <c r="A185" s="17">
        <v>2018</v>
      </c>
      <c r="B185" s="18">
        <v>3764</v>
      </c>
      <c r="C185" s="19" t="s">
        <v>379</v>
      </c>
      <c r="D185" s="19" t="s">
        <v>157</v>
      </c>
      <c r="E185" s="19" t="s">
        <v>133</v>
      </c>
      <c r="F185" s="20">
        <v>1758</v>
      </c>
      <c r="G185" s="21">
        <v>7</v>
      </c>
      <c r="H185" s="21" t="s">
        <v>202</v>
      </c>
      <c r="I185" s="21" t="s">
        <v>202</v>
      </c>
      <c r="J185" s="20">
        <v>1765</v>
      </c>
      <c r="K185" s="22">
        <v>297</v>
      </c>
      <c r="L185" s="22">
        <v>20</v>
      </c>
      <c r="M185" s="22" t="s">
        <v>202</v>
      </c>
      <c r="N185" s="22" t="s">
        <v>202</v>
      </c>
      <c r="O185" s="22">
        <v>317</v>
      </c>
      <c r="P185" s="21">
        <v>55.8</v>
      </c>
      <c r="Q185" s="21">
        <v>1</v>
      </c>
      <c r="R185" s="21" t="s">
        <v>202</v>
      </c>
      <c r="S185" s="21" t="s">
        <v>202</v>
      </c>
      <c r="T185" s="26">
        <v>56.8</v>
      </c>
      <c r="U185" s="22">
        <v>15.1</v>
      </c>
      <c r="V185" s="22">
        <v>1</v>
      </c>
      <c r="W185" s="22" t="s">
        <v>202</v>
      </c>
      <c r="X185" s="22" t="s">
        <v>202</v>
      </c>
      <c r="Y185" s="26">
        <v>16.100000000000001</v>
      </c>
    </row>
    <row r="186" spans="1:25" ht="15.75" thickBot="1" x14ac:dyDescent="0.3">
      <c r="A186" s="17">
        <v>2018</v>
      </c>
      <c r="B186" s="18">
        <v>5575</v>
      </c>
      <c r="C186" s="19" t="s">
        <v>380</v>
      </c>
      <c r="D186" s="19" t="s">
        <v>157</v>
      </c>
      <c r="E186" s="19" t="s">
        <v>133</v>
      </c>
      <c r="F186" s="21">
        <v>857</v>
      </c>
      <c r="G186" s="21">
        <v>66</v>
      </c>
      <c r="H186" s="21" t="s">
        <v>202</v>
      </c>
      <c r="I186" s="21" t="s">
        <v>202</v>
      </c>
      <c r="J186" s="21">
        <v>923</v>
      </c>
      <c r="K186" s="22">
        <v>242</v>
      </c>
      <c r="L186" s="22">
        <v>358</v>
      </c>
      <c r="M186" s="22" t="s">
        <v>202</v>
      </c>
      <c r="N186" s="22" t="s">
        <v>202</v>
      </c>
      <c r="O186" s="22">
        <v>600</v>
      </c>
      <c r="P186" s="21">
        <v>4</v>
      </c>
      <c r="Q186" s="21">
        <v>2</v>
      </c>
      <c r="R186" s="21" t="s">
        <v>202</v>
      </c>
      <c r="S186" s="21" t="s">
        <v>202</v>
      </c>
      <c r="T186" s="26">
        <v>6</v>
      </c>
      <c r="U186" s="22">
        <v>2</v>
      </c>
      <c r="V186" s="22">
        <v>2</v>
      </c>
      <c r="W186" s="22" t="s">
        <v>202</v>
      </c>
      <c r="X186" s="22" t="s">
        <v>202</v>
      </c>
      <c r="Y186" s="26">
        <v>4</v>
      </c>
    </row>
    <row r="187" spans="1:25" ht="15.75" thickBot="1" x14ac:dyDescent="0.3">
      <c r="A187" s="17">
        <v>2018</v>
      </c>
      <c r="B187" s="18">
        <v>26934</v>
      </c>
      <c r="C187" s="19" t="s">
        <v>381</v>
      </c>
      <c r="D187" s="19" t="s">
        <v>157</v>
      </c>
      <c r="E187" s="19" t="s">
        <v>133</v>
      </c>
      <c r="F187" s="20">
        <v>2217</v>
      </c>
      <c r="G187" s="21" t="s">
        <v>202</v>
      </c>
      <c r="H187" s="21" t="s">
        <v>202</v>
      </c>
      <c r="I187" s="21" t="s">
        <v>202</v>
      </c>
      <c r="J187" s="20">
        <v>2217</v>
      </c>
      <c r="K187" s="22">
        <v>285</v>
      </c>
      <c r="L187" s="22" t="s">
        <v>202</v>
      </c>
      <c r="M187" s="22" t="s">
        <v>202</v>
      </c>
      <c r="N187" s="22" t="s">
        <v>202</v>
      </c>
      <c r="O187" s="22">
        <v>285</v>
      </c>
      <c r="P187" s="21">
        <v>43.9</v>
      </c>
      <c r="Q187" s="21" t="s">
        <v>202</v>
      </c>
      <c r="R187" s="21" t="s">
        <v>202</v>
      </c>
      <c r="S187" s="21" t="s">
        <v>202</v>
      </c>
      <c r="T187" s="26">
        <v>43.9</v>
      </c>
      <c r="U187" s="22">
        <v>11.8</v>
      </c>
      <c r="V187" s="22" t="s">
        <v>202</v>
      </c>
      <c r="W187" s="22" t="s">
        <v>202</v>
      </c>
      <c r="X187" s="22" t="s">
        <v>202</v>
      </c>
      <c r="Y187" s="26">
        <v>11.8</v>
      </c>
    </row>
    <row r="188" spans="1:25" ht="15.75" thickBot="1" x14ac:dyDescent="0.3">
      <c r="A188" s="17">
        <v>2018</v>
      </c>
      <c r="B188" s="18">
        <v>18820</v>
      </c>
      <c r="C188" s="19" t="s">
        <v>382</v>
      </c>
      <c r="D188" s="19" t="s">
        <v>157</v>
      </c>
      <c r="E188" s="19" t="s">
        <v>133</v>
      </c>
      <c r="F188" s="21">
        <v>425</v>
      </c>
      <c r="G188" s="21">
        <v>60</v>
      </c>
      <c r="H188" s="21" t="s">
        <v>202</v>
      </c>
      <c r="I188" s="21" t="s">
        <v>202</v>
      </c>
      <c r="J188" s="21">
        <v>485</v>
      </c>
      <c r="K188" s="22">
        <v>180</v>
      </c>
      <c r="L188" s="22">
        <v>22</v>
      </c>
      <c r="M188" s="22" t="s">
        <v>202</v>
      </c>
      <c r="N188" s="22" t="s">
        <v>202</v>
      </c>
      <c r="O188" s="22">
        <v>202</v>
      </c>
      <c r="P188" s="21">
        <v>3</v>
      </c>
      <c r="Q188" s="21">
        <v>2</v>
      </c>
      <c r="R188" s="21" t="s">
        <v>202</v>
      </c>
      <c r="S188" s="21" t="s">
        <v>202</v>
      </c>
      <c r="T188" s="26">
        <v>5</v>
      </c>
      <c r="U188" s="22">
        <v>3</v>
      </c>
      <c r="V188" s="22">
        <v>2</v>
      </c>
      <c r="W188" s="22" t="s">
        <v>202</v>
      </c>
      <c r="X188" s="22" t="s">
        <v>202</v>
      </c>
      <c r="Y188" s="26">
        <v>5</v>
      </c>
    </row>
    <row r="189" spans="1:25" ht="15.75" thickBot="1" x14ac:dyDescent="0.3">
      <c r="A189" s="17">
        <v>2018</v>
      </c>
      <c r="B189" s="18">
        <v>1233</v>
      </c>
      <c r="C189" s="19" t="s">
        <v>383</v>
      </c>
      <c r="D189" s="19" t="s">
        <v>157</v>
      </c>
      <c r="E189" s="19" t="s">
        <v>133</v>
      </c>
      <c r="F189" s="21">
        <v>889</v>
      </c>
      <c r="G189" s="21">
        <v>60</v>
      </c>
      <c r="H189" s="21" t="s">
        <v>202</v>
      </c>
      <c r="I189" s="21" t="s">
        <v>202</v>
      </c>
      <c r="J189" s="21">
        <v>949</v>
      </c>
      <c r="K189" s="22">
        <v>9</v>
      </c>
      <c r="L189" s="22" t="s">
        <v>202</v>
      </c>
      <c r="M189" s="22" t="s">
        <v>202</v>
      </c>
      <c r="N189" s="22" t="s">
        <v>202</v>
      </c>
      <c r="O189" s="22">
        <v>9</v>
      </c>
      <c r="P189" s="21">
        <v>1</v>
      </c>
      <c r="Q189" s="21" t="s">
        <v>202</v>
      </c>
      <c r="R189" s="21" t="s">
        <v>202</v>
      </c>
      <c r="S189" s="21" t="s">
        <v>202</v>
      </c>
      <c r="T189" s="26">
        <v>1</v>
      </c>
      <c r="U189" s="22">
        <v>1</v>
      </c>
      <c r="V189" s="22" t="s">
        <v>202</v>
      </c>
      <c r="W189" s="22" t="s">
        <v>202</v>
      </c>
      <c r="X189" s="22" t="s">
        <v>202</v>
      </c>
      <c r="Y189" s="26">
        <v>1</v>
      </c>
    </row>
    <row r="190" spans="1:25" ht="15.75" thickBot="1" x14ac:dyDescent="0.3">
      <c r="A190" s="17">
        <v>2018</v>
      </c>
      <c r="B190" s="18">
        <v>16971</v>
      </c>
      <c r="C190" s="19" t="s">
        <v>384</v>
      </c>
      <c r="D190" s="19" t="s">
        <v>157</v>
      </c>
      <c r="E190" s="19" t="s">
        <v>133</v>
      </c>
      <c r="F190" s="20">
        <v>1926</v>
      </c>
      <c r="G190" s="21" t="s">
        <v>202</v>
      </c>
      <c r="H190" s="21" t="s">
        <v>202</v>
      </c>
      <c r="I190" s="21" t="s">
        <v>202</v>
      </c>
      <c r="J190" s="20">
        <v>1926</v>
      </c>
      <c r="K190" s="22">
        <v>0</v>
      </c>
      <c r="L190" s="22" t="s">
        <v>202</v>
      </c>
      <c r="M190" s="22" t="s">
        <v>202</v>
      </c>
      <c r="N190" s="22" t="s">
        <v>202</v>
      </c>
      <c r="O190" s="22">
        <v>0</v>
      </c>
      <c r="P190" s="21">
        <v>2</v>
      </c>
      <c r="Q190" s="21" t="s">
        <v>202</v>
      </c>
      <c r="R190" s="21" t="s">
        <v>202</v>
      </c>
      <c r="S190" s="21" t="s">
        <v>202</v>
      </c>
      <c r="T190" s="26">
        <v>2</v>
      </c>
      <c r="U190" s="22">
        <v>0.7</v>
      </c>
      <c r="V190" s="22" t="s">
        <v>202</v>
      </c>
      <c r="W190" s="22" t="s">
        <v>202</v>
      </c>
      <c r="X190" s="22" t="s">
        <v>202</v>
      </c>
      <c r="Y190" s="26">
        <v>0.7</v>
      </c>
    </row>
    <row r="191" spans="1:25" ht="15.75" thickBot="1" x14ac:dyDescent="0.3">
      <c r="A191" s="17">
        <v>2018</v>
      </c>
      <c r="B191" s="18">
        <v>7570</v>
      </c>
      <c r="C191" s="19" t="s">
        <v>385</v>
      </c>
      <c r="D191" s="19" t="s">
        <v>157</v>
      </c>
      <c r="E191" s="19" t="s">
        <v>133</v>
      </c>
      <c r="F191" s="20">
        <v>288192</v>
      </c>
      <c r="G191" s="20">
        <v>5432</v>
      </c>
      <c r="H191" s="21" t="s">
        <v>202</v>
      </c>
      <c r="I191" s="21" t="s">
        <v>202</v>
      </c>
      <c r="J191" s="20">
        <v>293624</v>
      </c>
      <c r="K191" s="23">
        <v>15330</v>
      </c>
      <c r="L191" s="23">
        <v>2759</v>
      </c>
      <c r="M191" s="22" t="s">
        <v>202</v>
      </c>
      <c r="N191" s="22" t="s">
        <v>202</v>
      </c>
      <c r="O191" s="23">
        <v>18089</v>
      </c>
      <c r="P191" s="21">
        <v>188.3</v>
      </c>
      <c r="Q191" s="21">
        <v>204</v>
      </c>
      <c r="R191" s="21" t="s">
        <v>202</v>
      </c>
      <c r="S191" s="21" t="s">
        <v>202</v>
      </c>
      <c r="T191" s="26">
        <v>392.3</v>
      </c>
      <c r="U191" s="22">
        <v>158</v>
      </c>
      <c r="V191" s="22">
        <v>204</v>
      </c>
      <c r="W191" s="22" t="s">
        <v>202</v>
      </c>
      <c r="X191" s="22" t="s">
        <v>202</v>
      </c>
      <c r="Y191" s="26">
        <v>362</v>
      </c>
    </row>
    <row r="192" spans="1:25" ht="15.75" thickBot="1" x14ac:dyDescent="0.3">
      <c r="A192" s="17">
        <v>2018</v>
      </c>
      <c r="B192" s="18">
        <v>19947</v>
      </c>
      <c r="C192" s="19" t="s">
        <v>386</v>
      </c>
      <c r="D192" s="19" t="s">
        <v>157</v>
      </c>
      <c r="E192" s="19" t="s">
        <v>133</v>
      </c>
      <c r="F192" s="21">
        <v>546</v>
      </c>
      <c r="G192" s="21">
        <v>42</v>
      </c>
      <c r="H192" s="21">
        <v>27</v>
      </c>
      <c r="I192" s="21">
        <v>0</v>
      </c>
      <c r="J192" s="21">
        <v>615</v>
      </c>
      <c r="K192" s="22">
        <v>291</v>
      </c>
      <c r="L192" s="22">
        <v>30</v>
      </c>
      <c r="M192" s="22">
        <v>58</v>
      </c>
      <c r="N192" s="22">
        <v>0</v>
      </c>
      <c r="O192" s="22">
        <v>379</v>
      </c>
      <c r="P192" s="21">
        <v>5.9</v>
      </c>
      <c r="Q192" s="21">
        <v>0.6</v>
      </c>
      <c r="R192" s="21">
        <v>0.9</v>
      </c>
      <c r="S192" s="21">
        <v>0</v>
      </c>
      <c r="T192" s="26">
        <v>7.4</v>
      </c>
      <c r="U192" s="22">
        <v>3.3</v>
      </c>
      <c r="V192" s="22">
        <v>0.3</v>
      </c>
      <c r="W192" s="22">
        <v>0.5</v>
      </c>
      <c r="X192" s="22">
        <v>0</v>
      </c>
      <c r="Y192" s="26">
        <v>4.0999999999999996</v>
      </c>
    </row>
    <row r="193" spans="1:25" ht="15.75" thickBot="1" x14ac:dyDescent="0.3">
      <c r="A193" s="17">
        <v>2018</v>
      </c>
      <c r="B193" s="18">
        <v>20639</v>
      </c>
      <c r="C193" s="19" t="s">
        <v>387</v>
      </c>
      <c r="D193" s="19" t="s">
        <v>157</v>
      </c>
      <c r="E193" s="19" t="s">
        <v>133</v>
      </c>
      <c r="F193" s="20">
        <v>4934</v>
      </c>
      <c r="G193" s="21">
        <v>43</v>
      </c>
      <c r="H193" s="21">
        <v>1</v>
      </c>
      <c r="I193" s="21" t="s">
        <v>202</v>
      </c>
      <c r="J193" s="20">
        <v>4978</v>
      </c>
      <c r="K193" s="23">
        <v>2927</v>
      </c>
      <c r="L193" s="22">
        <v>112</v>
      </c>
      <c r="M193" s="22">
        <v>24</v>
      </c>
      <c r="N193" s="22" t="s">
        <v>202</v>
      </c>
      <c r="O193" s="23">
        <v>3063</v>
      </c>
      <c r="P193" s="21">
        <v>118.7</v>
      </c>
      <c r="Q193" s="21">
        <v>2</v>
      </c>
      <c r="R193" s="21">
        <v>1</v>
      </c>
      <c r="S193" s="21" t="s">
        <v>202</v>
      </c>
      <c r="T193" s="26">
        <v>121.7</v>
      </c>
      <c r="U193" s="22">
        <v>29</v>
      </c>
      <c r="V193" s="22">
        <v>2</v>
      </c>
      <c r="W193" s="22">
        <v>1</v>
      </c>
      <c r="X193" s="22" t="s">
        <v>202</v>
      </c>
      <c r="Y193" s="26">
        <v>32</v>
      </c>
    </row>
    <row r="194" spans="1:25" ht="15.75" thickBot="1" x14ac:dyDescent="0.3">
      <c r="A194" s="17">
        <v>2018</v>
      </c>
      <c r="B194" s="18">
        <v>11731</v>
      </c>
      <c r="C194" s="19" t="s">
        <v>388</v>
      </c>
      <c r="D194" s="19" t="s">
        <v>157</v>
      </c>
      <c r="E194" s="19" t="s">
        <v>133</v>
      </c>
      <c r="F194" s="20">
        <v>3949</v>
      </c>
      <c r="G194" s="21">
        <v>482</v>
      </c>
      <c r="H194" s="21">
        <v>147</v>
      </c>
      <c r="I194" s="21" t="s">
        <v>202</v>
      </c>
      <c r="J194" s="20">
        <v>4578</v>
      </c>
      <c r="K194" s="22">
        <v>745</v>
      </c>
      <c r="L194" s="23">
        <v>2704</v>
      </c>
      <c r="M194" s="22">
        <v>317</v>
      </c>
      <c r="N194" s="22" t="s">
        <v>202</v>
      </c>
      <c r="O194" s="23">
        <v>3767</v>
      </c>
      <c r="P194" s="21">
        <v>3.5</v>
      </c>
      <c r="Q194" s="21">
        <v>4.3</v>
      </c>
      <c r="R194" s="21">
        <v>1.4</v>
      </c>
      <c r="S194" s="21" t="s">
        <v>202</v>
      </c>
      <c r="T194" s="26">
        <v>9.3000000000000007</v>
      </c>
      <c r="U194" s="22">
        <v>3.5</v>
      </c>
      <c r="V194" s="22">
        <v>4.3</v>
      </c>
      <c r="W194" s="22">
        <v>1.4</v>
      </c>
      <c r="X194" s="22" t="s">
        <v>202</v>
      </c>
      <c r="Y194" s="26">
        <v>9.3000000000000007</v>
      </c>
    </row>
    <row r="195" spans="1:25" ht="15.75" thickBot="1" x14ac:dyDescent="0.3">
      <c r="A195" s="17">
        <v>2018</v>
      </c>
      <c r="B195" s="18">
        <v>20136</v>
      </c>
      <c r="C195" s="19" t="s">
        <v>389</v>
      </c>
      <c r="D195" s="19" t="s">
        <v>157</v>
      </c>
      <c r="E195" s="19" t="s">
        <v>133</v>
      </c>
      <c r="F195" s="20">
        <v>1482</v>
      </c>
      <c r="G195" s="21">
        <v>113</v>
      </c>
      <c r="H195" s="21" t="s">
        <v>202</v>
      </c>
      <c r="I195" s="21" t="s">
        <v>202</v>
      </c>
      <c r="J195" s="20">
        <v>1595</v>
      </c>
      <c r="K195" s="22">
        <v>14</v>
      </c>
      <c r="L195" s="22">
        <v>1</v>
      </c>
      <c r="M195" s="22" t="s">
        <v>202</v>
      </c>
      <c r="N195" s="22" t="s">
        <v>202</v>
      </c>
      <c r="O195" s="22">
        <v>15</v>
      </c>
      <c r="P195" s="21">
        <v>0.4</v>
      </c>
      <c r="Q195" s="21">
        <v>0.4</v>
      </c>
      <c r="R195" s="21" t="s">
        <v>202</v>
      </c>
      <c r="S195" s="21" t="s">
        <v>202</v>
      </c>
      <c r="T195" s="26">
        <v>0.8</v>
      </c>
      <c r="U195" s="22">
        <v>0.1</v>
      </c>
      <c r="V195" s="22">
        <v>0</v>
      </c>
      <c r="W195" s="22" t="s">
        <v>202</v>
      </c>
      <c r="X195" s="22" t="s">
        <v>202</v>
      </c>
      <c r="Y195" s="26">
        <v>0.2</v>
      </c>
    </row>
    <row r="196" spans="1:25" ht="15.75" thickBot="1" x14ac:dyDescent="0.3">
      <c r="A196" s="17">
        <v>2018</v>
      </c>
      <c r="B196" s="18">
        <v>16181</v>
      </c>
      <c r="C196" s="19" t="s">
        <v>390</v>
      </c>
      <c r="D196" s="19" t="s">
        <v>157</v>
      </c>
      <c r="E196" s="19" t="s">
        <v>133</v>
      </c>
      <c r="F196" s="20">
        <v>7799</v>
      </c>
      <c r="G196" s="21">
        <v>106</v>
      </c>
      <c r="H196" s="21">
        <v>1</v>
      </c>
      <c r="I196" s="21" t="s">
        <v>202</v>
      </c>
      <c r="J196" s="20">
        <v>7906</v>
      </c>
      <c r="K196" s="22">
        <v>42</v>
      </c>
      <c r="L196" s="22">
        <v>326</v>
      </c>
      <c r="M196" s="22">
        <v>106</v>
      </c>
      <c r="N196" s="22" t="s">
        <v>202</v>
      </c>
      <c r="O196" s="22">
        <v>473</v>
      </c>
      <c r="P196" s="21">
        <v>2.7</v>
      </c>
      <c r="Q196" s="21">
        <v>4.7</v>
      </c>
      <c r="R196" s="21">
        <v>1.9</v>
      </c>
      <c r="S196" s="21" t="s">
        <v>202</v>
      </c>
      <c r="T196" s="26">
        <v>9.3000000000000007</v>
      </c>
      <c r="U196" s="22" t="s">
        <v>202</v>
      </c>
      <c r="V196" s="22" t="s">
        <v>202</v>
      </c>
      <c r="W196" s="22" t="s">
        <v>202</v>
      </c>
      <c r="X196" s="22" t="s">
        <v>202</v>
      </c>
      <c r="Y196" s="26" t="s">
        <v>202</v>
      </c>
    </row>
    <row r="197" spans="1:25" ht="15.75" thickBot="1" x14ac:dyDescent="0.3">
      <c r="A197" s="17">
        <v>2018</v>
      </c>
      <c r="B197" s="18">
        <v>17900</v>
      </c>
      <c r="C197" s="19" t="s">
        <v>391</v>
      </c>
      <c r="D197" s="19" t="s">
        <v>157</v>
      </c>
      <c r="E197" s="19" t="s">
        <v>133</v>
      </c>
      <c r="F197" s="20">
        <v>1759</v>
      </c>
      <c r="G197" s="21">
        <v>89</v>
      </c>
      <c r="H197" s="21">
        <v>0</v>
      </c>
      <c r="I197" s="21">
        <v>0</v>
      </c>
      <c r="J197" s="20">
        <v>1848</v>
      </c>
      <c r="K197" s="22">
        <v>24</v>
      </c>
      <c r="L197" s="22">
        <v>1</v>
      </c>
      <c r="M197" s="22">
        <v>0</v>
      </c>
      <c r="N197" s="22">
        <v>0</v>
      </c>
      <c r="O197" s="22">
        <v>25</v>
      </c>
      <c r="P197" s="21">
        <v>0.5</v>
      </c>
      <c r="Q197" s="21">
        <v>0</v>
      </c>
      <c r="R197" s="21">
        <v>0</v>
      </c>
      <c r="S197" s="21">
        <v>0</v>
      </c>
      <c r="T197" s="26">
        <v>0.6</v>
      </c>
      <c r="U197" s="22">
        <v>0.2</v>
      </c>
      <c r="V197" s="22">
        <v>0</v>
      </c>
      <c r="W197" s="22">
        <v>0</v>
      </c>
      <c r="X197" s="22">
        <v>0</v>
      </c>
      <c r="Y197" s="26">
        <v>0.2</v>
      </c>
    </row>
    <row r="198" spans="1:25" ht="15.75" thickBot="1" x14ac:dyDescent="0.3">
      <c r="A198" s="17">
        <v>2018</v>
      </c>
      <c r="B198" s="18">
        <v>16284</v>
      </c>
      <c r="C198" s="19" t="s">
        <v>392</v>
      </c>
      <c r="D198" s="19" t="s">
        <v>157</v>
      </c>
      <c r="E198" s="19" t="s">
        <v>133</v>
      </c>
      <c r="F198" s="20">
        <v>3030</v>
      </c>
      <c r="G198" s="21">
        <v>45</v>
      </c>
      <c r="H198" s="21">
        <v>0</v>
      </c>
      <c r="I198" s="21">
        <v>0</v>
      </c>
      <c r="J198" s="20">
        <v>3075</v>
      </c>
      <c r="K198" s="22">
        <v>508</v>
      </c>
      <c r="L198" s="23">
        <v>2465</v>
      </c>
      <c r="M198" s="22">
        <v>0</v>
      </c>
      <c r="N198" s="22">
        <v>0</v>
      </c>
      <c r="O198" s="23">
        <v>2973</v>
      </c>
      <c r="P198" s="21">
        <v>0.7</v>
      </c>
      <c r="Q198" s="21">
        <v>0.4</v>
      </c>
      <c r="R198" s="21">
        <v>0</v>
      </c>
      <c r="S198" s="21">
        <v>0</v>
      </c>
      <c r="T198" s="26">
        <v>1.1000000000000001</v>
      </c>
      <c r="U198" s="22">
        <v>0.7</v>
      </c>
      <c r="V198" s="22">
        <v>0.4</v>
      </c>
      <c r="W198" s="22">
        <v>0</v>
      </c>
      <c r="X198" s="22">
        <v>0</v>
      </c>
      <c r="Y198" s="26">
        <v>1.1000000000000001</v>
      </c>
    </row>
    <row r="199" spans="1:25" ht="15.75" thickBot="1" x14ac:dyDescent="0.3">
      <c r="A199" s="17">
        <v>2018</v>
      </c>
      <c r="B199" s="18">
        <v>20737</v>
      </c>
      <c r="C199" s="19" t="s">
        <v>393</v>
      </c>
      <c r="D199" s="19" t="s">
        <v>157</v>
      </c>
      <c r="E199" s="19" t="s">
        <v>133</v>
      </c>
      <c r="F199" s="20">
        <v>2221</v>
      </c>
      <c r="G199" s="21">
        <v>208</v>
      </c>
      <c r="H199" s="21">
        <v>0</v>
      </c>
      <c r="I199" s="21" t="s">
        <v>202</v>
      </c>
      <c r="J199" s="20">
        <v>2429</v>
      </c>
      <c r="K199" s="22">
        <v>62</v>
      </c>
      <c r="L199" s="22">
        <v>7</v>
      </c>
      <c r="M199" s="22" t="s">
        <v>202</v>
      </c>
      <c r="N199" s="22" t="s">
        <v>202</v>
      </c>
      <c r="O199" s="22">
        <v>69</v>
      </c>
      <c r="P199" s="21">
        <v>1</v>
      </c>
      <c r="Q199" s="21">
        <v>0.1</v>
      </c>
      <c r="R199" s="21" t="s">
        <v>202</v>
      </c>
      <c r="S199" s="21" t="s">
        <v>202</v>
      </c>
      <c r="T199" s="26">
        <v>1.1000000000000001</v>
      </c>
      <c r="U199" s="22">
        <v>0.8</v>
      </c>
      <c r="V199" s="22">
        <v>0.1</v>
      </c>
      <c r="W199" s="22" t="s">
        <v>202</v>
      </c>
      <c r="X199" s="22" t="s">
        <v>202</v>
      </c>
      <c r="Y199" s="26">
        <v>0.9</v>
      </c>
    </row>
    <row r="200" spans="1:25" ht="15.75" thickBot="1" x14ac:dyDescent="0.3">
      <c r="A200" s="17">
        <v>2018</v>
      </c>
      <c r="B200" s="18">
        <v>14468</v>
      </c>
      <c r="C200" s="19" t="s">
        <v>394</v>
      </c>
      <c r="D200" s="19" t="s">
        <v>157</v>
      </c>
      <c r="E200" s="19" t="s">
        <v>133</v>
      </c>
      <c r="F200" s="20">
        <v>2195</v>
      </c>
      <c r="G200" s="21">
        <v>65</v>
      </c>
      <c r="H200" s="21">
        <v>5</v>
      </c>
      <c r="I200" s="21">
        <v>0</v>
      </c>
      <c r="J200" s="20">
        <v>2265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1">
        <v>6.8</v>
      </c>
      <c r="Q200" s="21">
        <v>2.2999999999999998</v>
      </c>
      <c r="R200" s="21">
        <v>0.4</v>
      </c>
      <c r="S200" s="21">
        <v>0</v>
      </c>
      <c r="T200" s="26">
        <v>9.5</v>
      </c>
      <c r="U200" s="22">
        <v>3.1</v>
      </c>
      <c r="V200" s="22">
        <v>1</v>
      </c>
      <c r="W200" s="22">
        <v>0.2</v>
      </c>
      <c r="X200" s="22">
        <v>0</v>
      </c>
      <c r="Y200" s="26">
        <v>4.3</v>
      </c>
    </row>
    <row r="201" spans="1:25" ht="15.75" thickBot="1" x14ac:dyDescent="0.3">
      <c r="A201" s="17">
        <v>2018</v>
      </c>
      <c r="B201" s="18">
        <v>13781</v>
      </c>
      <c r="C201" s="19" t="s">
        <v>395</v>
      </c>
      <c r="D201" s="19" t="s">
        <v>157</v>
      </c>
      <c r="E201" s="19" t="s">
        <v>133</v>
      </c>
      <c r="F201" s="20">
        <v>424571</v>
      </c>
      <c r="G201" s="20">
        <v>18503</v>
      </c>
      <c r="H201" s="21">
        <v>218</v>
      </c>
      <c r="I201" s="21" t="s">
        <v>202</v>
      </c>
      <c r="J201" s="20">
        <v>443292</v>
      </c>
      <c r="K201" s="22">
        <v>655</v>
      </c>
      <c r="L201" s="22">
        <v>434</v>
      </c>
      <c r="M201" s="22">
        <v>93</v>
      </c>
      <c r="N201" s="22" t="s">
        <v>202</v>
      </c>
      <c r="O201" s="23">
        <v>1182</v>
      </c>
      <c r="P201" s="21">
        <v>274.5</v>
      </c>
      <c r="Q201" s="21">
        <v>326.60000000000002</v>
      </c>
      <c r="R201" s="21">
        <v>94</v>
      </c>
      <c r="S201" s="21" t="s">
        <v>202</v>
      </c>
      <c r="T201" s="26">
        <v>695.2</v>
      </c>
      <c r="U201" s="22">
        <v>0</v>
      </c>
      <c r="V201" s="22">
        <v>0</v>
      </c>
      <c r="W201" s="22">
        <v>0</v>
      </c>
      <c r="X201" s="22" t="s">
        <v>202</v>
      </c>
      <c r="Y201" s="26">
        <v>0</v>
      </c>
    </row>
    <row r="202" spans="1:25" ht="15.75" thickBot="1" x14ac:dyDescent="0.3">
      <c r="A202" s="17">
        <v>2018</v>
      </c>
      <c r="B202" s="18">
        <v>14246</v>
      </c>
      <c r="C202" s="19" t="s">
        <v>396</v>
      </c>
      <c r="D202" s="19" t="s">
        <v>157</v>
      </c>
      <c r="E202" s="19" t="s">
        <v>133</v>
      </c>
      <c r="F202" s="20">
        <v>5063</v>
      </c>
      <c r="G202" s="21">
        <v>209</v>
      </c>
      <c r="H202" s="21">
        <v>4</v>
      </c>
      <c r="I202" s="21" t="s">
        <v>202</v>
      </c>
      <c r="J202" s="20">
        <v>5276</v>
      </c>
      <c r="K202" s="22">
        <v>25</v>
      </c>
      <c r="L202" s="22">
        <v>15</v>
      </c>
      <c r="M202" s="22">
        <v>2</v>
      </c>
      <c r="N202" s="22" t="s">
        <v>202</v>
      </c>
      <c r="O202" s="22">
        <v>42</v>
      </c>
      <c r="P202" s="21">
        <v>1.5</v>
      </c>
      <c r="Q202" s="21">
        <v>1.7</v>
      </c>
      <c r="R202" s="21">
        <v>0.2</v>
      </c>
      <c r="S202" s="21" t="s">
        <v>202</v>
      </c>
      <c r="T202" s="26">
        <v>3.4</v>
      </c>
      <c r="U202" s="22">
        <v>1.5</v>
      </c>
      <c r="V202" s="22">
        <v>1.7</v>
      </c>
      <c r="W202" s="22">
        <v>0.2</v>
      </c>
      <c r="X202" s="22" t="s">
        <v>202</v>
      </c>
      <c r="Y202" s="26">
        <v>3.4</v>
      </c>
    </row>
    <row r="203" spans="1:25" ht="15.75" thickBot="1" x14ac:dyDescent="0.3">
      <c r="A203" s="17">
        <v>2018</v>
      </c>
      <c r="B203" s="18">
        <v>19157</v>
      </c>
      <c r="C203" s="19" t="s">
        <v>301</v>
      </c>
      <c r="D203" s="19" t="s">
        <v>157</v>
      </c>
      <c r="E203" s="19" t="s">
        <v>133</v>
      </c>
      <c r="F203" s="20">
        <v>6220</v>
      </c>
      <c r="G203" s="21">
        <v>370</v>
      </c>
      <c r="H203" s="21">
        <v>0</v>
      </c>
      <c r="I203" s="21">
        <v>0</v>
      </c>
      <c r="J203" s="20">
        <v>6590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1">
        <v>3.6</v>
      </c>
      <c r="Q203" s="21">
        <v>6.4</v>
      </c>
      <c r="R203" s="21">
        <v>0</v>
      </c>
      <c r="S203" s="21">
        <v>0</v>
      </c>
      <c r="T203" s="26">
        <v>10</v>
      </c>
      <c r="U203" s="22">
        <v>3.5</v>
      </c>
      <c r="V203" s="22">
        <v>6.1</v>
      </c>
      <c r="W203" s="22">
        <v>0</v>
      </c>
      <c r="X203" s="22">
        <v>0</v>
      </c>
      <c r="Y203" s="26">
        <v>9.6</v>
      </c>
    </row>
    <row r="204" spans="1:25" ht="15.75" thickBot="1" x14ac:dyDescent="0.3">
      <c r="A204" s="17">
        <v>2018</v>
      </c>
      <c r="B204" s="18">
        <v>5111</v>
      </c>
      <c r="C204" s="19" t="s">
        <v>397</v>
      </c>
      <c r="D204" s="19" t="s">
        <v>157</v>
      </c>
      <c r="E204" s="19" t="s">
        <v>133</v>
      </c>
      <c r="F204" s="20">
        <v>1817</v>
      </c>
      <c r="G204" s="21">
        <v>107</v>
      </c>
      <c r="H204" s="21">
        <v>12</v>
      </c>
      <c r="I204" s="21" t="s">
        <v>202</v>
      </c>
      <c r="J204" s="20">
        <v>1936</v>
      </c>
      <c r="K204" s="22">
        <v>303</v>
      </c>
      <c r="L204" s="22">
        <v>34</v>
      </c>
      <c r="M204" s="22">
        <v>0</v>
      </c>
      <c r="N204" s="22" t="s">
        <v>202</v>
      </c>
      <c r="O204" s="22">
        <v>337</v>
      </c>
      <c r="P204" s="21">
        <v>1.9</v>
      </c>
      <c r="Q204" s="21">
        <v>0.2</v>
      </c>
      <c r="R204" s="21">
        <v>0</v>
      </c>
      <c r="S204" s="21" t="s">
        <v>202</v>
      </c>
      <c r="T204" s="26">
        <v>2.1</v>
      </c>
      <c r="U204" s="22">
        <v>1.8</v>
      </c>
      <c r="V204" s="22">
        <v>0.2</v>
      </c>
      <c r="W204" s="22">
        <v>0</v>
      </c>
      <c r="X204" s="22" t="s">
        <v>202</v>
      </c>
      <c r="Y204" s="26">
        <v>2</v>
      </c>
    </row>
    <row r="205" spans="1:25" ht="15.75" thickBot="1" x14ac:dyDescent="0.3">
      <c r="A205" s="17">
        <v>2018</v>
      </c>
      <c r="B205" s="18">
        <v>6782</v>
      </c>
      <c r="C205" s="19" t="s">
        <v>398</v>
      </c>
      <c r="D205" s="19" t="s">
        <v>157</v>
      </c>
      <c r="E205" s="19" t="s">
        <v>133</v>
      </c>
      <c r="F205" s="20">
        <v>1530</v>
      </c>
      <c r="G205" s="21">
        <v>73</v>
      </c>
      <c r="H205" s="21">
        <v>0</v>
      </c>
      <c r="I205" s="21">
        <v>0</v>
      </c>
      <c r="J205" s="20">
        <v>1603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1">
        <v>0.9</v>
      </c>
      <c r="Q205" s="21">
        <v>14.1</v>
      </c>
      <c r="R205" s="21">
        <v>0</v>
      </c>
      <c r="S205" s="21">
        <v>0</v>
      </c>
      <c r="T205" s="26">
        <v>15</v>
      </c>
      <c r="U205" s="22">
        <v>0.4</v>
      </c>
      <c r="V205" s="22">
        <v>6</v>
      </c>
      <c r="W205" s="22">
        <v>0</v>
      </c>
      <c r="X205" s="22">
        <v>0</v>
      </c>
      <c r="Y205" s="26">
        <v>6.4</v>
      </c>
    </row>
    <row r="206" spans="1:25" ht="15.75" thickBot="1" x14ac:dyDescent="0.3">
      <c r="A206" s="17">
        <v>2018</v>
      </c>
      <c r="B206" s="18">
        <v>15387</v>
      </c>
      <c r="C206" s="19" t="s">
        <v>399</v>
      </c>
      <c r="D206" s="19" t="s">
        <v>157</v>
      </c>
      <c r="E206" s="19" t="s">
        <v>133</v>
      </c>
      <c r="F206" s="21">
        <v>514</v>
      </c>
      <c r="G206" s="21">
        <v>8</v>
      </c>
      <c r="H206" s="21" t="s">
        <v>202</v>
      </c>
      <c r="I206" s="21" t="s">
        <v>202</v>
      </c>
      <c r="J206" s="21">
        <v>522</v>
      </c>
      <c r="K206" s="22">
        <v>6</v>
      </c>
      <c r="L206" s="22">
        <v>0</v>
      </c>
      <c r="M206" s="22" t="s">
        <v>202</v>
      </c>
      <c r="N206" s="22" t="s">
        <v>202</v>
      </c>
      <c r="O206" s="22">
        <v>6</v>
      </c>
      <c r="P206" s="21">
        <v>0.1</v>
      </c>
      <c r="Q206" s="21">
        <v>0</v>
      </c>
      <c r="R206" s="21" t="s">
        <v>202</v>
      </c>
      <c r="S206" s="21" t="s">
        <v>202</v>
      </c>
      <c r="T206" s="26">
        <v>0.1</v>
      </c>
      <c r="U206" s="22">
        <v>0</v>
      </c>
      <c r="V206" s="22">
        <v>0</v>
      </c>
      <c r="W206" s="22" t="s">
        <v>202</v>
      </c>
      <c r="X206" s="22" t="s">
        <v>202</v>
      </c>
      <c r="Y206" s="26">
        <v>0</v>
      </c>
    </row>
    <row r="207" spans="1:25" ht="15.75" thickBot="1" x14ac:dyDescent="0.3">
      <c r="A207" s="17">
        <v>2018</v>
      </c>
      <c r="B207" s="18">
        <v>13480</v>
      </c>
      <c r="C207" s="19" t="s">
        <v>400</v>
      </c>
      <c r="D207" s="19" t="s">
        <v>157</v>
      </c>
      <c r="E207" s="19" t="s">
        <v>133</v>
      </c>
      <c r="F207" s="21">
        <v>862</v>
      </c>
      <c r="G207" s="21">
        <v>6</v>
      </c>
      <c r="H207" s="21">
        <v>0</v>
      </c>
      <c r="I207" s="21">
        <v>0</v>
      </c>
      <c r="J207" s="21">
        <v>868</v>
      </c>
      <c r="K207" s="22">
        <v>12</v>
      </c>
      <c r="L207" s="22">
        <v>37</v>
      </c>
      <c r="M207" s="22">
        <v>0</v>
      </c>
      <c r="N207" s="22">
        <v>0</v>
      </c>
      <c r="O207" s="22">
        <v>49</v>
      </c>
      <c r="P207" s="21">
        <v>0.3</v>
      </c>
      <c r="Q207" s="21">
        <v>0.6</v>
      </c>
      <c r="R207" s="21">
        <v>0</v>
      </c>
      <c r="S207" s="21">
        <v>0</v>
      </c>
      <c r="T207" s="26">
        <v>0.9</v>
      </c>
      <c r="U207" s="22">
        <v>0.1</v>
      </c>
      <c r="V207" s="22">
        <v>0.6</v>
      </c>
      <c r="W207" s="22">
        <v>0</v>
      </c>
      <c r="X207" s="22">
        <v>0</v>
      </c>
      <c r="Y207" s="26">
        <v>0.6</v>
      </c>
    </row>
    <row r="208" spans="1:25" ht="15.75" thickBot="1" x14ac:dyDescent="0.3">
      <c r="A208" s="17">
        <v>2018</v>
      </c>
      <c r="B208" s="18">
        <v>828</v>
      </c>
      <c r="C208" s="19" t="s">
        <v>401</v>
      </c>
      <c r="D208" s="19" t="s">
        <v>157</v>
      </c>
      <c r="E208" s="19" t="s">
        <v>133</v>
      </c>
      <c r="F208" s="21">
        <v>442</v>
      </c>
      <c r="G208" s="21">
        <v>31</v>
      </c>
      <c r="H208" s="21">
        <v>0</v>
      </c>
      <c r="I208" s="21">
        <v>0</v>
      </c>
      <c r="J208" s="21">
        <v>473</v>
      </c>
      <c r="K208" s="22" t="s">
        <v>202</v>
      </c>
      <c r="L208" s="22" t="s">
        <v>202</v>
      </c>
      <c r="M208" s="22" t="s">
        <v>202</v>
      </c>
      <c r="N208" s="22" t="s">
        <v>202</v>
      </c>
      <c r="O208" s="22" t="s">
        <v>202</v>
      </c>
      <c r="P208" s="21" t="s">
        <v>202</v>
      </c>
      <c r="Q208" s="21" t="s">
        <v>202</v>
      </c>
      <c r="R208" s="21" t="s">
        <v>202</v>
      </c>
      <c r="S208" s="21" t="s">
        <v>202</v>
      </c>
      <c r="T208" s="26" t="s">
        <v>202</v>
      </c>
      <c r="U208" s="22" t="s">
        <v>202</v>
      </c>
      <c r="V208" s="22" t="s">
        <v>202</v>
      </c>
      <c r="W208" s="22" t="s">
        <v>202</v>
      </c>
      <c r="X208" s="22" t="s">
        <v>202</v>
      </c>
      <c r="Y208" s="26" t="s">
        <v>202</v>
      </c>
    </row>
    <row r="209" spans="1:25" ht="15.75" thickBot="1" x14ac:dyDescent="0.3">
      <c r="A209" s="17">
        <v>2018</v>
      </c>
      <c r="B209" s="18">
        <v>10595</v>
      </c>
      <c r="C209" s="19" t="s">
        <v>402</v>
      </c>
      <c r="D209" s="19" t="s">
        <v>157</v>
      </c>
      <c r="E209" s="19" t="s">
        <v>133</v>
      </c>
      <c r="F209" s="21" t="s">
        <v>202</v>
      </c>
      <c r="G209" s="21" t="s">
        <v>202</v>
      </c>
      <c r="H209" s="21">
        <v>3</v>
      </c>
      <c r="I209" s="21" t="s">
        <v>202</v>
      </c>
      <c r="J209" s="21">
        <v>3</v>
      </c>
      <c r="K209" s="22" t="s">
        <v>202</v>
      </c>
      <c r="L209" s="22" t="s">
        <v>202</v>
      </c>
      <c r="M209" s="22" t="s">
        <v>202</v>
      </c>
      <c r="N209" s="22" t="s">
        <v>202</v>
      </c>
      <c r="O209" s="22" t="s">
        <v>202</v>
      </c>
      <c r="P209" s="21" t="s">
        <v>202</v>
      </c>
      <c r="Q209" s="21" t="s">
        <v>202</v>
      </c>
      <c r="R209" s="21">
        <v>3.6</v>
      </c>
      <c r="S209" s="21" t="s">
        <v>202</v>
      </c>
      <c r="T209" s="26">
        <v>3.6</v>
      </c>
      <c r="U209" s="22" t="s">
        <v>202</v>
      </c>
      <c r="V209" s="22" t="s">
        <v>202</v>
      </c>
      <c r="W209" s="22" t="s">
        <v>202</v>
      </c>
      <c r="X209" s="22" t="s">
        <v>202</v>
      </c>
      <c r="Y209" s="26" t="s">
        <v>202</v>
      </c>
    </row>
    <row r="210" spans="1:25" ht="15.75" thickBot="1" x14ac:dyDescent="0.3">
      <c r="A210" s="17">
        <v>2018</v>
      </c>
      <c r="B210" s="18">
        <v>10596</v>
      </c>
      <c r="C210" s="19" t="s">
        <v>403</v>
      </c>
      <c r="D210" s="19" t="s">
        <v>157</v>
      </c>
      <c r="E210" s="19" t="s">
        <v>133</v>
      </c>
      <c r="F210" s="21">
        <v>261</v>
      </c>
      <c r="G210" s="21" t="s">
        <v>202</v>
      </c>
      <c r="H210" s="21" t="s">
        <v>202</v>
      </c>
      <c r="I210" s="21" t="s">
        <v>202</v>
      </c>
      <c r="J210" s="21">
        <v>261</v>
      </c>
      <c r="K210" s="22">
        <v>3</v>
      </c>
      <c r="L210" s="22" t="s">
        <v>202</v>
      </c>
      <c r="M210" s="22" t="s">
        <v>202</v>
      </c>
      <c r="N210" s="22" t="s">
        <v>202</v>
      </c>
      <c r="O210" s="22">
        <v>3</v>
      </c>
      <c r="P210" s="21" t="s">
        <v>202</v>
      </c>
      <c r="Q210" s="21" t="s">
        <v>202</v>
      </c>
      <c r="R210" s="21" t="s">
        <v>202</v>
      </c>
      <c r="S210" s="21" t="s">
        <v>202</v>
      </c>
      <c r="T210" s="26" t="s">
        <v>202</v>
      </c>
      <c r="U210" s="22" t="s">
        <v>202</v>
      </c>
      <c r="V210" s="22" t="s">
        <v>202</v>
      </c>
      <c r="W210" s="22" t="s">
        <v>202</v>
      </c>
      <c r="X210" s="22" t="s">
        <v>202</v>
      </c>
      <c r="Y210" s="26" t="s">
        <v>202</v>
      </c>
    </row>
    <row r="211" spans="1:25" ht="15.75" thickBot="1" x14ac:dyDescent="0.3">
      <c r="A211" s="17">
        <v>2018</v>
      </c>
      <c r="B211" s="18">
        <v>12900</v>
      </c>
      <c r="C211" s="19" t="s">
        <v>404</v>
      </c>
      <c r="D211" s="19" t="s">
        <v>157</v>
      </c>
      <c r="E211" s="19" t="s">
        <v>133</v>
      </c>
      <c r="F211" s="21">
        <v>0</v>
      </c>
      <c r="G211" s="21">
        <v>1</v>
      </c>
      <c r="H211" s="21">
        <v>0</v>
      </c>
      <c r="I211" s="21">
        <v>0</v>
      </c>
      <c r="J211" s="21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1">
        <v>0</v>
      </c>
      <c r="Q211" s="21">
        <v>0.2</v>
      </c>
      <c r="R211" s="21">
        <v>0</v>
      </c>
      <c r="S211" s="21">
        <v>0</v>
      </c>
      <c r="T211" s="26">
        <v>0.2</v>
      </c>
      <c r="U211" s="22">
        <v>0</v>
      </c>
      <c r="V211" s="22">
        <v>0</v>
      </c>
      <c r="W211" s="22">
        <v>0</v>
      </c>
      <c r="X211" s="22">
        <v>0</v>
      </c>
      <c r="Y211" s="26">
        <v>0</v>
      </c>
    </row>
    <row r="212" spans="1:25" ht="15.75" thickBot="1" x14ac:dyDescent="0.3">
      <c r="A212" s="17">
        <v>2018</v>
      </c>
      <c r="B212" s="18">
        <v>17267</v>
      </c>
      <c r="C212" s="19" t="s">
        <v>405</v>
      </c>
      <c r="D212" s="19" t="s">
        <v>157</v>
      </c>
      <c r="E212" s="19" t="s">
        <v>118</v>
      </c>
      <c r="F212" s="21" t="s">
        <v>202</v>
      </c>
      <c r="G212" s="21" t="s">
        <v>202</v>
      </c>
      <c r="H212" s="21" t="s">
        <v>202</v>
      </c>
      <c r="I212" s="21" t="s">
        <v>202</v>
      </c>
      <c r="J212" s="21" t="s">
        <v>202</v>
      </c>
      <c r="K212" s="22" t="s">
        <v>202</v>
      </c>
      <c r="L212" s="22" t="s">
        <v>202</v>
      </c>
      <c r="M212" s="22" t="s">
        <v>202</v>
      </c>
      <c r="N212" s="22" t="s">
        <v>202</v>
      </c>
      <c r="O212" s="22" t="s">
        <v>202</v>
      </c>
      <c r="P212" s="21" t="s">
        <v>202</v>
      </c>
      <c r="Q212" s="21" t="s">
        <v>202</v>
      </c>
      <c r="R212" s="21" t="s">
        <v>202</v>
      </c>
      <c r="S212" s="21" t="s">
        <v>202</v>
      </c>
      <c r="T212" s="26" t="s">
        <v>202</v>
      </c>
      <c r="U212" s="22" t="s">
        <v>202</v>
      </c>
      <c r="V212" s="22" t="s">
        <v>202</v>
      </c>
      <c r="W212" s="22" t="s">
        <v>202</v>
      </c>
      <c r="X212" s="22" t="s">
        <v>202</v>
      </c>
      <c r="Y212" s="26" t="s">
        <v>202</v>
      </c>
    </row>
    <row r="213" spans="1:25" ht="15.75" thickBot="1" x14ac:dyDescent="0.3">
      <c r="A213" s="17">
        <v>2018</v>
      </c>
      <c r="B213" s="18">
        <v>6181</v>
      </c>
      <c r="C213" s="19" t="s">
        <v>406</v>
      </c>
      <c r="D213" s="19" t="s">
        <v>159</v>
      </c>
      <c r="E213" s="19" t="s">
        <v>74</v>
      </c>
      <c r="F213" s="20">
        <v>5843</v>
      </c>
      <c r="G213" s="21">
        <v>30</v>
      </c>
      <c r="H213" s="21">
        <v>1</v>
      </c>
      <c r="I213" s="21" t="s">
        <v>202</v>
      </c>
      <c r="J213" s="20">
        <v>5874</v>
      </c>
      <c r="K213" s="22">
        <v>174</v>
      </c>
      <c r="L213" s="22">
        <v>5</v>
      </c>
      <c r="M213" s="22">
        <v>0</v>
      </c>
      <c r="N213" s="22" t="s">
        <v>202</v>
      </c>
      <c r="O213" s="22">
        <v>179</v>
      </c>
      <c r="P213" s="21">
        <v>5.8</v>
      </c>
      <c r="Q213" s="21">
        <v>0.3</v>
      </c>
      <c r="R213" s="21">
        <v>0</v>
      </c>
      <c r="S213" s="21" t="s">
        <v>202</v>
      </c>
      <c r="T213" s="26">
        <v>6.1</v>
      </c>
      <c r="U213" s="22">
        <v>4.3</v>
      </c>
      <c r="V213" s="22">
        <v>0.2</v>
      </c>
      <c r="W213" s="22">
        <v>0</v>
      </c>
      <c r="X213" s="22" t="s">
        <v>202</v>
      </c>
      <c r="Y213" s="26">
        <v>4.5999999999999996</v>
      </c>
    </row>
    <row r="214" spans="1:25" ht="15.75" thickBot="1" x14ac:dyDescent="0.3">
      <c r="A214" s="17">
        <v>2018</v>
      </c>
      <c r="B214" s="18">
        <v>7720</v>
      </c>
      <c r="C214" s="19" t="s">
        <v>407</v>
      </c>
      <c r="D214" s="19" t="s">
        <v>159</v>
      </c>
      <c r="E214" s="19" t="s">
        <v>74</v>
      </c>
      <c r="F214" s="20">
        <v>2300</v>
      </c>
      <c r="G214" s="21">
        <v>190</v>
      </c>
      <c r="H214" s="21">
        <v>0</v>
      </c>
      <c r="I214" s="21">
        <v>0</v>
      </c>
      <c r="J214" s="20">
        <v>2490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1">
        <v>1.5</v>
      </c>
      <c r="Q214" s="21">
        <v>0.5</v>
      </c>
      <c r="R214" s="21">
        <v>0</v>
      </c>
      <c r="S214" s="21">
        <v>0</v>
      </c>
      <c r="T214" s="26">
        <v>2</v>
      </c>
      <c r="U214" s="22">
        <v>0.8</v>
      </c>
      <c r="V214" s="22">
        <v>0.2</v>
      </c>
      <c r="W214" s="22">
        <v>0</v>
      </c>
      <c r="X214" s="22">
        <v>0</v>
      </c>
      <c r="Y214" s="26">
        <v>1</v>
      </c>
    </row>
    <row r="215" spans="1:25" ht="15.75" thickBot="1" x14ac:dyDescent="0.3">
      <c r="A215" s="17">
        <v>2018</v>
      </c>
      <c r="B215" s="18">
        <v>13690</v>
      </c>
      <c r="C215" s="19" t="s">
        <v>408</v>
      </c>
      <c r="D215" s="19" t="s">
        <v>159</v>
      </c>
      <c r="E215" s="19" t="s">
        <v>74</v>
      </c>
      <c r="F215" s="20">
        <v>2514</v>
      </c>
      <c r="G215" s="21">
        <v>93</v>
      </c>
      <c r="H215" s="21" t="s">
        <v>202</v>
      </c>
      <c r="I215" s="21" t="s">
        <v>202</v>
      </c>
      <c r="J215" s="20">
        <v>2607</v>
      </c>
      <c r="K215" s="22">
        <v>1</v>
      </c>
      <c r="L215" s="22" t="s">
        <v>202</v>
      </c>
      <c r="M215" s="22" t="s">
        <v>202</v>
      </c>
      <c r="N215" s="22" t="s">
        <v>202</v>
      </c>
      <c r="O215" s="22">
        <v>1</v>
      </c>
      <c r="P215" s="21">
        <v>3</v>
      </c>
      <c r="Q215" s="21" t="s">
        <v>202</v>
      </c>
      <c r="R215" s="21" t="s">
        <v>202</v>
      </c>
      <c r="S215" s="21" t="s">
        <v>202</v>
      </c>
      <c r="T215" s="26">
        <v>3</v>
      </c>
      <c r="U215" s="22">
        <v>2</v>
      </c>
      <c r="V215" s="22" t="s">
        <v>202</v>
      </c>
      <c r="W215" s="22" t="s">
        <v>202</v>
      </c>
      <c r="X215" s="22" t="s">
        <v>202</v>
      </c>
      <c r="Y215" s="26">
        <v>2</v>
      </c>
    </row>
    <row r="216" spans="1:25" ht="15.75" thickBot="1" x14ac:dyDescent="0.3">
      <c r="A216" s="17">
        <v>2018</v>
      </c>
      <c r="B216" s="18">
        <v>10000</v>
      </c>
      <c r="C216" s="19" t="s">
        <v>332</v>
      </c>
      <c r="D216" s="19" t="s">
        <v>159</v>
      </c>
      <c r="E216" s="19" t="s">
        <v>118</v>
      </c>
      <c r="F216" s="20">
        <v>30233</v>
      </c>
      <c r="G216" s="20">
        <v>5345</v>
      </c>
      <c r="H216" s="21" t="s">
        <v>202</v>
      </c>
      <c r="I216" s="21" t="s">
        <v>202</v>
      </c>
      <c r="J216" s="20">
        <v>35578</v>
      </c>
      <c r="K216" s="22">
        <v>189</v>
      </c>
      <c r="L216" s="22">
        <v>31</v>
      </c>
      <c r="M216" s="22" t="s">
        <v>202</v>
      </c>
      <c r="N216" s="22" t="s">
        <v>202</v>
      </c>
      <c r="O216" s="22">
        <v>220</v>
      </c>
      <c r="P216" s="21">
        <v>35.1</v>
      </c>
      <c r="Q216" s="21">
        <v>22.7</v>
      </c>
      <c r="R216" s="21" t="s">
        <v>202</v>
      </c>
      <c r="S216" s="21" t="s">
        <v>202</v>
      </c>
      <c r="T216" s="26">
        <v>57.8</v>
      </c>
      <c r="U216" s="22" t="s">
        <v>202</v>
      </c>
      <c r="V216" s="22" t="s">
        <v>202</v>
      </c>
      <c r="W216" s="22" t="s">
        <v>202</v>
      </c>
      <c r="X216" s="22" t="s">
        <v>202</v>
      </c>
      <c r="Y216" s="26" t="s">
        <v>202</v>
      </c>
    </row>
    <row r="217" spans="1:25" ht="15.75" thickBot="1" x14ac:dyDescent="0.3">
      <c r="A217" s="17">
        <v>2018</v>
      </c>
      <c r="B217" s="18">
        <v>40211</v>
      </c>
      <c r="C217" s="19" t="s">
        <v>311</v>
      </c>
      <c r="D217" s="19" t="s">
        <v>159</v>
      </c>
      <c r="E217" s="19" t="s">
        <v>133</v>
      </c>
      <c r="F217" s="21">
        <v>137</v>
      </c>
      <c r="G217" s="21" t="s">
        <v>202</v>
      </c>
      <c r="H217" s="21" t="s">
        <v>202</v>
      </c>
      <c r="I217" s="21" t="s">
        <v>202</v>
      </c>
      <c r="J217" s="21">
        <v>137</v>
      </c>
      <c r="K217" s="22">
        <v>0</v>
      </c>
      <c r="L217" s="22" t="s">
        <v>202</v>
      </c>
      <c r="M217" s="22" t="s">
        <v>202</v>
      </c>
      <c r="N217" s="22" t="s">
        <v>202</v>
      </c>
      <c r="O217" s="22">
        <v>0</v>
      </c>
      <c r="P217" s="21">
        <v>0.1</v>
      </c>
      <c r="Q217" s="21" t="s">
        <v>202</v>
      </c>
      <c r="R217" s="21" t="s">
        <v>202</v>
      </c>
      <c r="S217" s="21" t="s">
        <v>202</v>
      </c>
      <c r="T217" s="26">
        <v>0.1</v>
      </c>
      <c r="U217" s="22">
        <v>0.1</v>
      </c>
      <c r="V217" s="22" t="s">
        <v>202</v>
      </c>
      <c r="W217" s="22" t="s">
        <v>202</v>
      </c>
      <c r="X217" s="22" t="s">
        <v>202</v>
      </c>
      <c r="Y217" s="26">
        <v>0.1</v>
      </c>
    </row>
    <row r="218" spans="1:25" ht="15.75" thickBot="1" x14ac:dyDescent="0.3">
      <c r="A218" s="17">
        <v>2018</v>
      </c>
      <c r="B218" s="18">
        <v>12698</v>
      </c>
      <c r="C218" s="19" t="s">
        <v>409</v>
      </c>
      <c r="D218" s="19" t="s">
        <v>159</v>
      </c>
      <c r="E218" s="19" t="s">
        <v>118</v>
      </c>
      <c r="F218" s="20">
        <v>25396</v>
      </c>
      <c r="G218" s="20">
        <v>4603</v>
      </c>
      <c r="H218" s="21" t="s">
        <v>202</v>
      </c>
      <c r="I218" s="21" t="s">
        <v>202</v>
      </c>
      <c r="J218" s="20">
        <v>29999</v>
      </c>
      <c r="K218" s="23">
        <v>1050</v>
      </c>
      <c r="L218" s="22">
        <v>91</v>
      </c>
      <c r="M218" s="22" t="s">
        <v>202</v>
      </c>
      <c r="N218" s="22" t="s">
        <v>202</v>
      </c>
      <c r="O218" s="23">
        <v>1141</v>
      </c>
      <c r="P218" s="21">
        <v>31.4</v>
      </c>
      <c r="Q218" s="21">
        <v>57.3</v>
      </c>
      <c r="R218" s="21" t="s">
        <v>202</v>
      </c>
      <c r="S218" s="21" t="s">
        <v>202</v>
      </c>
      <c r="T218" s="26">
        <v>88.8</v>
      </c>
      <c r="U218" s="22" t="s">
        <v>202</v>
      </c>
      <c r="V218" s="22" t="s">
        <v>202</v>
      </c>
      <c r="W218" s="22" t="s">
        <v>202</v>
      </c>
      <c r="X218" s="22" t="s">
        <v>202</v>
      </c>
      <c r="Y218" s="26" t="s">
        <v>202</v>
      </c>
    </row>
    <row r="219" spans="1:25" ht="15.75" thickBot="1" x14ac:dyDescent="0.3">
      <c r="A219" s="17">
        <v>2018</v>
      </c>
      <c r="B219" s="18">
        <v>4675</v>
      </c>
      <c r="C219" s="19" t="s">
        <v>410</v>
      </c>
      <c r="D219" s="19" t="s">
        <v>159</v>
      </c>
      <c r="E219" s="19" t="s">
        <v>74</v>
      </c>
      <c r="F219" s="21">
        <v>420</v>
      </c>
      <c r="G219" s="21">
        <v>24</v>
      </c>
      <c r="H219" s="21" t="s">
        <v>202</v>
      </c>
      <c r="I219" s="21" t="s">
        <v>202</v>
      </c>
      <c r="J219" s="21">
        <v>444</v>
      </c>
      <c r="K219" s="22">
        <v>0</v>
      </c>
      <c r="L219" s="22">
        <v>0</v>
      </c>
      <c r="M219" s="22" t="s">
        <v>202</v>
      </c>
      <c r="N219" s="22" t="s">
        <v>202</v>
      </c>
      <c r="O219" s="22">
        <v>0</v>
      </c>
      <c r="P219" s="21">
        <v>1</v>
      </c>
      <c r="Q219" s="21">
        <v>8.9</v>
      </c>
      <c r="R219" s="21" t="s">
        <v>202</v>
      </c>
      <c r="S219" s="21" t="s">
        <v>202</v>
      </c>
      <c r="T219" s="26">
        <v>9.9</v>
      </c>
      <c r="U219" s="22">
        <v>1</v>
      </c>
      <c r="V219" s="22">
        <v>6.4</v>
      </c>
      <c r="W219" s="22" t="s">
        <v>202</v>
      </c>
      <c r="X219" s="22" t="s">
        <v>202</v>
      </c>
      <c r="Y219" s="26">
        <v>7.4</v>
      </c>
    </row>
    <row r="220" spans="1:25" ht="15.75" thickBot="1" x14ac:dyDescent="0.3">
      <c r="A220" s="17">
        <v>2018</v>
      </c>
      <c r="B220" s="18">
        <v>4045</v>
      </c>
      <c r="C220" s="19" t="s">
        <v>411</v>
      </c>
      <c r="D220" s="19" t="s">
        <v>159</v>
      </c>
      <c r="E220" s="19" t="s">
        <v>133</v>
      </c>
      <c r="F220" s="21" t="s">
        <v>202</v>
      </c>
      <c r="G220" s="21">
        <v>14</v>
      </c>
      <c r="H220" s="21" t="s">
        <v>202</v>
      </c>
      <c r="I220" s="21" t="s">
        <v>202</v>
      </c>
      <c r="J220" s="21">
        <v>14</v>
      </c>
      <c r="K220" s="22" t="s">
        <v>202</v>
      </c>
      <c r="L220" s="22">
        <v>0</v>
      </c>
      <c r="M220" s="22" t="s">
        <v>202</v>
      </c>
      <c r="N220" s="22" t="s">
        <v>202</v>
      </c>
      <c r="O220" s="22">
        <v>0</v>
      </c>
      <c r="P220" s="21" t="s">
        <v>202</v>
      </c>
      <c r="Q220" s="21">
        <v>2</v>
      </c>
      <c r="R220" s="21" t="s">
        <v>202</v>
      </c>
      <c r="S220" s="21" t="s">
        <v>202</v>
      </c>
      <c r="T220" s="26">
        <v>2</v>
      </c>
      <c r="U220" s="22" t="s">
        <v>202</v>
      </c>
      <c r="V220" s="22">
        <v>0</v>
      </c>
      <c r="W220" s="22" t="s">
        <v>202</v>
      </c>
      <c r="X220" s="22" t="s">
        <v>202</v>
      </c>
      <c r="Y220" s="26">
        <v>0</v>
      </c>
    </row>
    <row r="221" spans="1:25" ht="15.75" thickBot="1" x14ac:dyDescent="0.3">
      <c r="A221" s="17">
        <v>2018</v>
      </c>
      <c r="B221" s="18">
        <v>5860</v>
      </c>
      <c r="C221" s="19" t="s">
        <v>412</v>
      </c>
      <c r="D221" s="19" t="s">
        <v>159</v>
      </c>
      <c r="E221" s="19" t="s">
        <v>118</v>
      </c>
      <c r="F221" s="21" t="s">
        <v>202</v>
      </c>
      <c r="G221" s="21" t="s">
        <v>202</v>
      </c>
      <c r="H221" s="21">
        <v>2</v>
      </c>
      <c r="I221" s="21" t="s">
        <v>202</v>
      </c>
      <c r="J221" s="21">
        <v>2</v>
      </c>
      <c r="K221" s="22" t="s">
        <v>202</v>
      </c>
      <c r="L221" s="22" t="s">
        <v>202</v>
      </c>
      <c r="M221" s="22" t="s">
        <v>202</v>
      </c>
      <c r="N221" s="22" t="s">
        <v>202</v>
      </c>
      <c r="O221" s="22" t="s">
        <v>202</v>
      </c>
      <c r="P221" s="21" t="s">
        <v>202</v>
      </c>
      <c r="Q221" s="21" t="s">
        <v>202</v>
      </c>
      <c r="R221" s="21">
        <v>0.8</v>
      </c>
      <c r="S221" s="21" t="s">
        <v>202</v>
      </c>
      <c r="T221" s="26">
        <v>0.8</v>
      </c>
      <c r="U221" s="22" t="s">
        <v>202</v>
      </c>
      <c r="V221" s="22" t="s">
        <v>202</v>
      </c>
      <c r="W221" s="22" t="s">
        <v>202</v>
      </c>
      <c r="X221" s="22" t="s">
        <v>202</v>
      </c>
      <c r="Y221" s="26" t="s">
        <v>202</v>
      </c>
    </row>
    <row r="222" spans="1:25" ht="15.75" thickBot="1" x14ac:dyDescent="0.3">
      <c r="A222" s="17">
        <v>2018</v>
      </c>
      <c r="B222" s="18">
        <v>9231</v>
      </c>
      <c r="C222" s="19" t="s">
        <v>413</v>
      </c>
      <c r="D222" s="19" t="s">
        <v>159</v>
      </c>
      <c r="E222" s="19" t="s">
        <v>118</v>
      </c>
      <c r="F222" s="21" t="s">
        <v>202</v>
      </c>
      <c r="G222" s="21" t="s">
        <v>202</v>
      </c>
      <c r="H222" s="21">
        <v>2</v>
      </c>
      <c r="I222" s="21" t="s">
        <v>202</v>
      </c>
      <c r="J222" s="21">
        <v>2</v>
      </c>
      <c r="K222" s="22" t="s">
        <v>202</v>
      </c>
      <c r="L222" s="22" t="s">
        <v>202</v>
      </c>
      <c r="M222" s="22">
        <v>0</v>
      </c>
      <c r="N222" s="22" t="s">
        <v>202</v>
      </c>
      <c r="O222" s="22">
        <v>0</v>
      </c>
      <c r="P222" s="21" t="s">
        <v>202</v>
      </c>
      <c r="Q222" s="21" t="s">
        <v>202</v>
      </c>
      <c r="R222" s="21">
        <v>2</v>
      </c>
      <c r="S222" s="21" t="s">
        <v>202</v>
      </c>
      <c r="T222" s="26">
        <v>2</v>
      </c>
      <c r="U222" s="22" t="s">
        <v>202</v>
      </c>
      <c r="V222" s="22" t="s">
        <v>202</v>
      </c>
      <c r="W222" s="22" t="s">
        <v>202</v>
      </c>
      <c r="X222" s="22" t="s">
        <v>202</v>
      </c>
      <c r="Y222" s="26" t="s">
        <v>202</v>
      </c>
    </row>
    <row r="223" spans="1:25" ht="15.75" thickBot="1" x14ac:dyDescent="0.3">
      <c r="A223" s="17">
        <v>2018</v>
      </c>
      <c r="B223" s="18">
        <v>16805</v>
      </c>
      <c r="C223" s="19" t="s">
        <v>414</v>
      </c>
      <c r="D223" s="19" t="s">
        <v>159</v>
      </c>
      <c r="E223" s="19" t="s">
        <v>74</v>
      </c>
      <c r="F223" s="21" t="s">
        <v>202</v>
      </c>
      <c r="G223" s="21">
        <v>359</v>
      </c>
      <c r="H223" s="21" t="s">
        <v>202</v>
      </c>
      <c r="I223" s="21" t="s">
        <v>202</v>
      </c>
      <c r="J223" s="21">
        <v>359</v>
      </c>
      <c r="K223" s="22" t="s">
        <v>202</v>
      </c>
      <c r="L223" s="22">
        <v>16</v>
      </c>
      <c r="M223" s="22" t="s">
        <v>202</v>
      </c>
      <c r="N223" s="22" t="s">
        <v>202</v>
      </c>
      <c r="O223" s="22">
        <v>16</v>
      </c>
      <c r="P223" s="21" t="s">
        <v>202</v>
      </c>
      <c r="Q223" s="21">
        <v>2.7</v>
      </c>
      <c r="R223" s="21" t="s">
        <v>202</v>
      </c>
      <c r="S223" s="21" t="s">
        <v>202</v>
      </c>
      <c r="T223" s="26">
        <v>2.7</v>
      </c>
      <c r="U223" s="22" t="s">
        <v>202</v>
      </c>
      <c r="V223" s="22">
        <v>0.8</v>
      </c>
      <c r="W223" s="22" t="s">
        <v>202</v>
      </c>
      <c r="X223" s="22" t="s">
        <v>202</v>
      </c>
      <c r="Y223" s="26">
        <v>0.8</v>
      </c>
    </row>
    <row r="224" spans="1:25" ht="15.75" thickBot="1" x14ac:dyDescent="0.3">
      <c r="A224" s="17">
        <v>2018</v>
      </c>
      <c r="B224" s="18">
        <v>12686</v>
      </c>
      <c r="C224" s="19" t="s">
        <v>415</v>
      </c>
      <c r="D224" s="19" t="s">
        <v>158</v>
      </c>
      <c r="E224" s="19" t="s">
        <v>205</v>
      </c>
      <c r="F224" s="21" t="s">
        <v>202</v>
      </c>
      <c r="G224" s="21">
        <v>6</v>
      </c>
      <c r="H224" s="21">
        <v>11</v>
      </c>
      <c r="I224" s="21" t="s">
        <v>202</v>
      </c>
      <c r="J224" s="21">
        <v>17</v>
      </c>
      <c r="K224" s="22">
        <v>0</v>
      </c>
      <c r="L224" s="22">
        <v>0</v>
      </c>
      <c r="M224" s="22">
        <v>0</v>
      </c>
      <c r="N224" s="22" t="s">
        <v>202</v>
      </c>
      <c r="O224" s="22">
        <v>0</v>
      </c>
      <c r="P224" s="21">
        <v>0</v>
      </c>
      <c r="Q224" s="21">
        <v>24.2</v>
      </c>
      <c r="R224" s="21">
        <v>130.19999999999999</v>
      </c>
      <c r="S224" s="21" t="s">
        <v>202</v>
      </c>
      <c r="T224" s="26">
        <v>154.4</v>
      </c>
      <c r="U224" s="22">
        <v>0</v>
      </c>
      <c r="V224" s="22">
        <v>0</v>
      </c>
      <c r="W224" s="22">
        <v>0</v>
      </c>
      <c r="X224" s="22" t="s">
        <v>202</v>
      </c>
      <c r="Y224" s="26">
        <v>0</v>
      </c>
    </row>
    <row r="225" spans="1:25" ht="15.75" thickBot="1" x14ac:dyDescent="0.3">
      <c r="A225" s="17">
        <v>2018</v>
      </c>
      <c r="B225" s="18">
        <v>17252</v>
      </c>
      <c r="C225" s="19" t="s">
        <v>416</v>
      </c>
      <c r="D225" s="19" t="s">
        <v>158</v>
      </c>
      <c r="E225" s="19" t="s">
        <v>133</v>
      </c>
      <c r="F225" s="21" t="s">
        <v>202</v>
      </c>
      <c r="G225" s="21">
        <v>48</v>
      </c>
      <c r="H225" s="21">
        <v>14</v>
      </c>
      <c r="I225" s="21" t="s">
        <v>202</v>
      </c>
      <c r="J225" s="21">
        <v>62</v>
      </c>
      <c r="K225" s="22" t="s">
        <v>202</v>
      </c>
      <c r="L225" s="22" t="s">
        <v>202</v>
      </c>
      <c r="M225" s="22" t="s">
        <v>202</v>
      </c>
      <c r="N225" s="22" t="s">
        <v>202</v>
      </c>
      <c r="O225" s="22" t="s">
        <v>202</v>
      </c>
      <c r="P225" s="21" t="s">
        <v>202</v>
      </c>
      <c r="Q225" s="21">
        <v>86</v>
      </c>
      <c r="R225" s="21">
        <v>69</v>
      </c>
      <c r="S225" s="21" t="s">
        <v>202</v>
      </c>
      <c r="T225" s="26">
        <v>155</v>
      </c>
      <c r="U225" s="22" t="s">
        <v>202</v>
      </c>
      <c r="V225" s="22">
        <v>72</v>
      </c>
      <c r="W225" s="22">
        <v>50</v>
      </c>
      <c r="X225" s="22" t="s">
        <v>202</v>
      </c>
      <c r="Y225" s="26">
        <v>122</v>
      </c>
    </row>
    <row r="226" spans="1:25" ht="15.75" thickBot="1" x14ac:dyDescent="0.3">
      <c r="A226" s="17">
        <v>2018</v>
      </c>
      <c r="B226" s="18">
        <v>18642</v>
      </c>
      <c r="C226" s="19" t="s">
        <v>210</v>
      </c>
      <c r="D226" s="19" t="s">
        <v>158</v>
      </c>
      <c r="E226" s="19" t="s">
        <v>120</v>
      </c>
      <c r="F226" s="21" t="s">
        <v>202</v>
      </c>
      <c r="G226" s="21">
        <v>40</v>
      </c>
      <c r="H226" s="21">
        <v>17</v>
      </c>
      <c r="I226" s="21" t="s">
        <v>202</v>
      </c>
      <c r="J226" s="21">
        <v>57</v>
      </c>
      <c r="K226" s="22" t="s">
        <v>202</v>
      </c>
      <c r="L226" s="22">
        <v>311</v>
      </c>
      <c r="M226" s="22">
        <v>667</v>
      </c>
      <c r="N226" s="22" t="s">
        <v>202</v>
      </c>
      <c r="O226" s="22">
        <v>978</v>
      </c>
      <c r="P226" s="21" t="s">
        <v>202</v>
      </c>
      <c r="Q226" s="21">
        <v>9</v>
      </c>
      <c r="R226" s="21">
        <v>580</v>
      </c>
      <c r="S226" s="21" t="s">
        <v>202</v>
      </c>
      <c r="T226" s="26">
        <v>589</v>
      </c>
      <c r="U226" s="22" t="s">
        <v>202</v>
      </c>
      <c r="V226" s="22">
        <v>8</v>
      </c>
      <c r="W226" s="22">
        <v>67</v>
      </c>
      <c r="X226" s="22" t="s">
        <v>202</v>
      </c>
      <c r="Y226" s="26">
        <v>75</v>
      </c>
    </row>
    <row r="227" spans="1:25" ht="15.75" thickBot="1" x14ac:dyDescent="0.3">
      <c r="A227" s="17">
        <v>2018</v>
      </c>
      <c r="B227" s="18">
        <v>12463</v>
      </c>
      <c r="C227" s="19" t="s">
        <v>417</v>
      </c>
      <c r="D227" s="19" t="s">
        <v>160</v>
      </c>
      <c r="E227" s="19" t="s">
        <v>127</v>
      </c>
      <c r="F227" s="21">
        <v>33</v>
      </c>
      <c r="G227" s="21" t="s">
        <v>202</v>
      </c>
      <c r="H227" s="21" t="s">
        <v>202</v>
      </c>
      <c r="I227" s="21" t="s">
        <v>202</v>
      </c>
      <c r="J227" s="21">
        <v>33</v>
      </c>
      <c r="K227" s="22">
        <v>96</v>
      </c>
      <c r="L227" s="22" t="s">
        <v>202</v>
      </c>
      <c r="M227" s="22" t="s">
        <v>202</v>
      </c>
      <c r="N227" s="22" t="s">
        <v>202</v>
      </c>
      <c r="O227" s="22">
        <v>96</v>
      </c>
      <c r="P227" s="21">
        <v>0.2</v>
      </c>
      <c r="Q227" s="21" t="s">
        <v>202</v>
      </c>
      <c r="R227" s="21" t="s">
        <v>202</v>
      </c>
      <c r="S227" s="21" t="s">
        <v>202</v>
      </c>
      <c r="T227" s="26">
        <v>0.2</v>
      </c>
      <c r="U227" s="22">
        <v>0.2</v>
      </c>
      <c r="V227" s="22" t="s">
        <v>202</v>
      </c>
      <c r="W227" s="22" t="s">
        <v>202</v>
      </c>
      <c r="X227" s="22" t="s">
        <v>202</v>
      </c>
      <c r="Y227" s="26">
        <v>0.2</v>
      </c>
    </row>
    <row r="228" spans="1:25" ht="15.75" thickBot="1" x14ac:dyDescent="0.3">
      <c r="A228" s="17">
        <v>2018</v>
      </c>
      <c r="B228" s="18">
        <v>6395</v>
      </c>
      <c r="C228" s="19" t="s">
        <v>418</v>
      </c>
      <c r="D228" s="19" t="s">
        <v>160</v>
      </c>
      <c r="E228" s="19" t="s">
        <v>77</v>
      </c>
      <c r="F228" s="20">
        <v>2822</v>
      </c>
      <c r="G228" s="21" t="s">
        <v>202</v>
      </c>
      <c r="H228" s="21" t="s">
        <v>202</v>
      </c>
      <c r="I228" s="21" t="s">
        <v>202</v>
      </c>
      <c r="J228" s="20">
        <v>2822</v>
      </c>
      <c r="K228" s="22" t="s">
        <v>202</v>
      </c>
      <c r="L228" s="22" t="s">
        <v>202</v>
      </c>
      <c r="M228" s="22" t="s">
        <v>202</v>
      </c>
      <c r="N228" s="22" t="s">
        <v>202</v>
      </c>
      <c r="O228" s="22" t="s">
        <v>202</v>
      </c>
      <c r="P228" s="21">
        <v>23.5</v>
      </c>
      <c r="Q228" s="21" t="s">
        <v>202</v>
      </c>
      <c r="R228" s="21" t="s">
        <v>202</v>
      </c>
      <c r="S228" s="21" t="s">
        <v>202</v>
      </c>
      <c r="T228" s="26">
        <v>23.5</v>
      </c>
      <c r="U228" s="22">
        <v>21.5</v>
      </c>
      <c r="V228" s="22" t="s">
        <v>202</v>
      </c>
      <c r="W228" s="22" t="s">
        <v>202</v>
      </c>
      <c r="X228" s="22" t="s">
        <v>202</v>
      </c>
      <c r="Y228" s="26">
        <v>21.5</v>
      </c>
    </row>
    <row r="229" spans="1:25" ht="15.75" thickBot="1" x14ac:dyDescent="0.3">
      <c r="A229" s="17">
        <v>2018</v>
      </c>
      <c r="B229" s="18">
        <v>12199</v>
      </c>
      <c r="C229" s="19" t="s">
        <v>419</v>
      </c>
      <c r="D229" s="19" t="s">
        <v>160</v>
      </c>
      <c r="E229" s="19" t="s">
        <v>118</v>
      </c>
      <c r="F229" s="21">
        <v>0</v>
      </c>
      <c r="G229" s="21">
        <v>1</v>
      </c>
      <c r="H229" s="21">
        <v>12</v>
      </c>
      <c r="I229" s="21">
        <v>0</v>
      </c>
      <c r="J229" s="21">
        <v>13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1">
        <v>0</v>
      </c>
      <c r="Q229" s="21">
        <v>0.1</v>
      </c>
      <c r="R229" s="21">
        <v>20</v>
      </c>
      <c r="S229" s="21">
        <v>0</v>
      </c>
      <c r="T229" s="26">
        <v>20.100000000000001</v>
      </c>
      <c r="U229" s="22">
        <v>0</v>
      </c>
      <c r="V229" s="22">
        <v>0</v>
      </c>
      <c r="W229" s="22">
        <v>0</v>
      </c>
      <c r="X229" s="22">
        <v>0</v>
      </c>
      <c r="Y229" s="26">
        <v>0</v>
      </c>
    </row>
    <row r="230" spans="1:25" ht="15.75" thickBot="1" x14ac:dyDescent="0.3">
      <c r="A230" s="17">
        <v>2018</v>
      </c>
      <c r="B230" s="18">
        <v>1889</v>
      </c>
      <c r="C230" s="19" t="s">
        <v>420</v>
      </c>
      <c r="D230" s="19" t="s">
        <v>167</v>
      </c>
      <c r="E230" s="19" t="s">
        <v>83</v>
      </c>
      <c r="F230" s="20">
        <v>3023</v>
      </c>
      <c r="G230" s="21" t="s">
        <v>202</v>
      </c>
      <c r="H230" s="21" t="s">
        <v>202</v>
      </c>
      <c r="I230" s="21" t="s">
        <v>202</v>
      </c>
      <c r="J230" s="20">
        <v>3023</v>
      </c>
      <c r="K230" s="22">
        <v>4</v>
      </c>
      <c r="L230" s="22" t="s">
        <v>202</v>
      </c>
      <c r="M230" s="22" t="s">
        <v>202</v>
      </c>
      <c r="N230" s="22" t="s">
        <v>202</v>
      </c>
      <c r="O230" s="22">
        <v>4</v>
      </c>
      <c r="P230" s="21">
        <v>2</v>
      </c>
      <c r="Q230" s="21" t="s">
        <v>202</v>
      </c>
      <c r="R230" s="21" t="s">
        <v>202</v>
      </c>
      <c r="S230" s="21" t="s">
        <v>202</v>
      </c>
      <c r="T230" s="26">
        <v>2</v>
      </c>
      <c r="U230" s="22">
        <v>1.2</v>
      </c>
      <c r="V230" s="22" t="s">
        <v>202</v>
      </c>
      <c r="W230" s="22" t="s">
        <v>202</v>
      </c>
      <c r="X230" s="22" t="s">
        <v>202</v>
      </c>
      <c r="Y230" s="26">
        <v>1.2</v>
      </c>
    </row>
    <row r="231" spans="1:25" ht="15.75" thickBot="1" x14ac:dyDescent="0.3">
      <c r="A231" s="17">
        <v>2018</v>
      </c>
      <c r="B231" s="18">
        <v>13630</v>
      </c>
      <c r="C231" s="19" t="s">
        <v>421</v>
      </c>
      <c r="D231" s="19" t="s">
        <v>167</v>
      </c>
      <c r="E231" s="19" t="s">
        <v>83</v>
      </c>
      <c r="F231" s="21" t="s">
        <v>202</v>
      </c>
      <c r="G231" s="21">
        <v>67</v>
      </c>
      <c r="H231" s="21">
        <v>19</v>
      </c>
      <c r="I231" s="21" t="s">
        <v>202</v>
      </c>
      <c r="J231" s="21">
        <v>86</v>
      </c>
      <c r="K231" s="22">
        <v>60</v>
      </c>
      <c r="L231" s="23">
        <v>3190</v>
      </c>
      <c r="M231" s="23">
        <v>3179</v>
      </c>
      <c r="N231" s="22" t="s">
        <v>202</v>
      </c>
      <c r="O231" s="23">
        <v>6429</v>
      </c>
      <c r="P231" s="21">
        <v>1</v>
      </c>
      <c r="Q231" s="21">
        <v>72</v>
      </c>
      <c r="R231" s="21">
        <v>74</v>
      </c>
      <c r="S231" s="21" t="s">
        <v>202</v>
      </c>
      <c r="T231" s="26">
        <v>147</v>
      </c>
      <c r="U231" s="22">
        <v>1</v>
      </c>
      <c r="V231" s="22">
        <v>52</v>
      </c>
      <c r="W231" s="22">
        <v>63</v>
      </c>
      <c r="X231" s="22" t="s">
        <v>202</v>
      </c>
      <c r="Y231" s="26">
        <v>116</v>
      </c>
    </row>
    <row r="232" spans="1:25" ht="15.75" thickBot="1" x14ac:dyDescent="0.3">
      <c r="A232" s="17">
        <v>2018</v>
      </c>
      <c r="B232" s="18">
        <v>13683</v>
      </c>
      <c r="C232" s="19" t="s">
        <v>422</v>
      </c>
      <c r="D232" s="19" t="s">
        <v>167</v>
      </c>
      <c r="E232" s="19" t="s">
        <v>83</v>
      </c>
      <c r="F232" s="20">
        <v>2922</v>
      </c>
      <c r="G232" s="21" t="s">
        <v>202</v>
      </c>
      <c r="H232" s="21">
        <v>2</v>
      </c>
      <c r="I232" s="21" t="s">
        <v>202</v>
      </c>
      <c r="J232" s="20">
        <v>2924</v>
      </c>
      <c r="K232" s="22" t="s">
        <v>202</v>
      </c>
      <c r="L232" s="22" t="s">
        <v>202</v>
      </c>
      <c r="M232" s="22" t="s">
        <v>202</v>
      </c>
      <c r="N232" s="22" t="s">
        <v>202</v>
      </c>
      <c r="O232" s="22" t="s">
        <v>202</v>
      </c>
      <c r="P232" s="21">
        <v>3.5</v>
      </c>
      <c r="Q232" s="21" t="s">
        <v>202</v>
      </c>
      <c r="R232" s="21">
        <v>2.4</v>
      </c>
      <c r="S232" s="21" t="s">
        <v>202</v>
      </c>
      <c r="T232" s="26">
        <v>5.9</v>
      </c>
      <c r="U232" s="22" t="s">
        <v>202</v>
      </c>
      <c r="V232" s="22" t="s">
        <v>202</v>
      </c>
      <c r="W232" s="22" t="s">
        <v>202</v>
      </c>
      <c r="X232" s="22" t="s">
        <v>202</v>
      </c>
      <c r="Y232" s="26" t="s">
        <v>202</v>
      </c>
    </row>
    <row r="233" spans="1:25" ht="15.75" thickBot="1" x14ac:dyDescent="0.3">
      <c r="A233" s="17">
        <v>2018</v>
      </c>
      <c r="B233" s="18">
        <v>21632</v>
      </c>
      <c r="C233" s="19" t="s">
        <v>423</v>
      </c>
      <c r="D233" s="19" t="s">
        <v>167</v>
      </c>
      <c r="E233" s="19" t="s">
        <v>83</v>
      </c>
      <c r="F233" s="20">
        <v>11785</v>
      </c>
      <c r="G233" s="21">
        <v>164</v>
      </c>
      <c r="H233" s="21">
        <v>5</v>
      </c>
      <c r="I233" s="21" t="s">
        <v>202</v>
      </c>
      <c r="J233" s="20">
        <v>11954</v>
      </c>
      <c r="K233" s="22">
        <v>348</v>
      </c>
      <c r="L233" s="22">
        <v>276</v>
      </c>
      <c r="M233" s="22">
        <v>149</v>
      </c>
      <c r="N233" s="22" t="s">
        <v>202</v>
      </c>
      <c r="O233" s="22">
        <v>773</v>
      </c>
      <c r="P233" s="21">
        <v>10</v>
      </c>
      <c r="Q233" s="21">
        <v>8</v>
      </c>
      <c r="R233" s="21">
        <v>4</v>
      </c>
      <c r="S233" s="21" t="s">
        <v>202</v>
      </c>
      <c r="T233" s="26">
        <v>22</v>
      </c>
      <c r="U233" s="22">
        <v>10</v>
      </c>
      <c r="V233" s="22">
        <v>7</v>
      </c>
      <c r="W233" s="22">
        <v>3</v>
      </c>
      <c r="X233" s="22" t="s">
        <v>202</v>
      </c>
      <c r="Y233" s="26">
        <v>20</v>
      </c>
    </row>
    <row r="234" spans="1:25" ht="15.75" thickBot="1" x14ac:dyDescent="0.3">
      <c r="A234" s="17">
        <v>2018</v>
      </c>
      <c r="B234" s="18">
        <v>8333</v>
      </c>
      <c r="C234" s="19" t="s">
        <v>424</v>
      </c>
      <c r="D234" s="19" t="s">
        <v>167</v>
      </c>
      <c r="E234" s="19" t="s">
        <v>83</v>
      </c>
      <c r="F234" s="21">
        <v>435</v>
      </c>
      <c r="G234" s="21" t="s">
        <v>202</v>
      </c>
      <c r="H234" s="21" t="s">
        <v>202</v>
      </c>
      <c r="I234" s="21" t="s">
        <v>202</v>
      </c>
      <c r="J234" s="21">
        <v>435</v>
      </c>
      <c r="K234" s="22">
        <v>1</v>
      </c>
      <c r="L234" s="22" t="s">
        <v>202</v>
      </c>
      <c r="M234" s="22" t="s">
        <v>202</v>
      </c>
      <c r="N234" s="22" t="s">
        <v>202</v>
      </c>
      <c r="O234" s="22">
        <v>1</v>
      </c>
      <c r="P234" s="21">
        <v>1</v>
      </c>
      <c r="Q234" s="21" t="s">
        <v>202</v>
      </c>
      <c r="R234" s="21" t="s">
        <v>202</v>
      </c>
      <c r="S234" s="21" t="s">
        <v>202</v>
      </c>
      <c r="T234" s="26">
        <v>1</v>
      </c>
      <c r="U234" s="22">
        <v>1</v>
      </c>
      <c r="V234" s="22" t="s">
        <v>202</v>
      </c>
      <c r="W234" s="22" t="s">
        <v>202</v>
      </c>
      <c r="X234" s="22" t="s">
        <v>202</v>
      </c>
      <c r="Y234" s="26">
        <v>1</v>
      </c>
    </row>
    <row r="235" spans="1:25" ht="15.75" thickBot="1" x14ac:dyDescent="0.3">
      <c r="A235" s="17">
        <v>2018</v>
      </c>
      <c r="B235" s="18">
        <v>16496</v>
      </c>
      <c r="C235" s="19" t="s">
        <v>425</v>
      </c>
      <c r="D235" s="19" t="s">
        <v>167</v>
      </c>
      <c r="E235" s="19" t="s">
        <v>83</v>
      </c>
      <c r="F235" s="20">
        <v>7619</v>
      </c>
      <c r="G235" s="21" t="s">
        <v>202</v>
      </c>
      <c r="H235" s="21" t="s">
        <v>202</v>
      </c>
      <c r="I235" s="21" t="s">
        <v>202</v>
      </c>
      <c r="J235" s="20">
        <v>7619</v>
      </c>
      <c r="K235" s="22">
        <v>0</v>
      </c>
      <c r="L235" s="22" t="s">
        <v>202</v>
      </c>
      <c r="M235" s="22" t="s">
        <v>202</v>
      </c>
      <c r="N235" s="22" t="s">
        <v>202</v>
      </c>
      <c r="O235" s="22">
        <v>0</v>
      </c>
      <c r="P235" s="21">
        <v>3</v>
      </c>
      <c r="Q235" s="21" t="s">
        <v>202</v>
      </c>
      <c r="R235" s="21" t="s">
        <v>202</v>
      </c>
      <c r="S235" s="21" t="s">
        <v>202</v>
      </c>
      <c r="T235" s="26">
        <v>3</v>
      </c>
      <c r="U235" s="22">
        <v>0</v>
      </c>
      <c r="V235" s="22" t="s">
        <v>202</v>
      </c>
      <c r="W235" s="22" t="s">
        <v>202</v>
      </c>
      <c r="X235" s="22" t="s">
        <v>202</v>
      </c>
      <c r="Y235" s="26">
        <v>0</v>
      </c>
    </row>
    <row r="236" spans="1:25" ht="15.75" thickBot="1" x14ac:dyDescent="0.3">
      <c r="A236" s="17">
        <v>2018</v>
      </c>
      <c r="B236" s="18">
        <v>11291</v>
      </c>
      <c r="C236" s="19" t="s">
        <v>426</v>
      </c>
      <c r="D236" s="19" t="s">
        <v>167</v>
      </c>
      <c r="E236" s="19" t="s">
        <v>427</v>
      </c>
      <c r="F236" s="21">
        <v>136</v>
      </c>
      <c r="G236" s="21" t="s">
        <v>202</v>
      </c>
      <c r="H236" s="21">
        <v>3</v>
      </c>
      <c r="I236" s="21" t="s">
        <v>202</v>
      </c>
      <c r="J236" s="21">
        <v>139</v>
      </c>
      <c r="K236" s="22">
        <v>0</v>
      </c>
      <c r="L236" s="22" t="s">
        <v>202</v>
      </c>
      <c r="M236" s="22">
        <v>0</v>
      </c>
      <c r="N236" s="22" t="s">
        <v>202</v>
      </c>
      <c r="O236" s="22">
        <v>0</v>
      </c>
      <c r="P236" s="21">
        <v>0.2</v>
      </c>
      <c r="Q236" s="21" t="s">
        <v>202</v>
      </c>
      <c r="R236" s="21">
        <v>0.4</v>
      </c>
      <c r="S236" s="21" t="s">
        <v>202</v>
      </c>
      <c r="T236" s="26">
        <v>0.6</v>
      </c>
      <c r="U236" s="22">
        <v>0.1</v>
      </c>
      <c r="V236" s="22" t="s">
        <v>202</v>
      </c>
      <c r="W236" s="22">
        <v>0</v>
      </c>
      <c r="X236" s="22" t="s">
        <v>202</v>
      </c>
      <c r="Y236" s="26">
        <v>0.1</v>
      </c>
    </row>
    <row r="237" spans="1:25" ht="15.75" thickBot="1" x14ac:dyDescent="0.3">
      <c r="A237" s="17">
        <v>2018</v>
      </c>
      <c r="B237" s="18">
        <v>13687</v>
      </c>
      <c r="C237" s="19" t="s">
        <v>428</v>
      </c>
      <c r="D237" s="19" t="s">
        <v>167</v>
      </c>
      <c r="E237" s="19" t="s">
        <v>427</v>
      </c>
      <c r="F237" s="20">
        <v>139000</v>
      </c>
      <c r="G237" s="21">
        <v>186</v>
      </c>
      <c r="H237" s="21">
        <v>253</v>
      </c>
      <c r="I237" s="21" t="s">
        <v>202</v>
      </c>
      <c r="J237" s="20">
        <v>139439</v>
      </c>
      <c r="K237" s="22">
        <v>0</v>
      </c>
      <c r="L237" s="22">
        <v>0</v>
      </c>
      <c r="M237" s="22">
        <v>0</v>
      </c>
      <c r="N237" s="22" t="s">
        <v>202</v>
      </c>
      <c r="O237" s="22">
        <v>0</v>
      </c>
      <c r="P237" s="21">
        <v>58</v>
      </c>
      <c r="Q237" s="21">
        <v>61</v>
      </c>
      <c r="R237" s="21">
        <v>245</v>
      </c>
      <c r="S237" s="21" t="s">
        <v>202</v>
      </c>
      <c r="T237" s="26">
        <v>364</v>
      </c>
      <c r="U237" s="22">
        <v>51</v>
      </c>
      <c r="V237" s="22">
        <v>52</v>
      </c>
      <c r="W237" s="22">
        <v>210</v>
      </c>
      <c r="X237" s="22" t="s">
        <v>202</v>
      </c>
      <c r="Y237" s="26">
        <v>313</v>
      </c>
    </row>
    <row r="238" spans="1:25" ht="15.75" thickBot="1" x14ac:dyDescent="0.3">
      <c r="A238" s="17">
        <v>2018</v>
      </c>
      <c r="B238" s="18">
        <v>15023</v>
      </c>
      <c r="C238" s="19" t="s">
        <v>429</v>
      </c>
      <c r="D238" s="19" t="s">
        <v>167</v>
      </c>
      <c r="E238" s="19" t="s">
        <v>83</v>
      </c>
      <c r="F238" s="20">
        <v>6916</v>
      </c>
      <c r="G238" s="21">
        <v>68</v>
      </c>
      <c r="H238" s="21" t="s">
        <v>202</v>
      </c>
      <c r="I238" s="21" t="s">
        <v>202</v>
      </c>
      <c r="J238" s="20">
        <v>6984</v>
      </c>
      <c r="K238" s="22" t="s">
        <v>202</v>
      </c>
      <c r="L238" s="22" t="s">
        <v>202</v>
      </c>
      <c r="M238" s="22" t="s">
        <v>202</v>
      </c>
      <c r="N238" s="22" t="s">
        <v>202</v>
      </c>
      <c r="O238" s="22" t="s">
        <v>202</v>
      </c>
      <c r="P238" s="21">
        <v>6.1</v>
      </c>
      <c r="Q238" s="21">
        <v>0.1</v>
      </c>
      <c r="R238" s="21" t="s">
        <v>202</v>
      </c>
      <c r="S238" s="21" t="s">
        <v>202</v>
      </c>
      <c r="T238" s="26">
        <v>6.2</v>
      </c>
      <c r="U238" s="22">
        <v>5.9</v>
      </c>
      <c r="V238" s="22">
        <v>0.1</v>
      </c>
      <c r="W238" s="22" t="s">
        <v>202</v>
      </c>
      <c r="X238" s="22" t="s">
        <v>202</v>
      </c>
      <c r="Y238" s="26">
        <v>6</v>
      </c>
    </row>
    <row r="239" spans="1:25" ht="15.75" thickBot="1" x14ac:dyDescent="0.3">
      <c r="A239" s="17">
        <v>2018</v>
      </c>
      <c r="B239" s="18">
        <v>19876</v>
      </c>
      <c r="C239" s="19" t="s">
        <v>430</v>
      </c>
      <c r="D239" s="19" t="s">
        <v>167</v>
      </c>
      <c r="E239" s="19" t="s">
        <v>102</v>
      </c>
      <c r="F239" s="20">
        <v>3067</v>
      </c>
      <c r="G239" s="21">
        <v>0</v>
      </c>
      <c r="H239" s="21">
        <v>0</v>
      </c>
      <c r="I239" s="21">
        <v>0</v>
      </c>
      <c r="J239" s="20">
        <v>3067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1">
        <v>2</v>
      </c>
      <c r="Q239" s="21">
        <v>0</v>
      </c>
      <c r="R239" s="21">
        <v>0</v>
      </c>
      <c r="S239" s="21">
        <v>0</v>
      </c>
      <c r="T239" s="26">
        <v>2</v>
      </c>
      <c r="U239" s="22">
        <v>0</v>
      </c>
      <c r="V239" s="22">
        <v>0</v>
      </c>
      <c r="W239" s="22">
        <v>0</v>
      </c>
      <c r="X239" s="22">
        <v>0</v>
      </c>
      <c r="Y239" s="26">
        <v>0</v>
      </c>
    </row>
    <row r="240" spans="1:25" ht="15.75" thickBot="1" x14ac:dyDescent="0.3">
      <c r="A240" s="17">
        <v>2018</v>
      </c>
      <c r="B240" s="18">
        <v>3046</v>
      </c>
      <c r="C240" s="19" t="s">
        <v>431</v>
      </c>
      <c r="D240" s="19" t="s">
        <v>167</v>
      </c>
      <c r="E240" s="19" t="s">
        <v>427</v>
      </c>
      <c r="F240" s="20">
        <v>10749</v>
      </c>
      <c r="G240" s="21">
        <v>245</v>
      </c>
      <c r="H240" s="21" t="s">
        <v>202</v>
      </c>
      <c r="I240" s="21" t="s">
        <v>202</v>
      </c>
      <c r="J240" s="20">
        <v>10994</v>
      </c>
      <c r="K240" s="22">
        <v>0</v>
      </c>
      <c r="L240" s="22">
        <v>0</v>
      </c>
      <c r="M240" s="22" t="s">
        <v>202</v>
      </c>
      <c r="N240" s="22" t="s">
        <v>202</v>
      </c>
      <c r="O240" s="22">
        <v>0</v>
      </c>
      <c r="P240" s="21">
        <v>15</v>
      </c>
      <c r="Q240" s="21">
        <v>150.30000000000001</v>
      </c>
      <c r="R240" s="21" t="s">
        <v>202</v>
      </c>
      <c r="S240" s="21" t="s">
        <v>202</v>
      </c>
      <c r="T240" s="26">
        <v>165.3</v>
      </c>
      <c r="U240" s="22">
        <v>12.5</v>
      </c>
      <c r="V240" s="22">
        <v>129.9</v>
      </c>
      <c r="W240" s="22" t="s">
        <v>202</v>
      </c>
      <c r="X240" s="22" t="s">
        <v>202</v>
      </c>
      <c r="Y240" s="26">
        <v>142.4</v>
      </c>
    </row>
    <row r="241" spans="1:25" ht="15.75" thickBot="1" x14ac:dyDescent="0.3">
      <c r="A241" s="17">
        <v>2018</v>
      </c>
      <c r="B241" s="18">
        <v>17572</v>
      </c>
      <c r="C241" s="19" t="s">
        <v>432</v>
      </c>
      <c r="D241" s="19" t="s">
        <v>167</v>
      </c>
      <c r="E241" s="19" t="s">
        <v>427</v>
      </c>
      <c r="F241" s="21">
        <v>127</v>
      </c>
      <c r="G241" s="21" t="s">
        <v>202</v>
      </c>
      <c r="H241" s="21" t="s">
        <v>202</v>
      </c>
      <c r="I241" s="21" t="s">
        <v>202</v>
      </c>
      <c r="J241" s="21">
        <v>127</v>
      </c>
      <c r="K241" s="22" t="s">
        <v>202</v>
      </c>
      <c r="L241" s="22" t="s">
        <v>202</v>
      </c>
      <c r="M241" s="22" t="s">
        <v>202</v>
      </c>
      <c r="N241" s="22" t="s">
        <v>202</v>
      </c>
      <c r="O241" s="22" t="s">
        <v>202</v>
      </c>
      <c r="P241" s="21">
        <v>7.1</v>
      </c>
      <c r="Q241" s="21" t="s">
        <v>202</v>
      </c>
      <c r="R241" s="21" t="s">
        <v>202</v>
      </c>
      <c r="S241" s="21" t="s">
        <v>202</v>
      </c>
      <c r="T241" s="26">
        <v>7.1</v>
      </c>
      <c r="U241" s="22">
        <v>5.7</v>
      </c>
      <c r="V241" s="22" t="s">
        <v>202</v>
      </c>
      <c r="W241" s="22" t="s">
        <v>202</v>
      </c>
      <c r="X241" s="22" t="s">
        <v>202</v>
      </c>
      <c r="Y241" s="26">
        <v>5.7</v>
      </c>
    </row>
    <row r="242" spans="1:25" ht="15.75" thickBot="1" x14ac:dyDescent="0.3">
      <c r="A242" s="17">
        <v>2018</v>
      </c>
      <c r="B242" s="18">
        <v>16101</v>
      </c>
      <c r="C242" s="19" t="s">
        <v>433</v>
      </c>
      <c r="D242" s="19" t="s">
        <v>167</v>
      </c>
      <c r="E242" s="19" t="s">
        <v>102</v>
      </c>
      <c r="F242" s="21">
        <v>629</v>
      </c>
      <c r="G242" s="21" t="s">
        <v>202</v>
      </c>
      <c r="H242" s="21" t="s">
        <v>202</v>
      </c>
      <c r="I242" s="21" t="s">
        <v>202</v>
      </c>
      <c r="J242" s="21">
        <v>629</v>
      </c>
      <c r="K242" s="22">
        <v>0</v>
      </c>
      <c r="L242" s="22" t="s">
        <v>202</v>
      </c>
      <c r="M242" s="22" t="s">
        <v>202</v>
      </c>
      <c r="N242" s="22" t="s">
        <v>202</v>
      </c>
      <c r="O242" s="22">
        <v>0</v>
      </c>
      <c r="P242" s="21">
        <v>0.1</v>
      </c>
      <c r="Q242" s="21" t="s">
        <v>202</v>
      </c>
      <c r="R242" s="21" t="s">
        <v>202</v>
      </c>
      <c r="S242" s="21" t="s">
        <v>202</v>
      </c>
      <c r="T242" s="26">
        <v>0.1</v>
      </c>
      <c r="U242" s="22">
        <v>0.1</v>
      </c>
      <c r="V242" s="22" t="s">
        <v>202</v>
      </c>
      <c r="W242" s="22" t="s">
        <v>202</v>
      </c>
      <c r="X242" s="22" t="s">
        <v>202</v>
      </c>
      <c r="Y242" s="26">
        <v>0.1</v>
      </c>
    </row>
    <row r="243" spans="1:25" ht="15.75" thickBot="1" x14ac:dyDescent="0.3">
      <c r="A243" s="17">
        <v>2018</v>
      </c>
      <c r="B243" s="18">
        <v>5416</v>
      </c>
      <c r="C243" s="19" t="s">
        <v>434</v>
      </c>
      <c r="D243" s="19" t="s">
        <v>167</v>
      </c>
      <c r="E243" s="19" t="s">
        <v>83</v>
      </c>
      <c r="F243" s="21" t="s">
        <v>202</v>
      </c>
      <c r="G243" s="21">
        <v>468</v>
      </c>
      <c r="H243" s="21" t="s">
        <v>202</v>
      </c>
      <c r="I243" s="21" t="s">
        <v>202</v>
      </c>
      <c r="J243" s="21">
        <v>468</v>
      </c>
      <c r="K243" s="22" t="s">
        <v>202</v>
      </c>
      <c r="L243" s="22" t="s">
        <v>202</v>
      </c>
      <c r="M243" s="22" t="s">
        <v>202</v>
      </c>
      <c r="N243" s="22" t="s">
        <v>202</v>
      </c>
      <c r="O243" s="22" t="s">
        <v>202</v>
      </c>
      <c r="P243" s="21" t="s">
        <v>202</v>
      </c>
      <c r="Q243" s="21">
        <v>266.10000000000002</v>
      </c>
      <c r="R243" s="21" t="s">
        <v>202</v>
      </c>
      <c r="S243" s="21" t="s">
        <v>202</v>
      </c>
      <c r="T243" s="26">
        <v>266.10000000000002</v>
      </c>
      <c r="U243" s="22" t="s">
        <v>202</v>
      </c>
      <c r="V243" s="22" t="s">
        <v>202</v>
      </c>
      <c r="W243" s="22" t="s">
        <v>202</v>
      </c>
      <c r="X243" s="22" t="s">
        <v>202</v>
      </c>
      <c r="Y243" s="26" t="s">
        <v>202</v>
      </c>
    </row>
    <row r="244" spans="1:25" ht="15.75" thickBot="1" x14ac:dyDescent="0.3">
      <c r="A244" s="17">
        <v>2018</v>
      </c>
      <c r="B244" s="18">
        <v>6640</v>
      </c>
      <c r="C244" s="19" t="s">
        <v>435</v>
      </c>
      <c r="D244" s="19" t="s">
        <v>167</v>
      </c>
      <c r="E244" s="19" t="s">
        <v>427</v>
      </c>
      <c r="F244" s="21" t="s">
        <v>202</v>
      </c>
      <c r="G244" s="21" t="s">
        <v>202</v>
      </c>
      <c r="H244" s="21">
        <v>4</v>
      </c>
      <c r="I244" s="21" t="s">
        <v>202</v>
      </c>
      <c r="J244" s="21">
        <v>4</v>
      </c>
      <c r="K244" s="22" t="s">
        <v>202</v>
      </c>
      <c r="L244" s="22" t="s">
        <v>202</v>
      </c>
      <c r="M244" s="22">
        <v>620</v>
      </c>
      <c r="N244" s="22" t="s">
        <v>202</v>
      </c>
      <c r="O244" s="22">
        <v>620</v>
      </c>
      <c r="P244" s="21" t="s">
        <v>202</v>
      </c>
      <c r="Q244" s="21" t="s">
        <v>202</v>
      </c>
      <c r="R244" s="21">
        <v>70</v>
      </c>
      <c r="S244" s="21" t="s">
        <v>202</v>
      </c>
      <c r="T244" s="26">
        <v>70</v>
      </c>
      <c r="U244" s="22" t="s">
        <v>202</v>
      </c>
      <c r="V244" s="22" t="s">
        <v>202</v>
      </c>
      <c r="W244" s="22">
        <v>32</v>
      </c>
      <c r="X244" s="22" t="s">
        <v>202</v>
      </c>
      <c r="Y244" s="26">
        <v>32</v>
      </c>
    </row>
    <row r="245" spans="1:25" ht="15.75" thickBot="1" x14ac:dyDescent="0.3">
      <c r="A245" s="17">
        <v>2018</v>
      </c>
      <c r="B245" s="18">
        <v>14717</v>
      </c>
      <c r="C245" s="19" t="s">
        <v>436</v>
      </c>
      <c r="D245" s="19" t="s">
        <v>167</v>
      </c>
      <c r="E245" s="19" t="s">
        <v>427</v>
      </c>
      <c r="F245" s="21" t="s">
        <v>202</v>
      </c>
      <c r="G245" s="21">
        <v>107</v>
      </c>
      <c r="H245" s="21" t="s">
        <v>202</v>
      </c>
      <c r="I245" s="21" t="s">
        <v>202</v>
      </c>
      <c r="J245" s="21">
        <v>107</v>
      </c>
      <c r="K245" s="22" t="s">
        <v>202</v>
      </c>
      <c r="L245" s="22" t="s">
        <v>202</v>
      </c>
      <c r="M245" s="22" t="s">
        <v>202</v>
      </c>
      <c r="N245" s="22" t="s">
        <v>202</v>
      </c>
      <c r="O245" s="22" t="s">
        <v>202</v>
      </c>
      <c r="P245" s="21" t="s">
        <v>202</v>
      </c>
      <c r="Q245" s="21">
        <v>6</v>
      </c>
      <c r="R245" s="21" t="s">
        <v>202</v>
      </c>
      <c r="S245" s="21" t="s">
        <v>202</v>
      </c>
      <c r="T245" s="26">
        <v>6</v>
      </c>
      <c r="U245" s="22" t="s">
        <v>202</v>
      </c>
      <c r="V245" s="22" t="s">
        <v>202</v>
      </c>
      <c r="W245" s="22" t="s">
        <v>202</v>
      </c>
      <c r="X245" s="22" t="s">
        <v>202</v>
      </c>
      <c r="Y245" s="26" t="s">
        <v>202</v>
      </c>
    </row>
    <row r="246" spans="1:25" ht="15.75" thickBot="1" x14ac:dyDescent="0.3">
      <c r="A246" s="17">
        <v>2018</v>
      </c>
      <c r="B246" s="18">
        <v>15671</v>
      </c>
      <c r="C246" s="19" t="s">
        <v>437</v>
      </c>
      <c r="D246" s="19" t="s">
        <v>167</v>
      </c>
      <c r="E246" s="19" t="s">
        <v>427</v>
      </c>
      <c r="F246" s="21" t="s">
        <v>202</v>
      </c>
      <c r="G246" s="21">
        <v>229</v>
      </c>
      <c r="H246" s="21" t="s">
        <v>202</v>
      </c>
      <c r="I246" s="21" t="s">
        <v>202</v>
      </c>
      <c r="J246" s="21">
        <v>229</v>
      </c>
      <c r="K246" s="22" t="s">
        <v>202</v>
      </c>
      <c r="L246" s="22" t="s">
        <v>202</v>
      </c>
      <c r="M246" s="22" t="s">
        <v>202</v>
      </c>
      <c r="N246" s="22" t="s">
        <v>202</v>
      </c>
      <c r="O246" s="22" t="s">
        <v>202</v>
      </c>
      <c r="P246" s="21" t="s">
        <v>202</v>
      </c>
      <c r="Q246" s="21">
        <v>14.6</v>
      </c>
      <c r="R246" s="21" t="s">
        <v>202</v>
      </c>
      <c r="S246" s="21" t="s">
        <v>202</v>
      </c>
      <c r="T246" s="26">
        <v>14.6</v>
      </c>
      <c r="U246" s="22" t="s">
        <v>202</v>
      </c>
      <c r="V246" s="22">
        <v>8.9</v>
      </c>
      <c r="W246" s="22" t="s">
        <v>202</v>
      </c>
      <c r="X246" s="22" t="s">
        <v>202</v>
      </c>
      <c r="Y246" s="26">
        <v>8.9</v>
      </c>
    </row>
    <row r="247" spans="1:25" ht="15.75" thickBot="1" x14ac:dyDescent="0.3">
      <c r="A247" s="17">
        <v>2018</v>
      </c>
      <c r="B247" s="18">
        <v>19981</v>
      </c>
      <c r="C247" s="19" t="s">
        <v>438</v>
      </c>
      <c r="D247" s="19" t="s">
        <v>167</v>
      </c>
      <c r="E247" s="19" t="s">
        <v>427</v>
      </c>
      <c r="F247" s="21" t="s">
        <v>202</v>
      </c>
      <c r="G247" s="21">
        <v>5</v>
      </c>
      <c r="H247" s="21">
        <v>1</v>
      </c>
      <c r="I247" s="21" t="s">
        <v>202</v>
      </c>
      <c r="J247" s="21">
        <v>6</v>
      </c>
      <c r="K247" s="22" t="s">
        <v>202</v>
      </c>
      <c r="L247" s="22">
        <v>0</v>
      </c>
      <c r="M247" s="22">
        <v>1</v>
      </c>
      <c r="N247" s="22" t="s">
        <v>202</v>
      </c>
      <c r="O247" s="22">
        <v>1</v>
      </c>
      <c r="P247" s="21" t="s">
        <v>202</v>
      </c>
      <c r="Q247" s="21">
        <v>0.7</v>
      </c>
      <c r="R247" s="21">
        <v>8</v>
      </c>
      <c r="S247" s="21" t="s">
        <v>202</v>
      </c>
      <c r="T247" s="26">
        <v>8.6999999999999993</v>
      </c>
      <c r="U247" s="22" t="s">
        <v>202</v>
      </c>
      <c r="V247" s="22">
        <v>0.7</v>
      </c>
      <c r="W247" s="22">
        <v>8</v>
      </c>
      <c r="X247" s="22" t="s">
        <v>202</v>
      </c>
      <c r="Y247" s="26">
        <v>8.6999999999999993</v>
      </c>
    </row>
    <row r="248" spans="1:25" ht="15.75" thickBot="1" x14ac:dyDescent="0.3">
      <c r="A248" s="17">
        <v>2018</v>
      </c>
      <c r="B248" s="18">
        <v>12301</v>
      </c>
      <c r="C248" s="19" t="s">
        <v>439</v>
      </c>
      <c r="D248" s="19" t="s">
        <v>168</v>
      </c>
      <c r="E248" s="19" t="s">
        <v>133</v>
      </c>
      <c r="F248" s="20">
        <v>5554</v>
      </c>
      <c r="G248" s="21" t="s">
        <v>202</v>
      </c>
      <c r="H248" s="21">
        <v>305</v>
      </c>
      <c r="I248" s="21" t="s">
        <v>202</v>
      </c>
      <c r="J248" s="20">
        <v>5859</v>
      </c>
      <c r="K248" s="23">
        <v>24043</v>
      </c>
      <c r="L248" s="22" t="s">
        <v>202</v>
      </c>
      <c r="M248" s="23">
        <v>1041</v>
      </c>
      <c r="N248" s="22" t="s">
        <v>202</v>
      </c>
      <c r="O248" s="23">
        <v>25084</v>
      </c>
      <c r="P248" s="21">
        <v>140.69999999999999</v>
      </c>
      <c r="Q248" s="21" t="s">
        <v>202</v>
      </c>
      <c r="R248" s="21">
        <v>64.400000000000006</v>
      </c>
      <c r="S248" s="21" t="s">
        <v>202</v>
      </c>
      <c r="T248" s="26">
        <v>205.1</v>
      </c>
      <c r="U248" s="22">
        <v>52.5</v>
      </c>
      <c r="V248" s="22" t="s">
        <v>202</v>
      </c>
      <c r="W248" s="22">
        <v>29.2</v>
      </c>
      <c r="X248" s="22" t="s">
        <v>202</v>
      </c>
      <c r="Y248" s="26">
        <v>81.8</v>
      </c>
    </row>
    <row r="249" spans="1:25" ht="15.75" thickBot="1" x14ac:dyDescent="0.3">
      <c r="A249" s="17">
        <v>2018</v>
      </c>
      <c r="B249" s="18">
        <v>19790</v>
      </c>
      <c r="C249" s="19" t="s">
        <v>440</v>
      </c>
      <c r="D249" s="19" t="s">
        <v>168</v>
      </c>
      <c r="E249" s="19" t="s">
        <v>133</v>
      </c>
      <c r="F249" s="20">
        <v>3362</v>
      </c>
      <c r="G249" s="21">
        <v>373</v>
      </c>
      <c r="H249" s="21">
        <v>0</v>
      </c>
      <c r="I249" s="21">
        <v>0</v>
      </c>
      <c r="J249" s="20">
        <v>3735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1">
        <v>15.1</v>
      </c>
      <c r="Q249" s="21">
        <v>1.7</v>
      </c>
      <c r="R249" s="21">
        <v>0</v>
      </c>
      <c r="S249" s="21">
        <v>0</v>
      </c>
      <c r="T249" s="26">
        <v>16.8</v>
      </c>
      <c r="U249" s="22">
        <v>5.9</v>
      </c>
      <c r="V249" s="22">
        <v>0.6</v>
      </c>
      <c r="W249" s="22">
        <v>0</v>
      </c>
      <c r="X249" s="22">
        <v>0</v>
      </c>
      <c r="Y249" s="26">
        <v>6.5</v>
      </c>
    </row>
    <row r="250" spans="1:25" ht="15.75" thickBot="1" x14ac:dyDescent="0.3">
      <c r="A250" s="17">
        <v>2018</v>
      </c>
      <c r="B250" s="18">
        <v>19687</v>
      </c>
      <c r="C250" s="19" t="s">
        <v>441</v>
      </c>
      <c r="D250" s="19" t="s">
        <v>168</v>
      </c>
      <c r="E250" s="19" t="s">
        <v>118</v>
      </c>
      <c r="F250" s="21">
        <v>441</v>
      </c>
      <c r="G250" s="21">
        <v>73</v>
      </c>
      <c r="H250" s="21" t="s">
        <v>202</v>
      </c>
      <c r="I250" s="21" t="s">
        <v>202</v>
      </c>
      <c r="J250" s="21">
        <v>514</v>
      </c>
      <c r="K250" s="22" t="s">
        <v>202</v>
      </c>
      <c r="L250" s="22" t="s">
        <v>202</v>
      </c>
      <c r="M250" s="22" t="s">
        <v>202</v>
      </c>
      <c r="N250" s="22" t="s">
        <v>202</v>
      </c>
      <c r="O250" s="22" t="s">
        <v>202</v>
      </c>
      <c r="P250" s="21">
        <v>4</v>
      </c>
      <c r="Q250" s="21">
        <v>3</v>
      </c>
      <c r="R250" s="21" t="s">
        <v>202</v>
      </c>
      <c r="S250" s="21" t="s">
        <v>202</v>
      </c>
      <c r="T250" s="26">
        <v>7</v>
      </c>
      <c r="U250" s="22">
        <v>3</v>
      </c>
      <c r="V250" s="22">
        <v>2</v>
      </c>
      <c r="W250" s="22" t="s">
        <v>202</v>
      </c>
      <c r="X250" s="22" t="s">
        <v>202</v>
      </c>
      <c r="Y250" s="26">
        <v>5</v>
      </c>
    </row>
    <row r="251" spans="1:25" ht="15.75" thickBot="1" x14ac:dyDescent="0.3">
      <c r="A251" s="17">
        <v>2018</v>
      </c>
      <c r="B251" s="18">
        <v>24949</v>
      </c>
      <c r="C251" s="19" t="s">
        <v>442</v>
      </c>
      <c r="D251" s="19" t="s">
        <v>168</v>
      </c>
      <c r="E251" s="19" t="s">
        <v>133</v>
      </c>
      <c r="F251" s="20">
        <v>8855</v>
      </c>
      <c r="G251" s="21">
        <v>414</v>
      </c>
      <c r="H251" s="21">
        <v>539</v>
      </c>
      <c r="I251" s="21" t="s">
        <v>202</v>
      </c>
      <c r="J251" s="20">
        <v>9808</v>
      </c>
      <c r="K251" s="23">
        <v>4578</v>
      </c>
      <c r="L251" s="23">
        <v>2434</v>
      </c>
      <c r="M251" s="23">
        <v>1073</v>
      </c>
      <c r="N251" s="22" t="s">
        <v>202</v>
      </c>
      <c r="O251" s="23">
        <v>8085</v>
      </c>
      <c r="P251" s="21">
        <v>287.3</v>
      </c>
      <c r="Q251" s="21">
        <v>125.2</v>
      </c>
      <c r="R251" s="21">
        <v>55.3</v>
      </c>
      <c r="S251" s="21" t="s">
        <v>202</v>
      </c>
      <c r="T251" s="26">
        <v>467.8</v>
      </c>
      <c r="U251" s="22">
        <v>77.599999999999994</v>
      </c>
      <c r="V251" s="22">
        <v>33.799999999999997</v>
      </c>
      <c r="W251" s="22">
        <v>14.9</v>
      </c>
      <c r="X251" s="22" t="s">
        <v>202</v>
      </c>
      <c r="Y251" s="26">
        <v>126.3</v>
      </c>
    </row>
    <row r="252" spans="1:25" ht="15.75" thickBot="1" x14ac:dyDescent="0.3">
      <c r="A252" s="17">
        <v>2018</v>
      </c>
      <c r="B252" s="18">
        <v>3279</v>
      </c>
      <c r="C252" s="19" t="s">
        <v>443</v>
      </c>
      <c r="D252" s="19" t="s">
        <v>168</v>
      </c>
      <c r="E252" s="19" t="s">
        <v>118</v>
      </c>
      <c r="F252" s="21" t="s">
        <v>202</v>
      </c>
      <c r="G252" s="21" t="s">
        <v>202</v>
      </c>
      <c r="H252" s="21" t="s">
        <v>202</v>
      </c>
      <c r="I252" s="21" t="s">
        <v>202</v>
      </c>
      <c r="J252" s="21" t="s">
        <v>202</v>
      </c>
      <c r="K252" s="23">
        <v>2637</v>
      </c>
      <c r="L252" s="22">
        <v>344</v>
      </c>
      <c r="M252" s="22" t="s">
        <v>202</v>
      </c>
      <c r="N252" s="22" t="s">
        <v>202</v>
      </c>
      <c r="O252" s="23">
        <v>2981</v>
      </c>
      <c r="P252" s="21">
        <v>12.6</v>
      </c>
      <c r="Q252" s="21">
        <v>0.8</v>
      </c>
      <c r="R252" s="21" t="s">
        <v>202</v>
      </c>
      <c r="S252" s="21" t="s">
        <v>202</v>
      </c>
      <c r="T252" s="26">
        <v>13.5</v>
      </c>
      <c r="U252" s="22">
        <v>12.6</v>
      </c>
      <c r="V252" s="22">
        <v>0.8</v>
      </c>
      <c r="W252" s="22" t="s">
        <v>202</v>
      </c>
      <c r="X252" s="22" t="s">
        <v>202</v>
      </c>
      <c r="Y252" s="26">
        <v>13.5</v>
      </c>
    </row>
    <row r="253" spans="1:25" ht="15.75" thickBot="1" x14ac:dyDescent="0.3">
      <c r="A253" s="17">
        <v>2018</v>
      </c>
      <c r="B253" s="18">
        <v>2985</v>
      </c>
      <c r="C253" s="19" t="s">
        <v>444</v>
      </c>
      <c r="D253" s="19" t="s">
        <v>168</v>
      </c>
      <c r="E253" s="19" t="s">
        <v>118</v>
      </c>
      <c r="F253" s="20">
        <v>5888</v>
      </c>
      <c r="G253" s="21">
        <v>9</v>
      </c>
      <c r="H253" s="21">
        <v>24</v>
      </c>
      <c r="I253" s="21" t="s">
        <v>202</v>
      </c>
      <c r="J253" s="20">
        <v>5921</v>
      </c>
      <c r="K253" s="22" t="s">
        <v>202</v>
      </c>
      <c r="L253" s="22" t="s">
        <v>202</v>
      </c>
      <c r="M253" s="22" t="s">
        <v>202</v>
      </c>
      <c r="N253" s="22" t="s">
        <v>202</v>
      </c>
      <c r="O253" s="22" t="s">
        <v>202</v>
      </c>
      <c r="P253" s="21">
        <v>2.6</v>
      </c>
      <c r="Q253" s="21">
        <v>0</v>
      </c>
      <c r="R253" s="21">
        <v>1.3</v>
      </c>
      <c r="S253" s="21" t="s">
        <v>202</v>
      </c>
      <c r="T253" s="26">
        <v>3.9</v>
      </c>
      <c r="U253" s="22">
        <v>1.6</v>
      </c>
      <c r="V253" s="22">
        <v>0</v>
      </c>
      <c r="W253" s="22">
        <v>1.3</v>
      </c>
      <c r="X253" s="22" t="s">
        <v>202</v>
      </c>
      <c r="Y253" s="26">
        <v>2.9</v>
      </c>
    </row>
    <row r="254" spans="1:25" ht="15.75" thickBot="1" x14ac:dyDescent="0.3">
      <c r="A254" s="17">
        <v>2018</v>
      </c>
      <c r="B254" s="18">
        <v>13781</v>
      </c>
      <c r="C254" s="19" t="s">
        <v>395</v>
      </c>
      <c r="D254" s="19" t="s">
        <v>168</v>
      </c>
      <c r="E254" s="19" t="s">
        <v>133</v>
      </c>
      <c r="F254" s="20">
        <v>12397</v>
      </c>
      <c r="G254" s="21">
        <v>695</v>
      </c>
      <c r="H254" s="21">
        <v>11</v>
      </c>
      <c r="I254" s="21" t="s">
        <v>202</v>
      </c>
      <c r="J254" s="20">
        <v>13103</v>
      </c>
      <c r="K254" s="22">
        <v>16</v>
      </c>
      <c r="L254" s="22">
        <v>15</v>
      </c>
      <c r="M254" s="22">
        <v>0</v>
      </c>
      <c r="N254" s="22" t="s">
        <v>202</v>
      </c>
      <c r="O254" s="22">
        <v>31</v>
      </c>
      <c r="P254" s="21">
        <v>7.4</v>
      </c>
      <c r="Q254" s="21">
        <v>15</v>
      </c>
      <c r="R254" s="21">
        <v>46</v>
      </c>
      <c r="S254" s="21" t="s">
        <v>202</v>
      </c>
      <c r="T254" s="26">
        <v>68.400000000000006</v>
      </c>
      <c r="U254" s="22">
        <v>0</v>
      </c>
      <c r="V254" s="22">
        <v>0</v>
      </c>
      <c r="W254" s="22">
        <v>0</v>
      </c>
      <c r="X254" s="22" t="s">
        <v>202</v>
      </c>
      <c r="Y254" s="26">
        <v>0</v>
      </c>
    </row>
    <row r="255" spans="1:25" ht="15.75" thickBot="1" x14ac:dyDescent="0.3">
      <c r="A255" s="17">
        <v>2018</v>
      </c>
      <c r="B255" s="18">
        <v>12199</v>
      </c>
      <c r="C255" s="19" t="s">
        <v>419</v>
      </c>
      <c r="D255" s="19" t="s">
        <v>168</v>
      </c>
      <c r="E255" s="19" t="s">
        <v>133</v>
      </c>
      <c r="F255" s="21">
        <v>0</v>
      </c>
      <c r="G255" s="21">
        <v>22</v>
      </c>
      <c r="H255" s="21">
        <v>6</v>
      </c>
      <c r="I255" s="21">
        <v>0</v>
      </c>
      <c r="J255" s="21">
        <v>28</v>
      </c>
      <c r="K255" s="22">
        <v>0</v>
      </c>
      <c r="L255" s="22">
        <v>5</v>
      </c>
      <c r="M255" s="22">
        <v>6</v>
      </c>
      <c r="N255" s="22">
        <v>0</v>
      </c>
      <c r="O255" s="22">
        <v>11</v>
      </c>
      <c r="P255" s="21">
        <v>0</v>
      </c>
      <c r="Q255" s="21">
        <v>7.6</v>
      </c>
      <c r="R255" s="21">
        <v>12.4</v>
      </c>
      <c r="S255" s="21">
        <v>0</v>
      </c>
      <c r="T255" s="26">
        <v>19.899999999999999</v>
      </c>
      <c r="U255" s="22">
        <v>0</v>
      </c>
      <c r="V255" s="22">
        <v>0</v>
      </c>
      <c r="W255" s="22">
        <v>0</v>
      </c>
      <c r="X255" s="22">
        <v>0</v>
      </c>
      <c r="Y255" s="26">
        <v>0</v>
      </c>
    </row>
    <row r="256" spans="1:25" ht="15.75" thickBot="1" x14ac:dyDescent="0.3">
      <c r="A256" s="17">
        <v>2018</v>
      </c>
      <c r="B256" s="18">
        <v>13725</v>
      </c>
      <c r="C256" s="19" t="s">
        <v>445</v>
      </c>
      <c r="D256" s="19" t="s">
        <v>161</v>
      </c>
      <c r="E256" s="19" t="s">
        <v>118</v>
      </c>
      <c r="F256" s="20">
        <v>1061</v>
      </c>
      <c r="G256" s="21">
        <v>83</v>
      </c>
      <c r="H256" s="21">
        <v>2</v>
      </c>
      <c r="I256" s="21" t="s">
        <v>202</v>
      </c>
      <c r="J256" s="20">
        <v>1146</v>
      </c>
      <c r="K256" s="22">
        <v>2</v>
      </c>
      <c r="L256" s="22">
        <v>1</v>
      </c>
      <c r="M256" s="22">
        <v>2</v>
      </c>
      <c r="N256" s="22" t="s">
        <v>202</v>
      </c>
      <c r="O256" s="22">
        <v>4</v>
      </c>
      <c r="P256" s="21">
        <v>1.3</v>
      </c>
      <c r="Q256" s="21">
        <v>0.1</v>
      </c>
      <c r="R256" s="21">
        <v>4</v>
      </c>
      <c r="S256" s="21" t="s">
        <v>202</v>
      </c>
      <c r="T256" s="26">
        <v>5.4</v>
      </c>
      <c r="U256" s="22">
        <v>0.6</v>
      </c>
      <c r="V256" s="22">
        <v>0</v>
      </c>
      <c r="W256" s="22">
        <v>3.1</v>
      </c>
      <c r="X256" s="22" t="s">
        <v>202</v>
      </c>
      <c r="Y256" s="26">
        <v>3.7</v>
      </c>
    </row>
    <row r="257" spans="1:25" ht="15.75" thickBot="1" x14ac:dyDescent="0.3">
      <c r="A257" s="17">
        <v>2018</v>
      </c>
      <c r="B257" s="18">
        <v>19968</v>
      </c>
      <c r="C257" s="19" t="s">
        <v>446</v>
      </c>
      <c r="D257" s="19" t="s">
        <v>161</v>
      </c>
      <c r="E257" s="19" t="s">
        <v>118</v>
      </c>
      <c r="F257" s="20">
        <v>1800</v>
      </c>
      <c r="G257" s="21">
        <v>13</v>
      </c>
      <c r="H257" s="21" t="s">
        <v>202</v>
      </c>
      <c r="I257" s="21" t="s">
        <v>202</v>
      </c>
      <c r="J257" s="20">
        <v>1813</v>
      </c>
      <c r="K257" s="22">
        <v>2</v>
      </c>
      <c r="L257" s="22">
        <v>1</v>
      </c>
      <c r="M257" s="22" t="s">
        <v>202</v>
      </c>
      <c r="N257" s="22" t="s">
        <v>202</v>
      </c>
      <c r="O257" s="22">
        <v>3</v>
      </c>
      <c r="P257" s="21">
        <v>2</v>
      </c>
      <c r="Q257" s="21">
        <v>1</v>
      </c>
      <c r="R257" s="21" t="s">
        <v>202</v>
      </c>
      <c r="S257" s="21" t="s">
        <v>202</v>
      </c>
      <c r="T257" s="26">
        <v>3</v>
      </c>
      <c r="U257" s="22">
        <v>2</v>
      </c>
      <c r="V257" s="22">
        <v>1</v>
      </c>
      <c r="W257" s="22" t="s">
        <v>202</v>
      </c>
      <c r="X257" s="22" t="s">
        <v>202</v>
      </c>
      <c r="Y257" s="26">
        <v>3</v>
      </c>
    </row>
    <row r="258" spans="1:25" ht="15.75" thickBot="1" x14ac:dyDescent="0.3">
      <c r="A258" s="17">
        <v>2018</v>
      </c>
      <c r="B258" s="18">
        <v>14127</v>
      </c>
      <c r="C258" s="19" t="s">
        <v>447</v>
      </c>
      <c r="D258" s="19" t="s">
        <v>161</v>
      </c>
      <c r="E258" s="19" t="s">
        <v>118</v>
      </c>
      <c r="F258" s="20">
        <v>46501</v>
      </c>
      <c r="G258" s="21">
        <v>25</v>
      </c>
      <c r="H258" s="21">
        <v>1</v>
      </c>
      <c r="I258" s="21" t="s">
        <v>202</v>
      </c>
      <c r="J258" s="20">
        <v>46527</v>
      </c>
      <c r="K258" s="22">
        <v>0</v>
      </c>
      <c r="L258" s="22">
        <v>0</v>
      </c>
      <c r="M258" s="22">
        <v>0</v>
      </c>
      <c r="N258" s="22" t="s">
        <v>202</v>
      </c>
      <c r="O258" s="22">
        <v>0</v>
      </c>
      <c r="P258" s="21">
        <v>68.5</v>
      </c>
      <c r="Q258" s="21">
        <v>39</v>
      </c>
      <c r="R258" s="21">
        <v>12</v>
      </c>
      <c r="S258" s="21" t="s">
        <v>202</v>
      </c>
      <c r="T258" s="26">
        <v>119.5</v>
      </c>
      <c r="U258" s="22">
        <v>68.5</v>
      </c>
      <c r="V258" s="22">
        <v>39</v>
      </c>
      <c r="W258" s="22">
        <v>12</v>
      </c>
      <c r="X258" s="22" t="s">
        <v>202</v>
      </c>
      <c r="Y258" s="26">
        <v>119.5</v>
      </c>
    </row>
    <row r="259" spans="1:25" ht="15.75" thickBot="1" x14ac:dyDescent="0.3">
      <c r="A259" s="17">
        <v>2018</v>
      </c>
      <c r="B259" s="18">
        <v>11018</v>
      </c>
      <c r="C259" s="19" t="s">
        <v>448</v>
      </c>
      <c r="D259" s="19" t="s">
        <v>161</v>
      </c>
      <c r="E259" s="19" t="s">
        <v>118</v>
      </c>
      <c r="F259" s="20">
        <v>1092</v>
      </c>
      <c r="G259" s="21" t="s">
        <v>202</v>
      </c>
      <c r="H259" s="21" t="s">
        <v>202</v>
      </c>
      <c r="I259" s="21" t="s">
        <v>202</v>
      </c>
      <c r="J259" s="20">
        <v>1092</v>
      </c>
      <c r="K259" s="22" t="s">
        <v>202</v>
      </c>
      <c r="L259" s="22" t="s">
        <v>202</v>
      </c>
      <c r="M259" s="22" t="s">
        <v>202</v>
      </c>
      <c r="N259" s="22" t="s">
        <v>202</v>
      </c>
      <c r="O259" s="22" t="s">
        <v>202</v>
      </c>
      <c r="P259" s="21">
        <v>1.2</v>
      </c>
      <c r="Q259" s="21" t="s">
        <v>202</v>
      </c>
      <c r="R259" s="21" t="s">
        <v>202</v>
      </c>
      <c r="S259" s="21" t="s">
        <v>202</v>
      </c>
      <c r="T259" s="26">
        <v>1.2</v>
      </c>
      <c r="U259" s="22">
        <v>1</v>
      </c>
      <c r="V259" s="22" t="s">
        <v>202</v>
      </c>
      <c r="W259" s="22" t="s">
        <v>202</v>
      </c>
      <c r="X259" s="22" t="s">
        <v>202</v>
      </c>
      <c r="Y259" s="26">
        <v>1</v>
      </c>
    </row>
    <row r="260" spans="1:25" ht="15.75" thickBot="1" x14ac:dyDescent="0.3">
      <c r="A260" s="17">
        <v>2018</v>
      </c>
      <c r="B260" s="18">
        <v>2599</v>
      </c>
      <c r="C260" s="19" t="s">
        <v>449</v>
      </c>
      <c r="D260" s="19" t="s">
        <v>161</v>
      </c>
      <c r="E260" s="19" t="s">
        <v>118</v>
      </c>
      <c r="F260" s="21" t="s">
        <v>202</v>
      </c>
      <c r="G260" s="21" t="s">
        <v>202</v>
      </c>
      <c r="H260" s="21">
        <v>358</v>
      </c>
      <c r="I260" s="21" t="s">
        <v>202</v>
      </c>
      <c r="J260" s="21">
        <v>358</v>
      </c>
      <c r="K260" s="22" t="s">
        <v>202</v>
      </c>
      <c r="L260" s="22" t="s">
        <v>202</v>
      </c>
      <c r="M260" s="22">
        <v>240</v>
      </c>
      <c r="N260" s="22" t="s">
        <v>202</v>
      </c>
      <c r="O260" s="22">
        <v>240</v>
      </c>
      <c r="P260" s="21" t="s">
        <v>202</v>
      </c>
      <c r="Q260" s="21" t="s">
        <v>202</v>
      </c>
      <c r="R260" s="21">
        <v>19</v>
      </c>
      <c r="S260" s="21" t="s">
        <v>202</v>
      </c>
      <c r="T260" s="26">
        <v>19</v>
      </c>
      <c r="U260" s="22" t="s">
        <v>202</v>
      </c>
      <c r="V260" s="22" t="s">
        <v>202</v>
      </c>
      <c r="W260" s="22">
        <v>2</v>
      </c>
      <c r="X260" s="22" t="s">
        <v>202</v>
      </c>
      <c r="Y260" s="26">
        <v>2</v>
      </c>
    </row>
    <row r="261" spans="1:25" ht="15.75" thickBot="1" x14ac:dyDescent="0.3">
      <c r="A261" s="17">
        <v>2018</v>
      </c>
      <c r="B261" s="18">
        <v>2643</v>
      </c>
      <c r="C261" s="19" t="s">
        <v>450</v>
      </c>
      <c r="D261" s="19" t="s">
        <v>161</v>
      </c>
      <c r="E261" s="19" t="s">
        <v>118</v>
      </c>
      <c r="F261" s="21">
        <v>0</v>
      </c>
      <c r="G261" s="21">
        <v>0</v>
      </c>
      <c r="H261" s="21">
        <v>766</v>
      </c>
      <c r="I261" s="21">
        <v>0</v>
      </c>
      <c r="J261" s="21">
        <v>766</v>
      </c>
      <c r="K261" s="22">
        <v>0</v>
      </c>
      <c r="L261" s="22">
        <v>0</v>
      </c>
      <c r="M261" s="22">
        <v>26</v>
      </c>
      <c r="N261" s="22">
        <v>0</v>
      </c>
      <c r="O261" s="22">
        <v>26</v>
      </c>
      <c r="P261" s="21">
        <v>0</v>
      </c>
      <c r="Q261" s="21">
        <v>0</v>
      </c>
      <c r="R261" s="21">
        <v>18.399999999999999</v>
      </c>
      <c r="S261" s="21">
        <v>0</v>
      </c>
      <c r="T261" s="26">
        <v>18.399999999999999</v>
      </c>
      <c r="U261" s="22">
        <v>0</v>
      </c>
      <c r="V261" s="22">
        <v>0</v>
      </c>
      <c r="W261" s="22">
        <v>5.6</v>
      </c>
      <c r="X261" s="22">
        <v>0</v>
      </c>
      <c r="Y261" s="26">
        <v>5.6</v>
      </c>
    </row>
    <row r="262" spans="1:25" ht="15.75" thickBot="1" x14ac:dyDescent="0.3">
      <c r="A262" s="17">
        <v>2018</v>
      </c>
      <c r="B262" s="18">
        <v>3205</v>
      </c>
      <c r="C262" s="19" t="s">
        <v>451</v>
      </c>
      <c r="D262" s="19" t="s">
        <v>161</v>
      </c>
      <c r="E262" s="19" t="s">
        <v>118</v>
      </c>
      <c r="F262" s="21">
        <v>0</v>
      </c>
      <c r="G262" s="21">
        <v>0</v>
      </c>
      <c r="H262" s="21">
        <v>971</v>
      </c>
      <c r="I262" s="21">
        <v>0</v>
      </c>
      <c r="J262" s="21">
        <v>971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1">
        <v>0</v>
      </c>
      <c r="Q262" s="21">
        <v>0</v>
      </c>
      <c r="R262" s="21">
        <v>56.2</v>
      </c>
      <c r="S262" s="21">
        <v>0</v>
      </c>
      <c r="T262" s="26">
        <v>56.2</v>
      </c>
      <c r="U262" s="22">
        <v>0</v>
      </c>
      <c r="V262" s="22">
        <v>0</v>
      </c>
      <c r="W262" s="22">
        <v>18.8</v>
      </c>
      <c r="X262" s="22">
        <v>0</v>
      </c>
      <c r="Y262" s="26">
        <v>18.8</v>
      </c>
    </row>
    <row r="263" spans="1:25" ht="15.75" thickBot="1" x14ac:dyDescent="0.3">
      <c r="A263" s="17">
        <v>2018</v>
      </c>
      <c r="B263" s="18">
        <v>4911</v>
      </c>
      <c r="C263" s="19" t="s">
        <v>452</v>
      </c>
      <c r="D263" s="19" t="s">
        <v>161</v>
      </c>
      <c r="E263" s="19" t="s">
        <v>118</v>
      </c>
      <c r="F263" s="21" t="s">
        <v>202</v>
      </c>
      <c r="G263" s="21" t="s">
        <v>202</v>
      </c>
      <c r="H263" s="20">
        <v>4490</v>
      </c>
      <c r="I263" s="21" t="s">
        <v>202</v>
      </c>
      <c r="J263" s="20">
        <v>4490</v>
      </c>
      <c r="K263" s="22" t="s">
        <v>202</v>
      </c>
      <c r="L263" s="22" t="s">
        <v>202</v>
      </c>
      <c r="M263" s="22" t="s">
        <v>202</v>
      </c>
      <c r="N263" s="22" t="s">
        <v>202</v>
      </c>
      <c r="O263" s="22" t="s">
        <v>202</v>
      </c>
      <c r="P263" s="21" t="s">
        <v>202</v>
      </c>
      <c r="Q263" s="21" t="s">
        <v>202</v>
      </c>
      <c r="R263" s="21">
        <v>75.3</v>
      </c>
      <c r="S263" s="21" t="s">
        <v>202</v>
      </c>
      <c r="T263" s="26">
        <v>75.3</v>
      </c>
      <c r="U263" s="22" t="s">
        <v>202</v>
      </c>
      <c r="V263" s="22" t="s">
        <v>202</v>
      </c>
      <c r="W263" s="22">
        <v>36.700000000000003</v>
      </c>
      <c r="X263" s="22" t="s">
        <v>202</v>
      </c>
      <c r="Y263" s="26">
        <v>36.700000000000003</v>
      </c>
    </row>
    <row r="264" spans="1:25" ht="15.75" thickBot="1" x14ac:dyDescent="0.3">
      <c r="A264" s="17">
        <v>2018</v>
      </c>
      <c r="B264" s="18">
        <v>5780</v>
      </c>
      <c r="C264" s="19" t="s">
        <v>453</v>
      </c>
      <c r="D264" s="19" t="s">
        <v>161</v>
      </c>
      <c r="E264" s="19" t="s">
        <v>118</v>
      </c>
      <c r="F264" s="21" t="s">
        <v>202</v>
      </c>
      <c r="G264" s="21" t="s">
        <v>202</v>
      </c>
      <c r="H264" s="20">
        <v>1344</v>
      </c>
      <c r="I264" s="21" t="s">
        <v>202</v>
      </c>
      <c r="J264" s="20">
        <v>1344</v>
      </c>
      <c r="K264" s="22" t="s">
        <v>202</v>
      </c>
      <c r="L264" s="22" t="s">
        <v>202</v>
      </c>
      <c r="M264" s="22" t="s">
        <v>202</v>
      </c>
      <c r="N264" s="22" t="s">
        <v>202</v>
      </c>
      <c r="O264" s="22" t="s">
        <v>202</v>
      </c>
      <c r="P264" s="21" t="s">
        <v>202</v>
      </c>
      <c r="Q264" s="21" t="s">
        <v>202</v>
      </c>
      <c r="R264" s="21">
        <v>27.1</v>
      </c>
      <c r="S264" s="21" t="s">
        <v>202</v>
      </c>
      <c r="T264" s="26">
        <v>27.1</v>
      </c>
      <c r="U264" s="22" t="s">
        <v>202</v>
      </c>
      <c r="V264" s="22" t="s">
        <v>202</v>
      </c>
      <c r="W264" s="22">
        <v>27.1</v>
      </c>
      <c r="X264" s="22" t="s">
        <v>202</v>
      </c>
      <c r="Y264" s="26">
        <v>27.1</v>
      </c>
    </row>
    <row r="265" spans="1:25" ht="15.75" thickBot="1" x14ac:dyDescent="0.3">
      <c r="A265" s="17">
        <v>2018</v>
      </c>
      <c r="B265" s="18">
        <v>8570</v>
      </c>
      <c r="C265" s="19" t="s">
        <v>245</v>
      </c>
      <c r="D265" s="19" t="s">
        <v>161</v>
      </c>
      <c r="E265" s="19" t="s">
        <v>125</v>
      </c>
      <c r="F265" s="21" t="s">
        <v>202</v>
      </c>
      <c r="G265" s="21" t="s">
        <v>202</v>
      </c>
      <c r="H265" s="21">
        <v>294</v>
      </c>
      <c r="I265" s="21" t="s">
        <v>202</v>
      </c>
      <c r="J265" s="21">
        <v>294</v>
      </c>
      <c r="K265" s="22" t="s">
        <v>202</v>
      </c>
      <c r="L265" s="22" t="s">
        <v>202</v>
      </c>
      <c r="M265" s="22" t="s">
        <v>202</v>
      </c>
      <c r="N265" s="22" t="s">
        <v>202</v>
      </c>
      <c r="O265" s="22" t="s">
        <v>202</v>
      </c>
      <c r="P265" s="21" t="s">
        <v>202</v>
      </c>
      <c r="Q265" s="21" t="s">
        <v>202</v>
      </c>
      <c r="R265" s="21">
        <v>17.2</v>
      </c>
      <c r="S265" s="21" t="s">
        <v>202</v>
      </c>
      <c r="T265" s="26">
        <v>17.2</v>
      </c>
      <c r="U265" s="22" t="s">
        <v>202</v>
      </c>
      <c r="V265" s="22" t="s">
        <v>202</v>
      </c>
      <c r="W265" s="22">
        <v>0</v>
      </c>
      <c r="X265" s="22" t="s">
        <v>202</v>
      </c>
      <c r="Y265" s="26">
        <v>0</v>
      </c>
    </row>
    <row r="266" spans="1:25" ht="15.75" thickBot="1" x14ac:dyDescent="0.3">
      <c r="A266" s="17">
        <v>2018</v>
      </c>
      <c r="B266" s="18">
        <v>8924</v>
      </c>
      <c r="C266" s="19" t="s">
        <v>454</v>
      </c>
      <c r="D266" s="19" t="s">
        <v>161</v>
      </c>
      <c r="E266" s="19" t="s">
        <v>118</v>
      </c>
      <c r="F266" s="21" t="s">
        <v>202</v>
      </c>
      <c r="G266" s="21" t="s">
        <v>202</v>
      </c>
      <c r="H266" s="20">
        <v>1245</v>
      </c>
      <c r="I266" s="21" t="s">
        <v>202</v>
      </c>
      <c r="J266" s="20">
        <v>1245</v>
      </c>
      <c r="K266" s="22" t="s">
        <v>202</v>
      </c>
      <c r="L266" s="22" t="s">
        <v>202</v>
      </c>
      <c r="M266" s="22">
        <v>5</v>
      </c>
      <c r="N266" s="22" t="s">
        <v>202</v>
      </c>
      <c r="O266" s="22">
        <v>5</v>
      </c>
      <c r="P266" s="21" t="s">
        <v>202</v>
      </c>
      <c r="Q266" s="21" t="s">
        <v>202</v>
      </c>
      <c r="R266" s="21">
        <v>22</v>
      </c>
      <c r="S266" s="21" t="s">
        <v>202</v>
      </c>
      <c r="T266" s="26">
        <v>22</v>
      </c>
      <c r="U266" s="22" t="s">
        <v>202</v>
      </c>
      <c r="V266" s="22" t="s">
        <v>202</v>
      </c>
      <c r="W266" s="22">
        <v>11.8</v>
      </c>
      <c r="X266" s="22" t="s">
        <v>202</v>
      </c>
      <c r="Y266" s="26">
        <v>11.8</v>
      </c>
    </row>
    <row r="267" spans="1:25" ht="15.75" thickBot="1" x14ac:dyDescent="0.3">
      <c r="A267" s="17">
        <v>2018</v>
      </c>
      <c r="B267" s="18">
        <v>10065</v>
      </c>
      <c r="C267" s="19" t="s">
        <v>455</v>
      </c>
      <c r="D267" s="19" t="s">
        <v>161</v>
      </c>
      <c r="E267" s="19" t="s">
        <v>118</v>
      </c>
      <c r="F267" s="21" t="s">
        <v>202</v>
      </c>
      <c r="G267" s="21" t="s">
        <v>202</v>
      </c>
      <c r="H267" s="21">
        <v>500</v>
      </c>
      <c r="I267" s="21" t="s">
        <v>202</v>
      </c>
      <c r="J267" s="21">
        <v>500</v>
      </c>
      <c r="K267" s="22" t="s">
        <v>202</v>
      </c>
      <c r="L267" s="22" t="s">
        <v>202</v>
      </c>
      <c r="M267" s="22">
        <v>0</v>
      </c>
      <c r="N267" s="22" t="s">
        <v>202</v>
      </c>
      <c r="O267" s="22">
        <v>0</v>
      </c>
      <c r="P267" s="21" t="s">
        <v>202</v>
      </c>
      <c r="Q267" s="21" t="s">
        <v>202</v>
      </c>
      <c r="R267" s="21">
        <v>0</v>
      </c>
      <c r="S267" s="21" t="s">
        <v>202</v>
      </c>
      <c r="T267" s="26">
        <v>0</v>
      </c>
      <c r="U267" s="22" t="s">
        <v>202</v>
      </c>
      <c r="V267" s="22" t="s">
        <v>202</v>
      </c>
      <c r="W267" s="22">
        <v>0</v>
      </c>
      <c r="X267" s="22" t="s">
        <v>202</v>
      </c>
      <c r="Y267" s="26">
        <v>0</v>
      </c>
    </row>
    <row r="268" spans="1:25" ht="15.75" thickBot="1" x14ac:dyDescent="0.3">
      <c r="A268" s="17">
        <v>2018</v>
      </c>
      <c r="B268" s="18">
        <v>11251</v>
      </c>
      <c r="C268" s="19" t="s">
        <v>456</v>
      </c>
      <c r="D268" s="19" t="s">
        <v>161</v>
      </c>
      <c r="E268" s="19" t="s">
        <v>118</v>
      </c>
      <c r="F268" s="21" t="s">
        <v>202</v>
      </c>
      <c r="G268" s="21">
        <v>489</v>
      </c>
      <c r="H268" s="21" t="s">
        <v>202</v>
      </c>
      <c r="I268" s="21" t="s">
        <v>202</v>
      </c>
      <c r="J268" s="21">
        <v>489</v>
      </c>
      <c r="K268" s="22" t="s">
        <v>202</v>
      </c>
      <c r="L268" s="22" t="s">
        <v>202</v>
      </c>
      <c r="M268" s="22" t="s">
        <v>202</v>
      </c>
      <c r="N268" s="22" t="s">
        <v>202</v>
      </c>
      <c r="O268" s="22" t="s">
        <v>202</v>
      </c>
      <c r="P268" s="21" t="s">
        <v>202</v>
      </c>
      <c r="Q268" s="21">
        <v>29.5</v>
      </c>
      <c r="R268" s="21" t="s">
        <v>202</v>
      </c>
      <c r="S268" s="21" t="s">
        <v>202</v>
      </c>
      <c r="T268" s="26">
        <v>29.5</v>
      </c>
      <c r="U268" s="22" t="s">
        <v>202</v>
      </c>
      <c r="V268" s="22">
        <v>11.5</v>
      </c>
      <c r="W268" s="22" t="s">
        <v>202</v>
      </c>
      <c r="X268" s="22" t="s">
        <v>202</v>
      </c>
      <c r="Y268" s="26">
        <v>11.5</v>
      </c>
    </row>
    <row r="269" spans="1:25" ht="15.75" thickBot="1" x14ac:dyDescent="0.3">
      <c r="A269" s="17">
        <v>2018</v>
      </c>
      <c r="B269" s="18">
        <v>12539</v>
      </c>
      <c r="C269" s="19" t="s">
        <v>457</v>
      </c>
      <c r="D269" s="19" t="s">
        <v>161</v>
      </c>
      <c r="E269" s="19" t="s">
        <v>125</v>
      </c>
      <c r="F269" s="21" t="s">
        <v>202</v>
      </c>
      <c r="G269" s="21" t="s">
        <v>202</v>
      </c>
      <c r="H269" s="20">
        <v>1488</v>
      </c>
      <c r="I269" s="21" t="s">
        <v>202</v>
      </c>
      <c r="J269" s="20">
        <v>1488</v>
      </c>
      <c r="K269" s="22" t="s">
        <v>202</v>
      </c>
      <c r="L269" s="22" t="s">
        <v>202</v>
      </c>
      <c r="M269" s="22">
        <v>0</v>
      </c>
      <c r="N269" s="22" t="s">
        <v>202</v>
      </c>
      <c r="O269" s="22">
        <v>0</v>
      </c>
      <c r="P269" s="21" t="s">
        <v>202</v>
      </c>
      <c r="Q269" s="21" t="s">
        <v>202</v>
      </c>
      <c r="R269" s="21">
        <v>43.8</v>
      </c>
      <c r="S269" s="21" t="s">
        <v>202</v>
      </c>
      <c r="T269" s="26">
        <v>43.8</v>
      </c>
      <c r="U269" s="22" t="s">
        <v>202</v>
      </c>
      <c r="V269" s="22" t="s">
        <v>202</v>
      </c>
      <c r="W269" s="22">
        <v>20.399999999999999</v>
      </c>
      <c r="X269" s="22" t="s">
        <v>202</v>
      </c>
      <c r="Y269" s="26">
        <v>20.399999999999999</v>
      </c>
    </row>
    <row r="270" spans="1:25" ht="15.75" thickBot="1" x14ac:dyDescent="0.3">
      <c r="A270" s="17">
        <v>2018</v>
      </c>
      <c r="B270" s="18">
        <v>13337</v>
      </c>
      <c r="C270" s="19" t="s">
        <v>458</v>
      </c>
      <c r="D270" s="19" t="s">
        <v>161</v>
      </c>
      <c r="E270" s="19" t="s">
        <v>118</v>
      </c>
      <c r="F270" s="21" t="s">
        <v>202</v>
      </c>
      <c r="G270" s="21">
        <v>359</v>
      </c>
      <c r="H270" s="21">
        <v>4</v>
      </c>
      <c r="I270" s="21" t="s">
        <v>202</v>
      </c>
      <c r="J270" s="21">
        <v>363</v>
      </c>
      <c r="K270" s="22" t="s">
        <v>202</v>
      </c>
      <c r="L270" s="22" t="s">
        <v>202</v>
      </c>
      <c r="M270" s="22" t="s">
        <v>202</v>
      </c>
      <c r="N270" s="22" t="s">
        <v>202</v>
      </c>
      <c r="O270" s="22" t="s">
        <v>202</v>
      </c>
      <c r="P270" s="21" t="s">
        <v>202</v>
      </c>
      <c r="Q270" s="21">
        <v>8</v>
      </c>
      <c r="R270" s="21">
        <v>60</v>
      </c>
      <c r="S270" s="21" t="s">
        <v>202</v>
      </c>
      <c r="T270" s="26">
        <v>68</v>
      </c>
      <c r="U270" s="22" t="s">
        <v>202</v>
      </c>
      <c r="V270" s="22">
        <v>6</v>
      </c>
      <c r="W270" s="22" t="s">
        <v>202</v>
      </c>
      <c r="X270" s="22" t="s">
        <v>202</v>
      </c>
      <c r="Y270" s="26">
        <v>6</v>
      </c>
    </row>
    <row r="271" spans="1:25" ht="15.75" thickBot="1" x14ac:dyDescent="0.3">
      <c r="A271" s="17">
        <v>2018</v>
      </c>
      <c r="B271" s="18">
        <v>13664</v>
      </c>
      <c r="C271" s="19" t="s">
        <v>459</v>
      </c>
      <c r="D271" s="19" t="s">
        <v>161</v>
      </c>
      <c r="E271" s="19" t="s">
        <v>118</v>
      </c>
      <c r="F271" s="21">
        <v>0</v>
      </c>
      <c r="G271" s="21">
        <v>2</v>
      </c>
      <c r="H271" s="20">
        <v>1529</v>
      </c>
      <c r="I271" s="21">
        <v>0</v>
      </c>
      <c r="J271" s="20">
        <v>1531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1">
        <v>0</v>
      </c>
      <c r="Q271" s="21">
        <v>0.5</v>
      </c>
      <c r="R271" s="21">
        <v>73</v>
      </c>
      <c r="S271" s="21">
        <v>0</v>
      </c>
      <c r="T271" s="26">
        <v>73.5</v>
      </c>
      <c r="U271" s="22">
        <v>0</v>
      </c>
      <c r="V271" s="22">
        <v>0.3</v>
      </c>
      <c r="W271" s="22">
        <v>19</v>
      </c>
      <c r="X271" s="22">
        <v>0</v>
      </c>
      <c r="Y271" s="26">
        <v>19.3</v>
      </c>
    </row>
    <row r="272" spans="1:25" ht="15.75" thickBot="1" x14ac:dyDescent="0.3">
      <c r="A272" s="17">
        <v>2018</v>
      </c>
      <c r="B272" s="18">
        <v>13698</v>
      </c>
      <c r="C272" s="19" t="s">
        <v>460</v>
      </c>
      <c r="D272" s="19" t="s">
        <v>161</v>
      </c>
      <c r="E272" s="19" t="s">
        <v>118</v>
      </c>
      <c r="F272" s="21" t="s">
        <v>202</v>
      </c>
      <c r="G272" s="21" t="s">
        <v>202</v>
      </c>
      <c r="H272" s="21">
        <v>906</v>
      </c>
      <c r="I272" s="21" t="s">
        <v>202</v>
      </c>
      <c r="J272" s="21">
        <v>906</v>
      </c>
      <c r="K272" s="22" t="s">
        <v>202</v>
      </c>
      <c r="L272" s="22" t="s">
        <v>202</v>
      </c>
      <c r="M272" s="23">
        <v>2250</v>
      </c>
      <c r="N272" s="22" t="s">
        <v>202</v>
      </c>
      <c r="O272" s="23">
        <v>2250</v>
      </c>
      <c r="P272" s="21" t="s">
        <v>202</v>
      </c>
      <c r="Q272" s="21" t="s">
        <v>202</v>
      </c>
      <c r="R272" s="21">
        <v>71</v>
      </c>
      <c r="S272" s="21" t="s">
        <v>202</v>
      </c>
      <c r="T272" s="26">
        <v>71</v>
      </c>
      <c r="U272" s="22" t="s">
        <v>202</v>
      </c>
      <c r="V272" s="22" t="s">
        <v>202</v>
      </c>
      <c r="W272" s="22">
        <v>18</v>
      </c>
      <c r="X272" s="22" t="s">
        <v>202</v>
      </c>
      <c r="Y272" s="26">
        <v>18</v>
      </c>
    </row>
    <row r="273" spans="1:25" ht="15.75" thickBot="1" x14ac:dyDescent="0.3">
      <c r="A273" s="17">
        <v>2018</v>
      </c>
      <c r="B273" s="18">
        <v>14426</v>
      </c>
      <c r="C273" s="19" t="s">
        <v>461</v>
      </c>
      <c r="D273" s="19" t="s">
        <v>161</v>
      </c>
      <c r="E273" s="19" t="s">
        <v>125</v>
      </c>
      <c r="F273" s="21" t="s">
        <v>202</v>
      </c>
      <c r="G273" s="21" t="s">
        <v>202</v>
      </c>
      <c r="H273" s="21">
        <v>421</v>
      </c>
      <c r="I273" s="21" t="s">
        <v>202</v>
      </c>
      <c r="J273" s="21">
        <v>421</v>
      </c>
      <c r="K273" s="22" t="s">
        <v>202</v>
      </c>
      <c r="L273" s="22" t="s">
        <v>202</v>
      </c>
      <c r="M273" s="23">
        <v>8315</v>
      </c>
      <c r="N273" s="22" t="s">
        <v>202</v>
      </c>
      <c r="O273" s="23">
        <v>8315</v>
      </c>
      <c r="P273" s="21" t="s">
        <v>202</v>
      </c>
      <c r="Q273" s="21" t="s">
        <v>202</v>
      </c>
      <c r="R273" s="21">
        <v>114.9</v>
      </c>
      <c r="S273" s="21" t="s">
        <v>202</v>
      </c>
      <c r="T273" s="26">
        <v>114.9</v>
      </c>
      <c r="U273" s="22" t="s">
        <v>202</v>
      </c>
      <c r="V273" s="22" t="s">
        <v>202</v>
      </c>
      <c r="W273" s="22">
        <v>0</v>
      </c>
      <c r="X273" s="22" t="s">
        <v>202</v>
      </c>
      <c r="Y273" s="26">
        <v>0</v>
      </c>
    </row>
    <row r="274" spans="1:25" ht="15.75" thickBot="1" x14ac:dyDescent="0.3">
      <c r="A274" s="17">
        <v>2018</v>
      </c>
      <c r="B274" s="18">
        <v>15188</v>
      </c>
      <c r="C274" s="19" t="s">
        <v>462</v>
      </c>
      <c r="D274" s="19" t="s">
        <v>161</v>
      </c>
      <c r="E274" s="19" t="s">
        <v>118</v>
      </c>
      <c r="F274" s="21" t="s">
        <v>202</v>
      </c>
      <c r="G274" s="21" t="s">
        <v>202</v>
      </c>
      <c r="H274" s="21">
        <v>852</v>
      </c>
      <c r="I274" s="21" t="s">
        <v>202</v>
      </c>
      <c r="J274" s="21">
        <v>852</v>
      </c>
      <c r="K274" s="22" t="s">
        <v>202</v>
      </c>
      <c r="L274" s="22" t="s">
        <v>202</v>
      </c>
      <c r="M274" s="22" t="s">
        <v>202</v>
      </c>
      <c r="N274" s="22" t="s">
        <v>202</v>
      </c>
      <c r="O274" s="22" t="s">
        <v>202</v>
      </c>
      <c r="P274" s="21" t="s">
        <v>202</v>
      </c>
      <c r="Q274" s="21" t="s">
        <v>202</v>
      </c>
      <c r="R274" s="21">
        <v>23.9</v>
      </c>
      <c r="S274" s="21" t="s">
        <v>202</v>
      </c>
      <c r="T274" s="26">
        <v>23.9</v>
      </c>
      <c r="U274" s="22" t="s">
        <v>202</v>
      </c>
      <c r="V274" s="22" t="s">
        <v>202</v>
      </c>
      <c r="W274" s="22">
        <v>7.4</v>
      </c>
      <c r="X274" s="22" t="s">
        <v>202</v>
      </c>
      <c r="Y274" s="26">
        <v>7.4</v>
      </c>
    </row>
    <row r="275" spans="1:25" ht="15.75" thickBot="1" x14ac:dyDescent="0.3">
      <c r="A275" s="17">
        <v>2018</v>
      </c>
      <c r="B275" s="18">
        <v>17548</v>
      </c>
      <c r="C275" s="19" t="s">
        <v>463</v>
      </c>
      <c r="D275" s="19" t="s">
        <v>161</v>
      </c>
      <c r="E275" s="19" t="s">
        <v>118</v>
      </c>
      <c r="F275" s="21">
        <v>0</v>
      </c>
      <c r="G275" s="21">
        <v>0</v>
      </c>
      <c r="H275" s="21">
        <v>952</v>
      </c>
      <c r="I275" s="21">
        <v>0</v>
      </c>
      <c r="J275" s="21">
        <v>952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1">
        <v>0</v>
      </c>
      <c r="Q275" s="21">
        <v>0</v>
      </c>
      <c r="R275" s="21">
        <v>60</v>
      </c>
      <c r="S275" s="21">
        <v>0</v>
      </c>
      <c r="T275" s="26">
        <v>60</v>
      </c>
      <c r="U275" s="22">
        <v>0</v>
      </c>
      <c r="V275" s="22">
        <v>0</v>
      </c>
      <c r="W275" s="22">
        <v>34</v>
      </c>
      <c r="X275" s="22">
        <v>0</v>
      </c>
      <c r="Y275" s="26">
        <v>34</v>
      </c>
    </row>
    <row r="276" spans="1:25" ht="15.75" thickBot="1" x14ac:dyDescent="0.3">
      <c r="A276" s="17">
        <v>2018</v>
      </c>
      <c r="B276" s="18">
        <v>17577</v>
      </c>
      <c r="C276" s="19" t="s">
        <v>464</v>
      </c>
      <c r="D276" s="19" t="s">
        <v>161</v>
      </c>
      <c r="E276" s="19" t="s">
        <v>118</v>
      </c>
      <c r="F276" s="21" t="s">
        <v>202</v>
      </c>
      <c r="G276" s="21">
        <v>1</v>
      </c>
      <c r="H276" s="21" t="s">
        <v>202</v>
      </c>
      <c r="I276" s="21" t="s">
        <v>202</v>
      </c>
      <c r="J276" s="21">
        <v>1</v>
      </c>
      <c r="K276" s="22" t="s">
        <v>202</v>
      </c>
      <c r="L276" s="23">
        <v>2857</v>
      </c>
      <c r="M276" s="22" t="s">
        <v>202</v>
      </c>
      <c r="N276" s="22" t="s">
        <v>202</v>
      </c>
      <c r="O276" s="23">
        <v>2857</v>
      </c>
      <c r="P276" s="21" t="s">
        <v>202</v>
      </c>
      <c r="Q276" s="21">
        <v>13.4</v>
      </c>
      <c r="R276" s="21" t="s">
        <v>202</v>
      </c>
      <c r="S276" s="21" t="s">
        <v>202</v>
      </c>
      <c r="T276" s="26">
        <v>13.4</v>
      </c>
      <c r="U276" s="22" t="s">
        <v>202</v>
      </c>
      <c r="V276" s="22">
        <v>2.6</v>
      </c>
      <c r="W276" s="22" t="s">
        <v>202</v>
      </c>
      <c r="X276" s="22" t="s">
        <v>202</v>
      </c>
      <c r="Y276" s="26">
        <v>2.6</v>
      </c>
    </row>
    <row r="277" spans="1:25" ht="15.75" thickBot="1" x14ac:dyDescent="0.3">
      <c r="A277" s="17">
        <v>2018</v>
      </c>
      <c r="B277" s="18">
        <v>17692</v>
      </c>
      <c r="C277" s="19" t="s">
        <v>465</v>
      </c>
      <c r="D277" s="19" t="s">
        <v>161</v>
      </c>
      <c r="E277" s="19" t="s">
        <v>118</v>
      </c>
      <c r="F277" s="21" t="s">
        <v>202</v>
      </c>
      <c r="G277" s="21" t="s">
        <v>202</v>
      </c>
      <c r="H277" s="20">
        <v>1135</v>
      </c>
      <c r="I277" s="21" t="s">
        <v>202</v>
      </c>
      <c r="J277" s="20">
        <v>1135</v>
      </c>
      <c r="K277" s="22" t="s">
        <v>202</v>
      </c>
      <c r="L277" s="22" t="s">
        <v>202</v>
      </c>
      <c r="M277" s="22" t="s">
        <v>202</v>
      </c>
      <c r="N277" s="22" t="s">
        <v>202</v>
      </c>
      <c r="O277" s="22" t="s">
        <v>202</v>
      </c>
      <c r="P277" s="21" t="s">
        <v>202</v>
      </c>
      <c r="Q277" s="21" t="s">
        <v>202</v>
      </c>
      <c r="R277" s="21">
        <v>26.3</v>
      </c>
      <c r="S277" s="21" t="s">
        <v>202</v>
      </c>
      <c r="T277" s="26">
        <v>26.3</v>
      </c>
      <c r="U277" s="22" t="s">
        <v>202</v>
      </c>
      <c r="V277" s="22" t="s">
        <v>202</v>
      </c>
      <c r="W277" s="22">
        <v>13.2</v>
      </c>
      <c r="X277" s="22" t="s">
        <v>202</v>
      </c>
      <c r="Y277" s="26">
        <v>13.2</v>
      </c>
    </row>
    <row r="278" spans="1:25" ht="15.75" thickBot="1" x14ac:dyDescent="0.3">
      <c r="A278" s="17">
        <v>2018</v>
      </c>
      <c r="B278" s="18">
        <v>17979</v>
      </c>
      <c r="C278" s="19" t="s">
        <v>466</v>
      </c>
      <c r="D278" s="19" t="s">
        <v>161</v>
      </c>
      <c r="E278" s="19" t="s">
        <v>118</v>
      </c>
      <c r="F278" s="21">
        <v>128</v>
      </c>
      <c r="G278" s="21">
        <v>0</v>
      </c>
      <c r="H278" s="21">
        <v>184</v>
      </c>
      <c r="I278" s="21">
        <v>0</v>
      </c>
      <c r="J278" s="21">
        <v>312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1">
        <v>0</v>
      </c>
      <c r="Q278" s="21">
        <v>0</v>
      </c>
      <c r="R278" s="21">
        <v>6</v>
      </c>
      <c r="S278" s="21">
        <v>0</v>
      </c>
      <c r="T278" s="26">
        <v>6</v>
      </c>
      <c r="U278" s="22">
        <v>0</v>
      </c>
      <c r="V278" s="22">
        <v>0</v>
      </c>
      <c r="W278" s="22">
        <v>6</v>
      </c>
      <c r="X278" s="22">
        <v>0</v>
      </c>
      <c r="Y278" s="26">
        <v>6</v>
      </c>
    </row>
    <row r="279" spans="1:25" ht="15.75" thickBot="1" x14ac:dyDescent="0.3">
      <c r="A279" s="17">
        <v>2018</v>
      </c>
      <c r="B279" s="18">
        <v>20456</v>
      </c>
      <c r="C279" s="19" t="s">
        <v>467</v>
      </c>
      <c r="D279" s="19" t="s">
        <v>161</v>
      </c>
      <c r="E279" s="19" t="s">
        <v>118</v>
      </c>
      <c r="F279" s="21" t="s">
        <v>202</v>
      </c>
      <c r="G279" s="21" t="s">
        <v>202</v>
      </c>
      <c r="H279" s="21">
        <v>725</v>
      </c>
      <c r="I279" s="21" t="s">
        <v>202</v>
      </c>
      <c r="J279" s="21">
        <v>725</v>
      </c>
      <c r="K279" s="22" t="s">
        <v>202</v>
      </c>
      <c r="L279" s="22" t="s">
        <v>202</v>
      </c>
      <c r="M279" s="22">
        <v>528</v>
      </c>
      <c r="N279" s="22" t="s">
        <v>202</v>
      </c>
      <c r="O279" s="22">
        <v>528</v>
      </c>
      <c r="P279" s="21" t="s">
        <v>202</v>
      </c>
      <c r="Q279" s="21" t="s">
        <v>202</v>
      </c>
      <c r="R279" s="21">
        <v>28.2</v>
      </c>
      <c r="S279" s="21" t="s">
        <v>202</v>
      </c>
      <c r="T279" s="26">
        <v>28.2</v>
      </c>
      <c r="U279" s="22" t="s">
        <v>202</v>
      </c>
      <c r="V279" s="22" t="s">
        <v>202</v>
      </c>
      <c r="W279" s="22">
        <v>17.8</v>
      </c>
      <c r="X279" s="22" t="s">
        <v>202</v>
      </c>
      <c r="Y279" s="26">
        <v>17.8</v>
      </c>
    </row>
    <row r="280" spans="1:25" ht="15.75" thickBot="1" x14ac:dyDescent="0.3">
      <c r="A280" s="17">
        <v>2018</v>
      </c>
      <c r="B280" s="18">
        <v>13441</v>
      </c>
      <c r="C280" s="19" t="s">
        <v>468</v>
      </c>
      <c r="D280" s="19" t="s">
        <v>163</v>
      </c>
      <c r="E280" s="19" t="s">
        <v>92</v>
      </c>
      <c r="F280" s="20">
        <v>5500</v>
      </c>
      <c r="G280" s="21" t="s">
        <v>202</v>
      </c>
      <c r="H280" s="21" t="s">
        <v>202</v>
      </c>
      <c r="I280" s="21" t="s">
        <v>202</v>
      </c>
      <c r="J280" s="20">
        <v>5500</v>
      </c>
      <c r="K280" s="22">
        <v>6</v>
      </c>
      <c r="L280" s="22" t="s">
        <v>202</v>
      </c>
      <c r="M280" s="22" t="s">
        <v>202</v>
      </c>
      <c r="N280" s="22" t="s">
        <v>202</v>
      </c>
      <c r="O280" s="22">
        <v>6</v>
      </c>
      <c r="P280" s="21">
        <v>40</v>
      </c>
      <c r="Q280" s="21" t="s">
        <v>202</v>
      </c>
      <c r="R280" s="21" t="s">
        <v>202</v>
      </c>
      <c r="S280" s="21" t="s">
        <v>202</v>
      </c>
      <c r="T280" s="26">
        <v>40</v>
      </c>
      <c r="U280" s="22">
        <v>5.2</v>
      </c>
      <c r="V280" s="22" t="s">
        <v>202</v>
      </c>
      <c r="W280" s="22" t="s">
        <v>202</v>
      </c>
      <c r="X280" s="22" t="s">
        <v>202</v>
      </c>
      <c r="Y280" s="26">
        <v>5.2</v>
      </c>
    </row>
    <row r="281" spans="1:25" ht="15.75" thickBot="1" x14ac:dyDescent="0.3">
      <c r="A281" s="17">
        <v>2018</v>
      </c>
      <c r="B281" s="18">
        <v>15477</v>
      </c>
      <c r="C281" s="19" t="s">
        <v>469</v>
      </c>
      <c r="D281" s="19" t="s">
        <v>164</v>
      </c>
      <c r="E281" s="19" t="s">
        <v>102</v>
      </c>
      <c r="F281" s="20">
        <v>90371</v>
      </c>
      <c r="G281" s="21">
        <v>997</v>
      </c>
      <c r="H281" s="21" t="s">
        <v>202</v>
      </c>
      <c r="I281" s="21" t="s">
        <v>202</v>
      </c>
      <c r="J281" s="20">
        <v>91368</v>
      </c>
      <c r="K281" s="22" t="s">
        <v>202</v>
      </c>
      <c r="L281" s="22" t="s">
        <v>202</v>
      </c>
      <c r="M281" s="22" t="s">
        <v>202</v>
      </c>
      <c r="N281" s="22" t="s">
        <v>202</v>
      </c>
      <c r="O281" s="22" t="s">
        <v>202</v>
      </c>
      <c r="P281" s="21">
        <v>65</v>
      </c>
      <c r="Q281" s="21">
        <v>1</v>
      </c>
      <c r="R281" s="21" t="s">
        <v>202</v>
      </c>
      <c r="S281" s="21" t="s">
        <v>202</v>
      </c>
      <c r="T281" s="26">
        <v>66</v>
      </c>
      <c r="U281" s="22" t="s">
        <v>202</v>
      </c>
      <c r="V281" s="22" t="s">
        <v>202</v>
      </c>
      <c r="W281" s="22" t="s">
        <v>202</v>
      </c>
      <c r="X281" s="22" t="s">
        <v>202</v>
      </c>
      <c r="Y281" s="26" t="s">
        <v>202</v>
      </c>
    </row>
    <row r="282" spans="1:25" ht="15.75" thickBot="1" x14ac:dyDescent="0.3">
      <c r="A282" s="17">
        <v>2018</v>
      </c>
      <c r="B282" s="18">
        <v>963</v>
      </c>
      <c r="C282" s="19" t="s">
        <v>470</v>
      </c>
      <c r="D282" s="19" t="s">
        <v>164</v>
      </c>
      <c r="E282" s="19" t="s">
        <v>102</v>
      </c>
      <c r="F282" s="20">
        <v>45620</v>
      </c>
      <c r="G282" s="21" t="s">
        <v>202</v>
      </c>
      <c r="H282" s="21" t="s">
        <v>202</v>
      </c>
      <c r="I282" s="21" t="s">
        <v>202</v>
      </c>
      <c r="J282" s="20">
        <v>45620</v>
      </c>
      <c r="K282" s="22">
        <v>613</v>
      </c>
      <c r="L282" s="22" t="s">
        <v>202</v>
      </c>
      <c r="M282" s="22" t="s">
        <v>202</v>
      </c>
      <c r="N282" s="22" t="s">
        <v>202</v>
      </c>
      <c r="O282" s="22">
        <v>613</v>
      </c>
      <c r="P282" s="21">
        <v>62.3</v>
      </c>
      <c r="Q282" s="21" t="s">
        <v>202</v>
      </c>
      <c r="R282" s="21" t="s">
        <v>202</v>
      </c>
      <c r="S282" s="21" t="s">
        <v>202</v>
      </c>
      <c r="T282" s="26">
        <v>62.3</v>
      </c>
      <c r="U282" s="22">
        <v>62.3</v>
      </c>
      <c r="V282" s="22" t="s">
        <v>202</v>
      </c>
      <c r="W282" s="22" t="s">
        <v>202</v>
      </c>
      <c r="X282" s="22" t="s">
        <v>202</v>
      </c>
      <c r="Y282" s="26">
        <v>62.3</v>
      </c>
    </row>
    <row r="283" spans="1:25" ht="15.75" thickBot="1" x14ac:dyDescent="0.3">
      <c r="A283" s="17">
        <v>2018</v>
      </c>
      <c r="B283" s="18">
        <v>17718</v>
      </c>
      <c r="C283" s="19" t="s">
        <v>471</v>
      </c>
      <c r="D283" s="19" t="s">
        <v>165</v>
      </c>
      <c r="E283" s="19" t="s">
        <v>118</v>
      </c>
      <c r="F283" s="20">
        <v>4888</v>
      </c>
      <c r="G283" s="21">
        <v>0</v>
      </c>
      <c r="H283" s="21">
        <v>0</v>
      </c>
      <c r="I283" s="21">
        <v>0</v>
      </c>
      <c r="J283" s="20">
        <v>4888</v>
      </c>
      <c r="K283" s="22">
        <v>4</v>
      </c>
      <c r="L283" s="22">
        <v>0</v>
      </c>
      <c r="M283" s="22">
        <v>0</v>
      </c>
      <c r="N283" s="22">
        <v>0</v>
      </c>
      <c r="O283" s="22">
        <v>4</v>
      </c>
      <c r="P283" s="21">
        <v>5.5</v>
      </c>
      <c r="Q283" s="21">
        <v>0</v>
      </c>
      <c r="R283" s="21">
        <v>0</v>
      </c>
      <c r="S283" s="21">
        <v>0</v>
      </c>
      <c r="T283" s="26">
        <v>5.5</v>
      </c>
      <c r="U283" s="22">
        <v>2.2999999999999998</v>
      </c>
      <c r="V283" s="22">
        <v>0</v>
      </c>
      <c r="W283" s="22">
        <v>0</v>
      </c>
      <c r="X283" s="22">
        <v>0</v>
      </c>
      <c r="Y283" s="26">
        <v>2.2999999999999998</v>
      </c>
    </row>
    <row r="284" spans="1:25" ht="15.75" thickBot="1" x14ac:dyDescent="0.3">
      <c r="A284" s="17">
        <v>2018</v>
      </c>
      <c r="B284" s="18">
        <v>15473</v>
      </c>
      <c r="C284" s="19" t="s">
        <v>472</v>
      </c>
      <c r="D284" s="19" t="s">
        <v>165</v>
      </c>
      <c r="E284" s="19" t="s">
        <v>107</v>
      </c>
      <c r="F284" s="20">
        <v>37131</v>
      </c>
      <c r="G284" s="20">
        <v>6592</v>
      </c>
      <c r="H284" s="21">
        <v>110</v>
      </c>
      <c r="I284" s="21" t="s">
        <v>202</v>
      </c>
      <c r="J284" s="20">
        <v>43833</v>
      </c>
      <c r="K284" s="22">
        <v>464</v>
      </c>
      <c r="L284" s="22">
        <v>91</v>
      </c>
      <c r="M284" s="22">
        <v>509</v>
      </c>
      <c r="N284" s="22" t="s">
        <v>202</v>
      </c>
      <c r="O284" s="23">
        <v>1064</v>
      </c>
      <c r="P284" s="21">
        <v>33.1</v>
      </c>
      <c r="Q284" s="21">
        <v>8.6999999999999993</v>
      </c>
      <c r="R284" s="21">
        <v>21</v>
      </c>
      <c r="S284" s="21" t="s">
        <v>202</v>
      </c>
      <c r="T284" s="26">
        <v>62.8</v>
      </c>
      <c r="U284" s="22">
        <v>32.6</v>
      </c>
      <c r="V284" s="22">
        <v>8</v>
      </c>
      <c r="W284" s="22">
        <v>15.2</v>
      </c>
      <c r="X284" s="22" t="s">
        <v>202</v>
      </c>
      <c r="Y284" s="26">
        <v>55.8</v>
      </c>
    </row>
    <row r="285" spans="1:25" ht="15.75" thickBot="1" x14ac:dyDescent="0.3">
      <c r="A285" s="17">
        <v>2018</v>
      </c>
      <c r="B285" s="18">
        <v>13407</v>
      </c>
      <c r="C285" s="19" t="s">
        <v>473</v>
      </c>
      <c r="D285" s="19" t="s">
        <v>162</v>
      </c>
      <c r="E285" s="19" t="s">
        <v>96</v>
      </c>
      <c r="F285" s="20">
        <v>78490</v>
      </c>
      <c r="G285" s="20">
        <v>2143</v>
      </c>
      <c r="H285" s="21">
        <v>0</v>
      </c>
      <c r="I285" s="21">
        <v>0</v>
      </c>
      <c r="J285" s="20">
        <v>80633</v>
      </c>
      <c r="K285" s="23">
        <v>23247</v>
      </c>
      <c r="L285" s="23">
        <v>5514</v>
      </c>
      <c r="M285" s="22">
        <v>0</v>
      </c>
      <c r="N285" s="22">
        <v>0</v>
      </c>
      <c r="O285" s="23">
        <v>28761</v>
      </c>
      <c r="P285" s="21">
        <v>169.3</v>
      </c>
      <c r="Q285" s="21">
        <v>16.8</v>
      </c>
      <c r="R285" s="21">
        <v>0</v>
      </c>
      <c r="S285" s="21">
        <v>0</v>
      </c>
      <c r="T285" s="26">
        <v>186.1</v>
      </c>
      <c r="U285" s="22">
        <v>159</v>
      </c>
      <c r="V285" s="22">
        <v>13</v>
      </c>
      <c r="W285" s="22">
        <v>0</v>
      </c>
      <c r="X285" s="22">
        <v>0</v>
      </c>
      <c r="Y285" s="26">
        <v>172</v>
      </c>
    </row>
    <row r="286" spans="1:25" ht="15.75" thickBot="1" x14ac:dyDescent="0.3">
      <c r="A286" s="17">
        <v>2018</v>
      </c>
      <c r="B286" s="18">
        <v>17166</v>
      </c>
      <c r="C286" s="19" t="s">
        <v>474</v>
      </c>
      <c r="D286" s="19" t="s">
        <v>162</v>
      </c>
      <c r="E286" s="19" t="s">
        <v>96</v>
      </c>
      <c r="F286" s="20">
        <v>9156</v>
      </c>
      <c r="G286" s="21">
        <v>390</v>
      </c>
      <c r="H286" s="21" t="s">
        <v>202</v>
      </c>
      <c r="I286" s="21" t="s">
        <v>202</v>
      </c>
      <c r="J286" s="20">
        <v>9546</v>
      </c>
      <c r="K286" s="23">
        <v>2274</v>
      </c>
      <c r="L286" s="23">
        <v>1474</v>
      </c>
      <c r="M286" s="22" t="s">
        <v>202</v>
      </c>
      <c r="N286" s="22" t="s">
        <v>202</v>
      </c>
      <c r="O286" s="23">
        <v>3748</v>
      </c>
      <c r="P286" s="21">
        <v>14.1</v>
      </c>
      <c r="Q286" s="21">
        <v>5.7</v>
      </c>
      <c r="R286" s="21" t="s">
        <v>202</v>
      </c>
      <c r="S286" s="21" t="s">
        <v>202</v>
      </c>
      <c r="T286" s="26">
        <v>19.8</v>
      </c>
      <c r="U286" s="22">
        <v>12.1</v>
      </c>
      <c r="V286" s="22">
        <v>4.7</v>
      </c>
      <c r="W286" s="22" t="s">
        <v>202</v>
      </c>
      <c r="X286" s="22" t="s">
        <v>202</v>
      </c>
      <c r="Y286" s="26">
        <v>16.8</v>
      </c>
    </row>
    <row r="287" spans="1:25" ht="15.75" thickBot="1" x14ac:dyDescent="0.3">
      <c r="A287" s="17">
        <v>2018</v>
      </c>
      <c r="B287" s="18">
        <v>3249</v>
      </c>
      <c r="C287" s="19" t="s">
        <v>475</v>
      </c>
      <c r="D287" s="19" t="s">
        <v>166</v>
      </c>
      <c r="E287" s="19" t="s">
        <v>97</v>
      </c>
      <c r="F287" s="20">
        <v>3263</v>
      </c>
      <c r="G287" s="21">
        <v>7</v>
      </c>
      <c r="H287" s="21">
        <v>4</v>
      </c>
      <c r="I287" s="21" t="s">
        <v>202</v>
      </c>
      <c r="J287" s="20">
        <v>3274</v>
      </c>
      <c r="K287" s="22">
        <v>60</v>
      </c>
      <c r="L287" s="22">
        <v>1</v>
      </c>
      <c r="M287" s="22">
        <v>5</v>
      </c>
      <c r="N287" s="22" t="s">
        <v>202</v>
      </c>
      <c r="O287" s="22">
        <v>65</v>
      </c>
      <c r="P287" s="21">
        <v>4.3</v>
      </c>
      <c r="Q287" s="21">
        <v>0.7</v>
      </c>
      <c r="R287" s="21">
        <v>4.5</v>
      </c>
      <c r="S287" s="21" t="s">
        <v>202</v>
      </c>
      <c r="T287" s="26">
        <v>9.5</v>
      </c>
      <c r="U287" s="22">
        <v>4.3</v>
      </c>
      <c r="V287" s="22">
        <v>0.7</v>
      </c>
      <c r="W287" s="22">
        <v>4.5</v>
      </c>
      <c r="X287" s="22" t="s">
        <v>202</v>
      </c>
      <c r="Y287" s="26">
        <v>9.5</v>
      </c>
    </row>
    <row r="288" spans="1:25" ht="15.75" thickBot="1" x14ac:dyDescent="0.3">
      <c r="A288" s="17">
        <v>2018</v>
      </c>
      <c r="B288" s="18">
        <v>11811</v>
      </c>
      <c r="C288" s="19" t="s">
        <v>476</v>
      </c>
      <c r="D288" s="19" t="s">
        <v>166</v>
      </c>
      <c r="E288" s="19" t="s">
        <v>97</v>
      </c>
      <c r="F288" s="21">
        <v>754</v>
      </c>
      <c r="G288" s="21">
        <v>1</v>
      </c>
      <c r="H288" s="21" t="s">
        <v>202</v>
      </c>
      <c r="I288" s="21" t="s">
        <v>202</v>
      </c>
      <c r="J288" s="21">
        <v>755</v>
      </c>
      <c r="K288" s="22">
        <v>3</v>
      </c>
      <c r="L288" s="22">
        <v>1</v>
      </c>
      <c r="M288" s="22" t="s">
        <v>202</v>
      </c>
      <c r="N288" s="22" t="s">
        <v>202</v>
      </c>
      <c r="O288" s="22">
        <v>4</v>
      </c>
      <c r="P288" s="21">
        <v>2.2999999999999998</v>
      </c>
      <c r="Q288" s="21">
        <v>0.3</v>
      </c>
      <c r="R288" s="21" t="s">
        <v>202</v>
      </c>
      <c r="S288" s="21" t="s">
        <v>202</v>
      </c>
      <c r="T288" s="26">
        <v>2.5</v>
      </c>
      <c r="U288" s="22">
        <v>0.8</v>
      </c>
      <c r="V288" s="22">
        <v>0.3</v>
      </c>
      <c r="W288" s="22" t="s">
        <v>202</v>
      </c>
      <c r="X288" s="22" t="s">
        <v>202</v>
      </c>
      <c r="Y288" s="26">
        <v>1</v>
      </c>
    </row>
    <row r="289" spans="1:25" ht="15.75" thickBot="1" x14ac:dyDescent="0.3">
      <c r="A289" s="17">
        <v>2018</v>
      </c>
      <c r="B289" s="18">
        <v>11171</v>
      </c>
      <c r="C289" s="19" t="s">
        <v>477</v>
      </c>
      <c r="D289" s="19" t="s">
        <v>166</v>
      </c>
      <c r="E289" s="19" t="s">
        <v>97</v>
      </c>
      <c r="F289" s="20">
        <v>14184</v>
      </c>
      <c r="G289" s="20">
        <v>2672</v>
      </c>
      <c r="H289" s="21" t="s">
        <v>202</v>
      </c>
      <c r="I289" s="21" t="s">
        <v>202</v>
      </c>
      <c r="J289" s="20">
        <v>16856</v>
      </c>
      <c r="K289" s="22" t="s">
        <v>202</v>
      </c>
      <c r="L289" s="22" t="s">
        <v>202</v>
      </c>
      <c r="M289" s="22" t="s">
        <v>202</v>
      </c>
      <c r="N289" s="22" t="s">
        <v>202</v>
      </c>
      <c r="O289" s="22" t="s">
        <v>202</v>
      </c>
      <c r="P289" s="21">
        <v>22</v>
      </c>
      <c r="Q289" s="21">
        <v>7</v>
      </c>
      <c r="R289" s="21" t="s">
        <v>202</v>
      </c>
      <c r="S289" s="21" t="s">
        <v>202</v>
      </c>
      <c r="T289" s="26">
        <v>29</v>
      </c>
      <c r="U289" s="22">
        <v>17.3</v>
      </c>
      <c r="V289" s="22">
        <v>5.5</v>
      </c>
      <c r="W289" s="22" t="s">
        <v>202</v>
      </c>
      <c r="X289" s="22" t="s">
        <v>202</v>
      </c>
      <c r="Y289" s="26">
        <v>22.8</v>
      </c>
    </row>
    <row r="290" spans="1:25" ht="15.75" thickBot="1" x14ac:dyDescent="0.3">
      <c r="A290" s="17">
        <v>2018</v>
      </c>
      <c r="B290" s="18">
        <v>13573</v>
      </c>
      <c r="C290" s="19" t="s">
        <v>478</v>
      </c>
      <c r="D290" s="19" t="s">
        <v>166</v>
      </c>
      <c r="E290" s="19" t="s">
        <v>97</v>
      </c>
      <c r="F290" s="20">
        <v>3550</v>
      </c>
      <c r="G290" s="21">
        <v>212</v>
      </c>
      <c r="H290" s="21">
        <v>94</v>
      </c>
      <c r="I290" s="21" t="s">
        <v>202</v>
      </c>
      <c r="J290" s="20">
        <v>3856</v>
      </c>
      <c r="K290" s="22">
        <v>88</v>
      </c>
      <c r="L290" s="23">
        <v>1123</v>
      </c>
      <c r="M290" s="23">
        <v>6828</v>
      </c>
      <c r="N290" s="22" t="s">
        <v>202</v>
      </c>
      <c r="O290" s="23">
        <v>8039</v>
      </c>
      <c r="P290" s="21">
        <v>3.9</v>
      </c>
      <c r="Q290" s="21">
        <v>40.6</v>
      </c>
      <c r="R290" s="21">
        <v>246.9</v>
      </c>
      <c r="S290" s="21" t="s">
        <v>202</v>
      </c>
      <c r="T290" s="26">
        <v>291.39999999999998</v>
      </c>
      <c r="U290" s="22">
        <v>2.5</v>
      </c>
      <c r="V290" s="22">
        <v>35.1</v>
      </c>
      <c r="W290" s="22">
        <v>213.4</v>
      </c>
      <c r="X290" s="22" t="s">
        <v>202</v>
      </c>
      <c r="Y290" s="26">
        <v>250.9</v>
      </c>
    </row>
    <row r="291" spans="1:25" ht="15.75" thickBot="1" x14ac:dyDescent="0.3">
      <c r="A291" s="17">
        <v>2018</v>
      </c>
      <c r="B291" s="18">
        <v>14154</v>
      </c>
      <c r="C291" s="19" t="s">
        <v>479</v>
      </c>
      <c r="D291" s="19" t="s">
        <v>166</v>
      </c>
      <c r="E291" s="19" t="s">
        <v>97</v>
      </c>
      <c r="F291" s="20">
        <v>3106</v>
      </c>
      <c r="G291" s="21">
        <v>39</v>
      </c>
      <c r="H291" s="21">
        <v>16</v>
      </c>
      <c r="I291" s="21">
        <v>0</v>
      </c>
      <c r="J291" s="20">
        <v>3161</v>
      </c>
      <c r="K291" s="22">
        <v>37</v>
      </c>
      <c r="L291" s="22">
        <v>46</v>
      </c>
      <c r="M291" s="22">
        <v>30</v>
      </c>
      <c r="N291" s="22">
        <v>0</v>
      </c>
      <c r="O291" s="22">
        <v>113</v>
      </c>
      <c r="P291" s="21">
        <v>3.1</v>
      </c>
      <c r="Q291" s="21">
        <v>14.1</v>
      </c>
      <c r="R291" s="21">
        <v>11.7</v>
      </c>
      <c r="S291" s="21">
        <v>0</v>
      </c>
      <c r="T291" s="26">
        <v>29</v>
      </c>
      <c r="U291" s="22">
        <v>2.2999999999999998</v>
      </c>
      <c r="V291" s="22">
        <v>11.4</v>
      </c>
      <c r="W291" s="22">
        <v>8.5</v>
      </c>
      <c r="X291" s="22">
        <v>0</v>
      </c>
      <c r="Y291" s="26">
        <v>22.2</v>
      </c>
    </row>
    <row r="292" spans="1:25" ht="15.75" thickBot="1" x14ac:dyDescent="0.3">
      <c r="A292" s="17">
        <v>2018</v>
      </c>
      <c r="B292" s="18">
        <v>16183</v>
      </c>
      <c r="C292" s="19" t="s">
        <v>480</v>
      </c>
      <c r="D292" s="19" t="s">
        <v>166</v>
      </c>
      <c r="E292" s="19" t="s">
        <v>97</v>
      </c>
      <c r="F292" s="20">
        <v>5622</v>
      </c>
      <c r="G292" s="21">
        <v>38</v>
      </c>
      <c r="H292" s="21">
        <v>7</v>
      </c>
      <c r="I292" s="21" t="s">
        <v>202</v>
      </c>
      <c r="J292" s="20">
        <v>5667</v>
      </c>
      <c r="K292" s="22">
        <v>235</v>
      </c>
      <c r="L292" s="22">
        <v>70</v>
      </c>
      <c r="M292" s="22">
        <v>156</v>
      </c>
      <c r="N292" s="22" t="s">
        <v>202</v>
      </c>
      <c r="O292" s="22">
        <v>461</v>
      </c>
      <c r="P292" s="21">
        <v>7.4</v>
      </c>
      <c r="Q292" s="21">
        <v>7.2</v>
      </c>
      <c r="R292" s="21">
        <v>6.7</v>
      </c>
      <c r="S292" s="21" t="s">
        <v>202</v>
      </c>
      <c r="T292" s="26">
        <v>21.3</v>
      </c>
      <c r="U292" s="22">
        <v>1</v>
      </c>
      <c r="V292" s="22">
        <v>10</v>
      </c>
      <c r="W292" s="22">
        <v>16.100000000000001</v>
      </c>
      <c r="X292" s="22" t="s">
        <v>202</v>
      </c>
      <c r="Y292" s="26">
        <v>27.1</v>
      </c>
    </row>
    <row r="293" spans="1:25" ht="15.75" thickBot="1" x14ac:dyDescent="0.3">
      <c r="A293" s="17">
        <v>2018</v>
      </c>
      <c r="B293" s="18">
        <v>13511</v>
      </c>
      <c r="C293" s="19" t="s">
        <v>481</v>
      </c>
      <c r="D293" s="19" t="s">
        <v>166</v>
      </c>
      <c r="E293" s="19" t="s">
        <v>97</v>
      </c>
      <c r="F293" s="20">
        <v>5266</v>
      </c>
      <c r="G293" s="21">
        <v>118</v>
      </c>
      <c r="H293" s="21">
        <v>47</v>
      </c>
      <c r="I293" s="21" t="s">
        <v>202</v>
      </c>
      <c r="J293" s="20">
        <v>5431</v>
      </c>
      <c r="K293" s="22">
        <v>127</v>
      </c>
      <c r="L293" s="22">
        <v>239</v>
      </c>
      <c r="M293" s="22">
        <v>313</v>
      </c>
      <c r="N293" s="22" t="s">
        <v>202</v>
      </c>
      <c r="O293" s="22">
        <v>679</v>
      </c>
      <c r="P293" s="21">
        <v>5.3</v>
      </c>
      <c r="Q293" s="21">
        <v>15.8</v>
      </c>
      <c r="R293" s="21">
        <v>70.2</v>
      </c>
      <c r="S293" s="21" t="s">
        <v>202</v>
      </c>
      <c r="T293" s="26">
        <v>91.3</v>
      </c>
      <c r="U293" s="22">
        <v>6.3</v>
      </c>
      <c r="V293" s="22">
        <v>39.5</v>
      </c>
      <c r="W293" s="22">
        <v>23.6</v>
      </c>
      <c r="X293" s="22" t="s">
        <v>202</v>
      </c>
      <c r="Y293" s="26">
        <v>69.400000000000006</v>
      </c>
    </row>
    <row r="294" spans="1:25" ht="15.75" thickBot="1" x14ac:dyDescent="0.3">
      <c r="A294" s="17">
        <v>2018</v>
      </c>
      <c r="B294" s="18">
        <v>4226</v>
      </c>
      <c r="C294" s="19" t="s">
        <v>482</v>
      </c>
      <c r="D294" s="19" t="s">
        <v>166</v>
      </c>
      <c r="E294" s="19" t="s">
        <v>97</v>
      </c>
      <c r="F294" s="20">
        <v>45000</v>
      </c>
      <c r="G294" s="20">
        <v>1541</v>
      </c>
      <c r="H294" s="21" t="s">
        <v>202</v>
      </c>
      <c r="I294" s="21" t="s">
        <v>202</v>
      </c>
      <c r="J294" s="20">
        <v>46541</v>
      </c>
      <c r="K294" s="22">
        <v>247</v>
      </c>
      <c r="L294" s="23">
        <v>4693</v>
      </c>
      <c r="M294" s="22" t="s">
        <v>202</v>
      </c>
      <c r="N294" s="22" t="s">
        <v>202</v>
      </c>
      <c r="O294" s="23">
        <v>4940</v>
      </c>
      <c r="P294" s="21">
        <v>31</v>
      </c>
      <c r="Q294" s="21">
        <v>297</v>
      </c>
      <c r="R294" s="21" t="s">
        <v>202</v>
      </c>
      <c r="S294" s="21" t="s">
        <v>202</v>
      </c>
      <c r="T294" s="26">
        <v>328</v>
      </c>
      <c r="U294" s="22">
        <v>17</v>
      </c>
      <c r="V294" s="22">
        <v>270</v>
      </c>
      <c r="W294" s="22" t="s">
        <v>202</v>
      </c>
      <c r="X294" s="22" t="s">
        <v>202</v>
      </c>
      <c r="Y294" s="26">
        <v>287</v>
      </c>
    </row>
    <row r="295" spans="1:25" ht="15.75" thickBot="1" x14ac:dyDescent="0.3">
      <c r="A295" s="17">
        <v>2018</v>
      </c>
      <c r="B295" s="18">
        <v>5880</v>
      </c>
      <c r="C295" s="19" t="s">
        <v>483</v>
      </c>
      <c r="D295" s="19" t="s">
        <v>166</v>
      </c>
      <c r="E295" s="19" t="s">
        <v>97</v>
      </c>
      <c r="F295" s="21">
        <v>0</v>
      </c>
      <c r="G295" s="21">
        <v>3</v>
      </c>
      <c r="H295" s="21">
        <v>0</v>
      </c>
      <c r="I295" s="21">
        <v>0</v>
      </c>
      <c r="J295" s="21">
        <v>3</v>
      </c>
      <c r="K295" s="22" t="s">
        <v>202</v>
      </c>
      <c r="L295" s="22" t="s">
        <v>202</v>
      </c>
      <c r="M295" s="22" t="s">
        <v>202</v>
      </c>
      <c r="N295" s="22" t="s">
        <v>202</v>
      </c>
      <c r="O295" s="22" t="s">
        <v>202</v>
      </c>
      <c r="P295" s="21" t="s">
        <v>202</v>
      </c>
      <c r="Q295" s="21">
        <v>11.5</v>
      </c>
      <c r="R295" s="21" t="s">
        <v>202</v>
      </c>
      <c r="S295" s="21" t="s">
        <v>202</v>
      </c>
      <c r="T295" s="26">
        <v>11.5</v>
      </c>
      <c r="U295" s="22" t="s">
        <v>202</v>
      </c>
      <c r="V295" s="22">
        <v>11.5</v>
      </c>
      <c r="W295" s="22" t="s">
        <v>202</v>
      </c>
      <c r="X295" s="22" t="s">
        <v>202</v>
      </c>
      <c r="Y295" s="26">
        <v>11.5</v>
      </c>
    </row>
    <row r="296" spans="1:25" ht="15.75" thickBot="1" x14ac:dyDescent="0.3">
      <c r="A296" s="17">
        <v>2018</v>
      </c>
      <c r="B296" s="18">
        <v>19951</v>
      </c>
      <c r="C296" s="19" t="s">
        <v>484</v>
      </c>
      <c r="D296" s="19" t="s">
        <v>169</v>
      </c>
      <c r="E296" s="19" t="s">
        <v>102</v>
      </c>
      <c r="F296" s="21">
        <v>375</v>
      </c>
      <c r="G296" s="21">
        <v>2</v>
      </c>
      <c r="H296" s="21" t="s">
        <v>202</v>
      </c>
      <c r="I296" s="21" t="s">
        <v>202</v>
      </c>
      <c r="J296" s="21">
        <v>377</v>
      </c>
      <c r="K296" s="22">
        <v>2</v>
      </c>
      <c r="L296" s="22" t="s">
        <v>202</v>
      </c>
      <c r="M296" s="22" t="s">
        <v>202</v>
      </c>
      <c r="N296" s="22" t="s">
        <v>202</v>
      </c>
      <c r="O296" s="22">
        <v>2</v>
      </c>
      <c r="P296" s="21">
        <v>0.4</v>
      </c>
      <c r="Q296" s="21" t="s">
        <v>202</v>
      </c>
      <c r="R296" s="21" t="s">
        <v>202</v>
      </c>
      <c r="S296" s="21" t="s">
        <v>202</v>
      </c>
      <c r="T296" s="26">
        <v>0.4</v>
      </c>
      <c r="U296" s="22" t="s">
        <v>202</v>
      </c>
      <c r="V296" s="22" t="s">
        <v>202</v>
      </c>
      <c r="W296" s="22" t="s">
        <v>202</v>
      </c>
      <c r="X296" s="22" t="s">
        <v>202</v>
      </c>
      <c r="Y296" s="26" t="s">
        <v>202</v>
      </c>
    </row>
    <row r="297" spans="1:25" ht="15.75" thickBot="1" x14ac:dyDescent="0.3">
      <c r="A297" s="17">
        <v>2018</v>
      </c>
      <c r="B297" s="18">
        <v>7004</v>
      </c>
      <c r="C297" s="19" t="s">
        <v>485</v>
      </c>
      <c r="D297" s="19" t="s">
        <v>169</v>
      </c>
      <c r="E297" s="19" t="s">
        <v>102</v>
      </c>
      <c r="F297" s="20">
        <v>121346</v>
      </c>
      <c r="G297" s="21">
        <v>40</v>
      </c>
      <c r="H297" s="21" t="s">
        <v>202</v>
      </c>
      <c r="I297" s="21" t="s">
        <v>202</v>
      </c>
      <c r="J297" s="20">
        <v>121386</v>
      </c>
      <c r="K297" s="23">
        <v>3311</v>
      </c>
      <c r="L297" s="22">
        <v>518</v>
      </c>
      <c r="M297" s="22" t="s">
        <v>202</v>
      </c>
      <c r="N297" s="22" t="s">
        <v>202</v>
      </c>
      <c r="O297" s="23">
        <v>3829</v>
      </c>
      <c r="P297" s="21">
        <v>58.1</v>
      </c>
      <c r="Q297" s="21">
        <v>6</v>
      </c>
      <c r="R297" s="21" t="s">
        <v>202</v>
      </c>
      <c r="S297" s="21" t="s">
        <v>202</v>
      </c>
      <c r="T297" s="26">
        <v>64.099999999999994</v>
      </c>
      <c r="U297" s="22">
        <v>34.4</v>
      </c>
      <c r="V297" s="22">
        <v>6</v>
      </c>
      <c r="W297" s="22" t="s">
        <v>202</v>
      </c>
      <c r="X297" s="22" t="s">
        <v>202</v>
      </c>
      <c r="Y297" s="26">
        <v>40.4</v>
      </c>
    </row>
    <row r="298" spans="1:25" ht="15.75" thickBot="1" x14ac:dyDescent="0.3">
      <c r="A298" s="17">
        <v>2018</v>
      </c>
      <c r="B298" s="18">
        <v>3542</v>
      </c>
      <c r="C298" s="19" t="s">
        <v>486</v>
      </c>
      <c r="D298" s="19" t="s">
        <v>169</v>
      </c>
      <c r="E298" s="19" t="s">
        <v>102</v>
      </c>
      <c r="F298" s="20">
        <v>44777</v>
      </c>
      <c r="G298" s="21">
        <v>1</v>
      </c>
      <c r="H298" s="21">
        <v>4</v>
      </c>
      <c r="I298" s="21" t="s">
        <v>202</v>
      </c>
      <c r="J298" s="20">
        <v>44782</v>
      </c>
      <c r="K298" s="22" t="s">
        <v>202</v>
      </c>
      <c r="L298" s="22" t="s">
        <v>202</v>
      </c>
      <c r="M298" s="22" t="s">
        <v>202</v>
      </c>
      <c r="N298" s="22" t="s">
        <v>202</v>
      </c>
      <c r="O298" s="22" t="s">
        <v>202</v>
      </c>
      <c r="P298" s="21">
        <v>59.5</v>
      </c>
      <c r="Q298" s="21">
        <v>4</v>
      </c>
      <c r="R298" s="21">
        <v>44</v>
      </c>
      <c r="S298" s="21" t="s">
        <v>202</v>
      </c>
      <c r="T298" s="26">
        <v>107.5</v>
      </c>
      <c r="U298" s="22" t="s">
        <v>202</v>
      </c>
      <c r="V298" s="22" t="s">
        <v>202</v>
      </c>
      <c r="W298" s="22" t="s">
        <v>202</v>
      </c>
      <c r="X298" s="22" t="s">
        <v>202</v>
      </c>
      <c r="Y298" s="26" t="s">
        <v>202</v>
      </c>
    </row>
    <row r="299" spans="1:25" ht="15.75" thickBot="1" x14ac:dyDescent="0.3">
      <c r="A299" s="17">
        <v>2018</v>
      </c>
      <c r="B299" s="18">
        <v>20477</v>
      </c>
      <c r="C299" s="19" t="s">
        <v>487</v>
      </c>
      <c r="D299" s="19" t="s">
        <v>169</v>
      </c>
      <c r="E299" s="19" t="s">
        <v>102</v>
      </c>
      <c r="F299" s="21">
        <v>321</v>
      </c>
      <c r="G299" s="21" t="s">
        <v>202</v>
      </c>
      <c r="H299" s="21" t="s">
        <v>202</v>
      </c>
      <c r="I299" s="21" t="s">
        <v>202</v>
      </c>
      <c r="J299" s="21">
        <v>321</v>
      </c>
      <c r="K299" s="22">
        <v>6</v>
      </c>
      <c r="L299" s="22" t="s">
        <v>202</v>
      </c>
      <c r="M299" s="22" t="s">
        <v>202</v>
      </c>
      <c r="N299" s="22" t="s">
        <v>202</v>
      </c>
      <c r="O299" s="22">
        <v>6</v>
      </c>
      <c r="P299" s="21">
        <v>0.2</v>
      </c>
      <c r="Q299" s="21" t="s">
        <v>202</v>
      </c>
      <c r="R299" s="21" t="s">
        <v>202</v>
      </c>
      <c r="S299" s="21" t="s">
        <v>202</v>
      </c>
      <c r="T299" s="26">
        <v>0.2</v>
      </c>
      <c r="U299" s="22">
        <v>0.2</v>
      </c>
      <c r="V299" s="22" t="s">
        <v>202</v>
      </c>
      <c r="W299" s="22" t="s">
        <v>202</v>
      </c>
      <c r="X299" s="22" t="s">
        <v>202</v>
      </c>
      <c r="Y299" s="26">
        <v>0.2</v>
      </c>
    </row>
    <row r="300" spans="1:25" ht="15.75" thickBot="1" x14ac:dyDescent="0.3">
      <c r="A300" s="17">
        <v>2018</v>
      </c>
      <c r="B300" s="18">
        <v>3755</v>
      </c>
      <c r="C300" s="19" t="s">
        <v>488</v>
      </c>
      <c r="D300" s="19" t="s">
        <v>169</v>
      </c>
      <c r="E300" s="19" t="s">
        <v>102</v>
      </c>
      <c r="F300" s="21">
        <v>0</v>
      </c>
      <c r="G300" s="21">
        <v>0</v>
      </c>
      <c r="H300" s="21">
        <v>4</v>
      </c>
      <c r="I300" s="21">
        <v>0</v>
      </c>
      <c r="J300" s="21">
        <v>4</v>
      </c>
      <c r="K300" s="22">
        <v>0</v>
      </c>
      <c r="L300" s="22">
        <v>0</v>
      </c>
      <c r="M300" s="22">
        <v>190</v>
      </c>
      <c r="N300" s="22">
        <v>0</v>
      </c>
      <c r="O300" s="22">
        <v>190</v>
      </c>
      <c r="P300" s="21">
        <v>0</v>
      </c>
      <c r="Q300" s="21">
        <v>0</v>
      </c>
      <c r="R300" s="21">
        <v>0</v>
      </c>
      <c r="S300" s="21">
        <v>0</v>
      </c>
      <c r="T300" s="26">
        <v>0</v>
      </c>
      <c r="U300" s="22">
        <v>0</v>
      </c>
      <c r="V300" s="22">
        <v>0</v>
      </c>
      <c r="W300" s="22">
        <v>0</v>
      </c>
      <c r="X300" s="22">
        <v>0</v>
      </c>
      <c r="Y300" s="26">
        <v>0</v>
      </c>
    </row>
    <row r="301" spans="1:25" ht="15.75" thickBot="1" x14ac:dyDescent="0.3">
      <c r="A301" s="17">
        <v>2018</v>
      </c>
      <c r="B301" s="18">
        <v>4065</v>
      </c>
      <c r="C301" s="19" t="s">
        <v>489</v>
      </c>
      <c r="D301" s="19" t="s">
        <v>169</v>
      </c>
      <c r="E301" s="19" t="s">
        <v>102</v>
      </c>
      <c r="F301" s="21">
        <v>0</v>
      </c>
      <c r="G301" s="21">
        <v>3</v>
      </c>
      <c r="H301" s="21">
        <v>18</v>
      </c>
      <c r="I301" s="21">
        <v>0</v>
      </c>
      <c r="J301" s="21">
        <v>21</v>
      </c>
      <c r="K301" s="22" t="s">
        <v>202</v>
      </c>
      <c r="L301" s="22" t="s">
        <v>202</v>
      </c>
      <c r="M301" s="22" t="s">
        <v>202</v>
      </c>
      <c r="N301" s="22" t="s">
        <v>202</v>
      </c>
      <c r="O301" s="22" t="s">
        <v>202</v>
      </c>
      <c r="P301" s="21">
        <v>0</v>
      </c>
      <c r="Q301" s="21">
        <v>0.5</v>
      </c>
      <c r="R301" s="21">
        <v>15.1</v>
      </c>
      <c r="S301" s="21" t="s">
        <v>202</v>
      </c>
      <c r="T301" s="26">
        <v>15.6</v>
      </c>
      <c r="U301" s="22" t="s">
        <v>202</v>
      </c>
      <c r="V301" s="22" t="s">
        <v>202</v>
      </c>
      <c r="W301" s="22" t="s">
        <v>202</v>
      </c>
      <c r="X301" s="22" t="s">
        <v>202</v>
      </c>
      <c r="Y301" s="26" t="s">
        <v>202</v>
      </c>
    </row>
    <row r="302" spans="1:25" ht="15.75" thickBot="1" x14ac:dyDescent="0.3">
      <c r="A302" s="17">
        <v>2018</v>
      </c>
      <c r="B302" s="18">
        <v>5336</v>
      </c>
      <c r="C302" s="19" t="s">
        <v>490</v>
      </c>
      <c r="D302" s="19" t="s">
        <v>169</v>
      </c>
      <c r="E302" s="19" t="s">
        <v>102</v>
      </c>
      <c r="F302" s="21" t="s">
        <v>202</v>
      </c>
      <c r="G302" s="21" t="s">
        <v>202</v>
      </c>
      <c r="H302" s="21">
        <v>5</v>
      </c>
      <c r="I302" s="21" t="s">
        <v>202</v>
      </c>
      <c r="J302" s="21">
        <v>5</v>
      </c>
      <c r="K302" s="22" t="s">
        <v>202</v>
      </c>
      <c r="L302" s="22" t="s">
        <v>202</v>
      </c>
      <c r="M302" s="22">
        <v>3</v>
      </c>
      <c r="N302" s="22" t="s">
        <v>202</v>
      </c>
      <c r="O302" s="22">
        <v>3</v>
      </c>
      <c r="P302" s="21" t="s">
        <v>202</v>
      </c>
      <c r="Q302" s="21" t="s">
        <v>202</v>
      </c>
      <c r="R302" s="21">
        <v>3.4</v>
      </c>
      <c r="S302" s="21" t="s">
        <v>202</v>
      </c>
      <c r="T302" s="26">
        <v>3.4</v>
      </c>
      <c r="U302" s="22" t="s">
        <v>202</v>
      </c>
      <c r="V302" s="22" t="s">
        <v>202</v>
      </c>
      <c r="W302" s="22">
        <v>3.4</v>
      </c>
      <c r="X302" s="22" t="s">
        <v>202</v>
      </c>
      <c r="Y302" s="26">
        <v>3.4</v>
      </c>
    </row>
    <row r="303" spans="1:25" ht="15.75" thickBot="1" x14ac:dyDescent="0.3">
      <c r="A303" s="17">
        <v>2018</v>
      </c>
      <c r="B303" s="18">
        <v>7977</v>
      </c>
      <c r="C303" s="19" t="s">
        <v>491</v>
      </c>
      <c r="D303" s="19" t="s">
        <v>169</v>
      </c>
      <c r="E303" s="19" t="s">
        <v>102</v>
      </c>
      <c r="F303" s="21" t="s">
        <v>202</v>
      </c>
      <c r="G303" s="21">
        <v>4</v>
      </c>
      <c r="H303" s="21" t="s">
        <v>202</v>
      </c>
      <c r="I303" s="21" t="s">
        <v>202</v>
      </c>
      <c r="J303" s="21">
        <v>4</v>
      </c>
      <c r="K303" s="22" t="s">
        <v>202</v>
      </c>
      <c r="L303" s="22">
        <v>16</v>
      </c>
      <c r="M303" s="22" t="s">
        <v>202</v>
      </c>
      <c r="N303" s="22" t="s">
        <v>202</v>
      </c>
      <c r="O303" s="22">
        <v>16</v>
      </c>
      <c r="P303" s="21" t="s">
        <v>202</v>
      </c>
      <c r="Q303" s="21">
        <v>16.3</v>
      </c>
      <c r="R303" s="21" t="s">
        <v>202</v>
      </c>
      <c r="S303" s="21" t="s">
        <v>202</v>
      </c>
      <c r="T303" s="26">
        <v>16.3</v>
      </c>
      <c r="U303" s="22" t="s">
        <v>202</v>
      </c>
      <c r="V303" s="22">
        <v>16.3</v>
      </c>
      <c r="W303" s="22" t="s">
        <v>202</v>
      </c>
      <c r="X303" s="22" t="s">
        <v>202</v>
      </c>
      <c r="Y303" s="26">
        <v>16.3</v>
      </c>
    </row>
    <row r="304" spans="1:25" ht="15.75" thickBot="1" x14ac:dyDescent="0.3">
      <c r="A304" s="17">
        <v>2018</v>
      </c>
      <c r="B304" s="18">
        <v>12660</v>
      </c>
      <c r="C304" s="19" t="s">
        <v>492</v>
      </c>
      <c r="D304" s="19" t="s">
        <v>169</v>
      </c>
      <c r="E304" s="19" t="s">
        <v>102</v>
      </c>
      <c r="F304" s="21">
        <v>0</v>
      </c>
      <c r="G304" s="21">
        <v>0</v>
      </c>
      <c r="H304" s="21">
        <v>1</v>
      </c>
      <c r="I304" s="21" t="s">
        <v>202</v>
      </c>
      <c r="J304" s="21">
        <v>1</v>
      </c>
      <c r="K304" s="22" t="s">
        <v>202</v>
      </c>
      <c r="L304" s="22" t="s">
        <v>202</v>
      </c>
      <c r="M304" s="22" t="s">
        <v>202</v>
      </c>
      <c r="N304" s="22" t="s">
        <v>202</v>
      </c>
      <c r="O304" s="22" t="s">
        <v>202</v>
      </c>
      <c r="P304" s="21" t="s">
        <v>202</v>
      </c>
      <c r="Q304" s="21" t="s">
        <v>202</v>
      </c>
      <c r="R304" s="21">
        <v>3.9</v>
      </c>
      <c r="S304" s="21" t="s">
        <v>202</v>
      </c>
      <c r="T304" s="26">
        <v>3.9</v>
      </c>
      <c r="U304" s="22" t="s">
        <v>202</v>
      </c>
      <c r="V304" s="22" t="s">
        <v>202</v>
      </c>
      <c r="W304" s="22">
        <v>3.9</v>
      </c>
      <c r="X304" s="22" t="s">
        <v>202</v>
      </c>
      <c r="Y304" s="26">
        <v>3.9</v>
      </c>
    </row>
    <row r="305" spans="1:25" ht="15.75" thickBot="1" x14ac:dyDescent="0.3">
      <c r="A305" s="17">
        <v>2018</v>
      </c>
      <c r="B305" s="18">
        <v>13998</v>
      </c>
      <c r="C305" s="19" t="s">
        <v>493</v>
      </c>
      <c r="D305" s="19" t="s">
        <v>169</v>
      </c>
      <c r="E305" s="19" t="s">
        <v>102</v>
      </c>
      <c r="F305" s="21">
        <v>0</v>
      </c>
      <c r="G305" s="21">
        <v>0</v>
      </c>
      <c r="H305" s="21">
        <v>16</v>
      </c>
      <c r="I305" s="21">
        <v>0</v>
      </c>
      <c r="J305" s="21">
        <v>16</v>
      </c>
      <c r="K305" s="22">
        <v>0</v>
      </c>
      <c r="L305" s="22">
        <v>0</v>
      </c>
      <c r="M305" s="22">
        <v>0</v>
      </c>
      <c r="N305" s="22">
        <v>0</v>
      </c>
      <c r="O305" s="22">
        <v>0</v>
      </c>
      <c r="P305" s="21">
        <v>0</v>
      </c>
      <c r="Q305" s="21">
        <v>0</v>
      </c>
      <c r="R305" s="21">
        <v>216.4</v>
      </c>
      <c r="S305" s="21">
        <v>0</v>
      </c>
      <c r="T305" s="26">
        <v>216.4</v>
      </c>
      <c r="U305" s="22">
        <v>0</v>
      </c>
      <c r="V305" s="22">
        <v>0</v>
      </c>
      <c r="W305" s="22">
        <v>0</v>
      </c>
      <c r="X305" s="22">
        <v>0</v>
      </c>
      <c r="Y305" s="26">
        <v>0</v>
      </c>
    </row>
    <row r="306" spans="1:25" ht="15.75" thickBot="1" x14ac:dyDescent="0.3">
      <c r="A306" s="17">
        <v>2018</v>
      </c>
      <c r="B306" s="18">
        <v>18997</v>
      </c>
      <c r="C306" s="19" t="s">
        <v>494</v>
      </c>
      <c r="D306" s="19" t="s">
        <v>169</v>
      </c>
      <c r="E306" s="19" t="s">
        <v>102</v>
      </c>
      <c r="F306" s="21">
        <v>0</v>
      </c>
      <c r="G306" s="21">
        <v>0</v>
      </c>
      <c r="H306" s="21">
        <v>4</v>
      </c>
      <c r="I306" s="21">
        <v>0</v>
      </c>
      <c r="J306" s="21">
        <v>4</v>
      </c>
      <c r="K306" s="22">
        <v>0</v>
      </c>
      <c r="L306" s="22">
        <v>0</v>
      </c>
      <c r="M306" s="22">
        <v>0</v>
      </c>
      <c r="N306" s="22">
        <v>0</v>
      </c>
      <c r="O306" s="22">
        <v>0</v>
      </c>
      <c r="P306" s="21">
        <v>0</v>
      </c>
      <c r="Q306" s="21">
        <v>0</v>
      </c>
      <c r="R306" s="21">
        <v>193.2</v>
      </c>
      <c r="S306" s="21">
        <v>0</v>
      </c>
      <c r="T306" s="26">
        <v>193.2</v>
      </c>
      <c r="U306" s="22">
        <v>0</v>
      </c>
      <c r="V306" s="22">
        <v>0</v>
      </c>
      <c r="W306" s="22">
        <v>0</v>
      </c>
      <c r="X306" s="22">
        <v>0</v>
      </c>
      <c r="Y306" s="26">
        <v>0</v>
      </c>
    </row>
    <row r="307" spans="1:25" ht="15.75" thickBot="1" x14ac:dyDescent="0.3">
      <c r="A307" s="17">
        <v>2018</v>
      </c>
      <c r="B307" s="18">
        <v>14063</v>
      </c>
      <c r="C307" s="19" t="s">
        <v>218</v>
      </c>
      <c r="D307" s="19" t="s">
        <v>170</v>
      </c>
      <c r="E307" s="19" t="s">
        <v>118</v>
      </c>
      <c r="F307" s="20">
        <v>97997</v>
      </c>
      <c r="G307" s="20">
        <v>12074</v>
      </c>
      <c r="H307" s="21">
        <v>0</v>
      </c>
      <c r="I307" s="21">
        <v>0</v>
      </c>
      <c r="J307" s="20">
        <v>110071</v>
      </c>
      <c r="K307" s="23">
        <v>13768</v>
      </c>
      <c r="L307" s="23">
        <v>13330</v>
      </c>
      <c r="M307" s="22">
        <v>0</v>
      </c>
      <c r="N307" s="22">
        <v>0</v>
      </c>
      <c r="O307" s="23">
        <v>27098</v>
      </c>
      <c r="P307" s="21">
        <v>120</v>
      </c>
      <c r="Q307" s="21">
        <v>113.8</v>
      </c>
      <c r="R307" s="21">
        <v>0</v>
      </c>
      <c r="S307" s="21">
        <v>0</v>
      </c>
      <c r="T307" s="26">
        <v>233.8</v>
      </c>
      <c r="U307" s="22">
        <v>120</v>
      </c>
      <c r="V307" s="22">
        <v>9.1</v>
      </c>
      <c r="W307" s="22">
        <v>0</v>
      </c>
      <c r="X307" s="22">
        <v>0</v>
      </c>
      <c r="Y307" s="26">
        <v>129.1</v>
      </c>
    </row>
    <row r="308" spans="1:25" ht="15.75" thickBot="1" x14ac:dyDescent="0.3">
      <c r="A308" s="17">
        <v>2018</v>
      </c>
      <c r="B308" s="18">
        <v>60482</v>
      </c>
      <c r="C308" s="19" t="s">
        <v>495</v>
      </c>
      <c r="D308" s="19" t="s">
        <v>170</v>
      </c>
      <c r="E308" s="19" t="s">
        <v>118</v>
      </c>
      <c r="F308" s="21">
        <v>434</v>
      </c>
      <c r="G308" s="21">
        <v>0</v>
      </c>
      <c r="H308" s="21">
        <v>23</v>
      </c>
      <c r="I308" s="21">
        <v>0</v>
      </c>
      <c r="J308" s="21">
        <v>457</v>
      </c>
      <c r="K308" s="22">
        <v>4</v>
      </c>
      <c r="L308" s="22" t="s">
        <v>202</v>
      </c>
      <c r="M308" s="22">
        <v>6</v>
      </c>
      <c r="N308" s="22" t="s">
        <v>202</v>
      </c>
      <c r="O308" s="22">
        <v>10</v>
      </c>
      <c r="P308" s="21">
        <v>12.5</v>
      </c>
      <c r="Q308" s="21">
        <v>0</v>
      </c>
      <c r="R308" s="21">
        <v>22.5</v>
      </c>
      <c r="S308" s="21">
        <v>0</v>
      </c>
      <c r="T308" s="26">
        <v>35</v>
      </c>
      <c r="U308" s="22">
        <v>3.8</v>
      </c>
      <c r="V308" s="22">
        <v>0</v>
      </c>
      <c r="W308" s="22">
        <v>5.8</v>
      </c>
      <c r="X308" s="22">
        <v>0</v>
      </c>
      <c r="Y308" s="26">
        <v>9.6</v>
      </c>
    </row>
    <row r="309" spans="1:25" ht="15.75" thickBot="1" x14ac:dyDescent="0.3">
      <c r="A309" s="17">
        <v>2018</v>
      </c>
      <c r="B309" s="18">
        <v>7349</v>
      </c>
      <c r="C309" s="19" t="s">
        <v>496</v>
      </c>
      <c r="D309" s="19" t="s">
        <v>170</v>
      </c>
      <c r="E309" s="19" t="s">
        <v>118</v>
      </c>
      <c r="F309" s="21" t="s">
        <v>202</v>
      </c>
      <c r="G309" s="21">
        <v>1</v>
      </c>
      <c r="H309" s="21" t="s">
        <v>202</v>
      </c>
      <c r="I309" s="21" t="s">
        <v>202</v>
      </c>
      <c r="J309" s="21">
        <v>1</v>
      </c>
      <c r="K309" s="22" t="s">
        <v>202</v>
      </c>
      <c r="L309" s="22">
        <v>0</v>
      </c>
      <c r="M309" s="22" t="s">
        <v>202</v>
      </c>
      <c r="N309" s="22" t="s">
        <v>202</v>
      </c>
      <c r="O309" s="22">
        <v>0</v>
      </c>
      <c r="P309" s="21" t="s">
        <v>202</v>
      </c>
      <c r="Q309" s="21">
        <v>2</v>
      </c>
      <c r="R309" s="21" t="s">
        <v>202</v>
      </c>
      <c r="S309" s="21" t="s">
        <v>202</v>
      </c>
      <c r="T309" s="26">
        <v>2</v>
      </c>
      <c r="U309" s="22" t="s">
        <v>202</v>
      </c>
      <c r="V309" s="22">
        <v>0</v>
      </c>
      <c r="W309" s="22" t="s">
        <v>202</v>
      </c>
      <c r="X309" s="22" t="s">
        <v>202</v>
      </c>
      <c r="Y309" s="26">
        <v>0</v>
      </c>
    </row>
    <row r="310" spans="1:25" ht="15.75" thickBot="1" x14ac:dyDescent="0.3">
      <c r="A310" s="17">
        <v>2018</v>
      </c>
      <c r="B310" s="18">
        <v>7490</v>
      </c>
      <c r="C310" s="19" t="s">
        <v>497</v>
      </c>
      <c r="D310" s="19" t="s">
        <v>170</v>
      </c>
      <c r="E310" s="19" t="s">
        <v>118</v>
      </c>
      <c r="F310" s="21" t="s">
        <v>202</v>
      </c>
      <c r="G310" s="21" t="s">
        <v>202</v>
      </c>
      <c r="H310" s="21">
        <v>1</v>
      </c>
      <c r="I310" s="21" t="s">
        <v>202</v>
      </c>
      <c r="J310" s="21">
        <v>1</v>
      </c>
      <c r="K310" s="22" t="s">
        <v>202</v>
      </c>
      <c r="L310" s="22" t="s">
        <v>202</v>
      </c>
      <c r="M310" s="22">
        <v>0</v>
      </c>
      <c r="N310" s="22" t="s">
        <v>202</v>
      </c>
      <c r="O310" s="22">
        <v>0</v>
      </c>
      <c r="P310" s="21" t="s">
        <v>202</v>
      </c>
      <c r="Q310" s="21" t="s">
        <v>202</v>
      </c>
      <c r="R310" s="21">
        <v>18.5</v>
      </c>
      <c r="S310" s="21" t="s">
        <v>202</v>
      </c>
      <c r="T310" s="26">
        <v>18.5</v>
      </c>
      <c r="U310" s="22" t="s">
        <v>202</v>
      </c>
      <c r="V310" s="22" t="s">
        <v>202</v>
      </c>
      <c r="W310" s="22">
        <v>14.7</v>
      </c>
      <c r="X310" s="22" t="s">
        <v>202</v>
      </c>
      <c r="Y310" s="26">
        <v>14.7</v>
      </c>
    </row>
    <row r="311" spans="1:25" ht="15.75" thickBot="1" x14ac:dyDescent="0.3">
      <c r="A311" s="17">
        <v>2018</v>
      </c>
      <c r="B311" s="18">
        <v>13838</v>
      </c>
      <c r="C311" s="19" t="s">
        <v>498</v>
      </c>
      <c r="D311" s="19" t="s">
        <v>170</v>
      </c>
      <c r="E311" s="19" t="s">
        <v>118</v>
      </c>
      <c r="F311" s="21">
        <v>0</v>
      </c>
      <c r="G311" s="21">
        <v>83</v>
      </c>
      <c r="H311" s="21">
        <v>111</v>
      </c>
      <c r="I311" s="21">
        <v>0</v>
      </c>
      <c r="J311" s="21">
        <v>194</v>
      </c>
      <c r="K311" s="22">
        <v>0</v>
      </c>
      <c r="L311" s="22">
        <v>0</v>
      </c>
      <c r="M311" s="22">
        <v>0</v>
      </c>
      <c r="N311" s="22">
        <v>0</v>
      </c>
      <c r="O311" s="22">
        <v>0</v>
      </c>
      <c r="P311" s="21">
        <v>0</v>
      </c>
      <c r="Q311" s="21">
        <v>4.5999999999999996</v>
      </c>
      <c r="R311" s="21">
        <v>8.6</v>
      </c>
      <c r="S311" s="21">
        <v>0</v>
      </c>
      <c r="T311" s="26">
        <v>13.2</v>
      </c>
      <c r="U311" s="22">
        <v>0</v>
      </c>
      <c r="V311" s="22">
        <v>4.5999999999999996</v>
      </c>
      <c r="W311" s="22">
        <v>8.6</v>
      </c>
      <c r="X311" s="22">
        <v>0</v>
      </c>
      <c r="Y311" s="26">
        <v>13.2</v>
      </c>
    </row>
    <row r="312" spans="1:25" ht="15.75" thickBot="1" x14ac:dyDescent="0.3">
      <c r="A312" s="17">
        <v>2018</v>
      </c>
      <c r="B312" s="18">
        <v>15474</v>
      </c>
      <c r="C312" s="19" t="s">
        <v>499</v>
      </c>
      <c r="D312" s="19" t="s">
        <v>170</v>
      </c>
      <c r="E312" s="19" t="s">
        <v>118</v>
      </c>
      <c r="F312" s="21">
        <v>0</v>
      </c>
      <c r="G312" s="21">
        <v>220</v>
      </c>
      <c r="H312" s="21">
        <v>0</v>
      </c>
      <c r="I312" s="21">
        <v>0</v>
      </c>
      <c r="J312" s="21">
        <v>220</v>
      </c>
      <c r="K312" s="22">
        <v>0</v>
      </c>
      <c r="L312" s="23">
        <v>1152</v>
      </c>
      <c r="M312" s="22">
        <v>0</v>
      </c>
      <c r="N312" s="22">
        <v>0</v>
      </c>
      <c r="O312" s="23">
        <v>1152</v>
      </c>
      <c r="P312" s="21">
        <v>0</v>
      </c>
      <c r="Q312" s="21">
        <v>59.6</v>
      </c>
      <c r="R312" s="21">
        <v>0</v>
      </c>
      <c r="S312" s="21">
        <v>0</v>
      </c>
      <c r="T312" s="26">
        <v>59.6</v>
      </c>
      <c r="U312" s="22">
        <v>0</v>
      </c>
      <c r="V312" s="22">
        <v>54.4</v>
      </c>
      <c r="W312" s="22">
        <v>0</v>
      </c>
      <c r="X312" s="22">
        <v>0</v>
      </c>
      <c r="Y312" s="26">
        <v>54.4</v>
      </c>
    </row>
    <row r="313" spans="1:25" ht="15.75" thickBot="1" x14ac:dyDescent="0.3">
      <c r="A313" s="17">
        <v>2018</v>
      </c>
      <c r="B313" s="18">
        <v>15746</v>
      </c>
      <c r="C313" s="19" t="s">
        <v>500</v>
      </c>
      <c r="D313" s="19" t="s">
        <v>170</v>
      </c>
      <c r="E313" s="19" t="s">
        <v>118</v>
      </c>
      <c r="F313" s="21" t="s">
        <v>202</v>
      </c>
      <c r="G313" s="21" t="s">
        <v>202</v>
      </c>
      <c r="H313" s="21">
        <v>1</v>
      </c>
      <c r="I313" s="21" t="s">
        <v>202</v>
      </c>
      <c r="J313" s="21">
        <v>1</v>
      </c>
      <c r="K313" s="22" t="s">
        <v>202</v>
      </c>
      <c r="L313" s="22" t="s">
        <v>202</v>
      </c>
      <c r="M313" s="22">
        <v>30</v>
      </c>
      <c r="N313" s="22" t="s">
        <v>202</v>
      </c>
      <c r="O313" s="22">
        <v>30</v>
      </c>
      <c r="P313" s="21" t="s">
        <v>202</v>
      </c>
      <c r="Q313" s="21" t="s">
        <v>202</v>
      </c>
      <c r="R313" s="21">
        <v>5</v>
      </c>
      <c r="S313" s="21" t="s">
        <v>202</v>
      </c>
      <c r="T313" s="26">
        <v>5</v>
      </c>
      <c r="U313" s="22" t="s">
        <v>202</v>
      </c>
      <c r="V313" s="22" t="s">
        <v>202</v>
      </c>
      <c r="W313" s="22">
        <v>5</v>
      </c>
      <c r="X313" s="22" t="s">
        <v>202</v>
      </c>
      <c r="Y313" s="26">
        <v>5</v>
      </c>
    </row>
    <row r="314" spans="1:25" ht="15.75" thickBot="1" x14ac:dyDescent="0.3">
      <c r="A314" s="17">
        <v>2018</v>
      </c>
      <c r="B314" s="18">
        <v>18125</v>
      </c>
      <c r="C314" s="19" t="s">
        <v>501</v>
      </c>
      <c r="D314" s="19" t="s">
        <v>170</v>
      </c>
      <c r="E314" s="19" t="s">
        <v>118</v>
      </c>
      <c r="F314" s="21" t="s">
        <v>202</v>
      </c>
      <c r="G314" s="21">
        <v>1</v>
      </c>
      <c r="H314" s="21" t="s">
        <v>202</v>
      </c>
      <c r="I314" s="21" t="s">
        <v>202</v>
      </c>
      <c r="J314" s="21">
        <v>1</v>
      </c>
      <c r="K314" s="22" t="s">
        <v>202</v>
      </c>
      <c r="L314" s="22">
        <v>779</v>
      </c>
      <c r="M314" s="22" t="s">
        <v>202</v>
      </c>
      <c r="N314" s="22" t="s">
        <v>202</v>
      </c>
      <c r="O314" s="22">
        <v>779</v>
      </c>
      <c r="P314" s="21" t="s">
        <v>202</v>
      </c>
      <c r="Q314" s="21">
        <v>2</v>
      </c>
      <c r="R314" s="21" t="s">
        <v>202</v>
      </c>
      <c r="S314" s="21" t="s">
        <v>202</v>
      </c>
      <c r="T314" s="26">
        <v>2</v>
      </c>
      <c r="U314" s="22" t="s">
        <v>202</v>
      </c>
      <c r="V314" s="22">
        <v>1</v>
      </c>
      <c r="W314" s="22" t="s">
        <v>202</v>
      </c>
      <c r="X314" s="22" t="s">
        <v>202</v>
      </c>
      <c r="Y314" s="26">
        <v>1</v>
      </c>
    </row>
    <row r="315" spans="1:25" ht="15.75" thickBot="1" x14ac:dyDescent="0.3">
      <c r="A315" s="17">
        <v>2018</v>
      </c>
      <c r="B315" s="18">
        <v>19160</v>
      </c>
      <c r="C315" s="19" t="s">
        <v>502</v>
      </c>
      <c r="D315" s="19" t="s">
        <v>170</v>
      </c>
      <c r="E315" s="19" t="s">
        <v>118</v>
      </c>
      <c r="F315" s="21" t="s">
        <v>202</v>
      </c>
      <c r="G315" s="21" t="s">
        <v>202</v>
      </c>
      <c r="H315" s="21">
        <v>17</v>
      </c>
      <c r="I315" s="21" t="s">
        <v>202</v>
      </c>
      <c r="J315" s="21">
        <v>17</v>
      </c>
      <c r="K315" s="22" t="s">
        <v>202</v>
      </c>
      <c r="L315" s="22" t="s">
        <v>202</v>
      </c>
      <c r="M315" s="22">
        <v>325</v>
      </c>
      <c r="N315" s="22" t="s">
        <v>202</v>
      </c>
      <c r="O315" s="22">
        <v>325</v>
      </c>
      <c r="P315" s="21" t="s">
        <v>202</v>
      </c>
      <c r="Q315" s="21" t="s">
        <v>202</v>
      </c>
      <c r="R315" s="21">
        <v>0.3</v>
      </c>
      <c r="S315" s="21" t="s">
        <v>202</v>
      </c>
      <c r="T315" s="26">
        <v>0.3</v>
      </c>
      <c r="U315" s="22" t="s">
        <v>202</v>
      </c>
      <c r="V315" s="22" t="s">
        <v>202</v>
      </c>
      <c r="W315" s="22">
        <v>0.3</v>
      </c>
      <c r="X315" s="22" t="s">
        <v>202</v>
      </c>
      <c r="Y315" s="26">
        <v>0.3</v>
      </c>
    </row>
    <row r="316" spans="1:25" ht="15.75" thickBot="1" x14ac:dyDescent="0.3">
      <c r="A316" s="17">
        <v>2018</v>
      </c>
      <c r="B316" s="18">
        <v>12439</v>
      </c>
      <c r="C316" s="19" t="s">
        <v>503</v>
      </c>
      <c r="D316" s="19" t="s">
        <v>171</v>
      </c>
      <c r="E316" s="19" t="s">
        <v>77</v>
      </c>
      <c r="F316" s="21">
        <v>225</v>
      </c>
      <c r="G316" s="21" t="s">
        <v>202</v>
      </c>
      <c r="H316" s="21" t="s">
        <v>202</v>
      </c>
      <c r="I316" s="21" t="s">
        <v>202</v>
      </c>
      <c r="J316" s="21">
        <v>225</v>
      </c>
      <c r="K316" s="22" t="s">
        <v>202</v>
      </c>
      <c r="L316" s="22" t="s">
        <v>202</v>
      </c>
      <c r="M316" s="22" t="s">
        <v>202</v>
      </c>
      <c r="N316" s="22" t="s">
        <v>202</v>
      </c>
      <c r="O316" s="22" t="s">
        <v>202</v>
      </c>
      <c r="P316" s="21">
        <v>3.8</v>
      </c>
      <c r="Q316" s="21" t="s">
        <v>202</v>
      </c>
      <c r="R316" s="21" t="s">
        <v>202</v>
      </c>
      <c r="S316" s="21" t="s">
        <v>202</v>
      </c>
      <c r="T316" s="26">
        <v>3.8</v>
      </c>
      <c r="U316" s="22">
        <v>2.2000000000000002</v>
      </c>
      <c r="V316" s="22" t="s">
        <v>202</v>
      </c>
      <c r="W316" s="22" t="s">
        <v>202</v>
      </c>
      <c r="X316" s="22" t="s">
        <v>202</v>
      </c>
      <c r="Y316" s="26">
        <v>2.2000000000000002</v>
      </c>
    </row>
    <row r="317" spans="1:25" ht="15.75" thickBot="1" x14ac:dyDescent="0.3">
      <c r="A317" s="17">
        <v>2018</v>
      </c>
      <c r="B317" s="18">
        <v>12615</v>
      </c>
      <c r="C317" s="19" t="s">
        <v>504</v>
      </c>
      <c r="D317" s="19" t="s">
        <v>171</v>
      </c>
      <c r="E317" s="19" t="s">
        <v>77</v>
      </c>
      <c r="F317" s="21">
        <v>700</v>
      </c>
      <c r="G317" s="21">
        <v>62</v>
      </c>
      <c r="H317" s="21">
        <v>80</v>
      </c>
      <c r="I317" s="21" t="s">
        <v>202</v>
      </c>
      <c r="J317" s="21">
        <v>842</v>
      </c>
      <c r="K317" s="22">
        <v>147</v>
      </c>
      <c r="L317" s="22">
        <v>12</v>
      </c>
      <c r="M317" s="22">
        <v>18</v>
      </c>
      <c r="N317" s="22" t="s">
        <v>202</v>
      </c>
      <c r="O317" s="22">
        <v>177</v>
      </c>
      <c r="P317" s="21">
        <v>4</v>
      </c>
      <c r="Q317" s="21" t="s">
        <v>202</v>
      </c>
      <c r="R317" s="21" t="s">
        <v>202</v>
      </c>
      <c r="S317" s="21" t="s">
        <v>202</v>
      </c>
      <c r="T317" s="26">
        <v>4</v>
      </c>
      <c r="U317" s="22">
        <v>3</v>
      </c>
      <c r="V317" s="22" t="s">
        <v>202</v>
      </c>
      <c r="W317" s="22" t="s">
        <v>202</v>
      </c>
      <c r="X317" s="22" t="s">
        <v>202</v>
      </c>
      <c r="Y317" s="26">
        <v>3</v>
      </c>
    </row>
    <row r="318" spans="1:25" ht="15.75" thickBot="1" x14ac:dyDescent="0.3">
      <c r="A318" s="17">
        <v>2018</v>
      </c>
      <c r="B318" s="18">
        <v>9191</v>
      </c>
      <c r="C318" s="19" t="s">
        <v>303</v>
      </c>
      <c r="D318" s="19" t="s">
        <v>171</v>
      </c>
      <c r="E318" s="19" t="s">
        <v>90</v>
      </c>
      <c r="F318" s="21">
        <v>337</v>
      </c>
      <c r="G318" s="21">
        <v>9</v>
      </c>
      <c r="H318" s="21">
        <v>50</v>
      </c>
      <c r="I318" s="21">
        <v>0</v>
      </c>
      <c r="J318" s="21">
        <v>396</v>
      </c>
      <c r="K318" s="22" t="s">
        <v>202</v>
      </c>
      <c r="L318" s="22" t="s">
        <v>202</v>
      </c>
      <c r="M318" s="22" t="s">
        <v>202</v>
      </c>
      <c r="N318" s="22" t="s">
        <v>202</v>
      </c>
      <c r="O318" s="22" t="s">
        <v>202</v>
      </c>
      <c r="P318" s="21">
        <v>0.4</v>
      </c>
      <c r="Q318" s="21">
        <v>2.4</v>
      </c>
      <c r="R318" s="21">
        <v>8.9</v>
      </c>
      <c r="S318" s="21">
        <v>0</v>
      </c>
      <c r="T318" s="26">
        <v>11.6</v>
      </c>
      <c r="U318" s="22" t="s">
        <v>202</v>
      </c>
      <c r="V318" s="22" t="s">
        <v>202</v>
      </c>
      <c r="W318" s="22" t="s">
        <v>202</v>
      </c>
      <c r="X318" s="22" t="s">
        <v>202</v>
      </c>
      <c r="Y318" s="26" t="s">
        <v>202</v>
      </c>
    </row>
    <row r="319" spans="1:25" ht="15.75" thickBot="1" x14ac:dyDescent="0.3">
      <c r="A319" s="17">
        <v>2018</v>
      </c>
      <c r="B319" s="18">
        <v>15248</v>
      </c>
      <c r="C319" s="19" t="s">
        <v>505</v>
      </c>
      <c r="D319" s="19" t="s">
        <v>171</v>
      </c>
      <c r="E319" s="19" t="s">
        <v>104</v>
      </c>
      <c r="F319" s="20">
        <v>15365</v>
      </c>
      <c r="G319" s="20">
        <v>1850</v>
      </c>
      <c r="H319" s="21" t="s">
        <v>202</v>
      </c>
      <c r="I319" s="21" t="s">
        <v>202</v>
      </c>
      <c r="J319" s="20">
        <v>17215</v>
      </c>
      <c r="K319" s="22" t="s">
        <v>202</v>
      </c>
      <c r="L319" s="22" t="s">
        <v>202</v>
      </c>
      <c r="M319" s="22" t="s">
        <v>202</v>
      </c>
      <c r="N319" s="22" t="s">
        <v>202</v>
      </c>
      <c r="O319" s="22" t="s">
        <v>202</v>
      </c>
      <c r="P319" s="21">
        <v>8.1999999999999993</v>
      </c>
      <c r="Q319" s="21">
        <v>16</v>
      </c>
      <c r="R319" s="21" t="s">
        <v>202</v>
      </c>
      <c r="S319" s="21" t="s">
        <v>202</v>
      </c>
      <c r="T319" s="26">
        <v>24.2</v>
      </c>
      <c r="U319" s="22">
        <v>8.1999999999999993</v>
      </c>
      <c r="V319" s="22">
        <v>14.4</v>
      </c>
      <c r="W319" s="22" t="s">
        <v>202</v>
      </c>
      <c r="X319" s="22" t="s">
        <v>202</v>
      </c>
      <c r="Y319" s="26">
        <v>22.6</v>
      </c>
    </row>
    <row r="320" spans="1:25" ht="15.75" thickBot="1" x14ac:dyDescent="0.3">
      <c r="A320" s="17">
        <v>2018</v>
      </c>
      <c r="B320" s="18">
        <v>14354</v>
      </c>
      <c r="C320" s="19" t="s">
        <v>305</v>
      </c>
      <c r="D320" s="19" t="s">
        <v>171</v>
      </c>
      <c r="E320" s="19" t="s">
        <v>506</v>
      </c>
      <c r="F320" s="21">
        <v>0</v>
      </c>
      <c r="G320" s="21">
        <v>0</v>
      </c>
      <c r="H320" s="21">
        <v>3</v>
      </c>
      <c r="I320" s="21">
        <v>0</v>
      </c>
      <c r="J320" s="21">
        <v>3</v>
      </c>
      <c r="K320" s="22" t="s">
        <v>202</v>
      </c>
      <c r="L320" s="22" t="s">
        <v>202</v>
      </c>
      <c r="M320" s="22" t="s">
        <v>202</v>
      </c>
      <c r="N320" s="22" t="s">
        <v>202</v>
      </c>
      <c r="O320" s="22" t="s">
        <v>202</v>
      </c>
      <c r="P320" s="21">
        <v>0</v>
      </c>
      <c r="Q320" s="21">
        <v>0</v>
      </c>
      <c r="R320" s="21">
        <v>0.6</v>
      </c>
      <c r="S320" s="21">
        <v>0</v>
      </c>
      <c r="T320" s="26">
        <v>0.6</v>
      </c>
      <c r="U320" s="22">
        <v>0</v>
      </c>
      <c r="V320" s="22">
        <v>0</v>
      </c>
      <c r="W320" s="22">
        <v>0.5</v>
      </c>
      <c r="X320" s="22">
        <v>0</v>
      </c>
      <c r="Y320" s="26">
        <v>0.5</v>
      </c>
    </row>
    <row r="321" spans="1:25" ht="15.75" thickBot="1" x14ac:dyDescent="0.3">
      <c r="A321" s="17">
        <v>2018</v>
      </c>
      <c r="B321" s="18">
        <v>20387</v>
      </c>
      <c r="C321" s="19" t="s">
        <v>507</v>
      </c>
      <c r="D321" s="19" t="s">
        <v>172</v>
      </c>
      <c r="E321" s="19" t="s">
        <v>102</v>
      </c>
      <c r="F321" s="20">
        <v>73000</v>
      </c>
      <c r="G321" s="21">
        <v>15</v>
      </c>
      <c r="H321" s="21">
        <v>30</v>
      </c>
      <c r="I321" s="21">
        <v>0</v>
      </c>
      <c r="J321" s="20">
        <v>73045</v>
      </c>
      <c r="K321" s="22">
        <v>0</v>
      </c>
      <c r="L321" s="22">
        <v>0</v>
      </c>
      <c r="M321" s="22">
        <v>0</v>
      </c>
      <c r="N321" s="22">
        <v>0</v>
      </c>
      <c r="O321" s="22">
        <v>0</v>
      </c>
      <c r="P321" s="21">
        <v>2.7</v>
      </c>
      <c r="Q321" s="21">
        <v>2.8</v>
      </c>
      <c r="R321" s="21">
        <v>123</v>
      </c>
      <c r="S321" s="21">
        <v>0</v>
      </c>
      <c r="T321" s="26">
        <v>128.5</v>
      </c>
      <c r="U321" s="22">
        <v>2.7</v>
      </c>
      <c r="V321" s="22">
        <v>2.8</v>
      </c>
      <c r="W321" s="22">
        <v>123</v>
      </c>
      <c r="X321" s="22">
        <v>0</v>
      </c>
      <c r="Y321" s="26">
        <v>128.5</v>
      </c>
    </row>
    <row r="322" spans="1:25" ht="15.75" thickBot="1" x14ac:dyDescent="0.3">
      <c r="A322" s="17">
        <v>2018</v>
      </c>
      <c r="B322" s="18">
        <v>14716</v>
      </c>
      <c r="C322" s="19" t="s">
        <v>508</v>
      </c>
      <c r="D322" s="19" t="s">
        <v>172</v>
      </c>
      <c r="E322" s="19" t="s">
        <v>102</v>
      </c>
      <c r="F322" s="20">
        <v>50000</v>
      </c>
      <c r="G322" s="21">
        <v>0</v>
      </c>
      <c r="H322" s="21">
        <v>9</v>
      </c>
      <c r="I322" s="21">
        <v>0</v>
      </c>
      <c r="J322" s="20">
        <v>50009</v>
      </c>
      <c r="K322" s="22">
        <v>0</v>
      </c>
      <c r="L322" s="22">
        <v>0</v>
      </c>
      <c r="M322" s="22">
        <v>0</v>
      </c>
      <c r="N322" s="22">
        <v>0</v>
      </c>
      <c r="O322" s="22">
        <v>0</v>
      </c>
      <c r="P322" s="21">
        <v>2.5</v>
      </c>
      <c r="Q322" s="21">
        <v>0</v>
      </c>
      <c r="R322" s="21">
        <v>41.7</v>
      </c>
      <c r="S322" s="21">
        <v>0</v>
      </c>
      <c r="T322" s="26">
        <v>44.2</v>
      </c>
      <c r="U322" s="22">
        <v>1.9</v>
      </c>
      <c r="V322" s="22">
        <v>0</v>
      </c>
      <c r="W322" s="22">
        <v>41.7</v>
      </c>
      <c r="X322" s="22">
        <v>0</v>
      </c>
      <c r="Y322" s="26">
        <v>43.6</v>
      </c>
    </row>
    <row r="323" spans="1:25" ht="15.75" thickBot="1" x14ac:dyDescent="0.3">
      <c r="A323" s="17">
        <v>2018</v>
      </c>
      <c r="B323" s="18">
        <v>332</v>
      </c>
      <c r="C323" s="19" t="s">
        <v>509</v>
      </c>
      <c r="D323" s="19" t="s">
        <v>172</v>
      </c>
      <c r="E323" s="19" t="s">
        <v>102</v>
      </c>
      <c r="F323" s="20">
        <v>46695</v>
      </c>
      <c r="G323" s="21" t="s">
        <v>202</v>
      </c>
      <c r="H323" s="21" t="s">
        <v>202</v>
      </c>
      <c r="I323" s="21" t="s">
        <v>202</v>
      </c>
      <c r="J323" s="20">
        <v>46695</v>
      </c>
      <c r="K323" s="22" t="s">
        <v>202</v>
      </c>
      <c r="L323" s="22" t="s">
        <v>202</v>
      </c>
      <c r="M323" s="22" t="s">
        <v>202</v>
      </c>
      <c r="N323" s="22" t="s">
        <v>202</v>
      </c>
      <c r="O323" s="22" t="s">
        <v>202</v>
      </c>
      <c r="P323" s="21">
        <v>47</v>
      </c>
      <c r="Q323" s="21" t="s">
        <v>202</v>
      </c>
      <c r="R323" s="21" t="s">
        <v>202</v>
      </c>
      <c r="S323" s="21" t="s">
        <v>202</v>
      </c>
      <c r="T323" s="26">
        <v>47</v>
      </c>
      <c r="U323" s="22">
        <v>47</v>
      </c>
      <c r="V323" s="22" t="s">
        <v>202</v>
      </c>
      <c r="W323" s="22" t="s">
        <v>202</v>
      </c>
      <c r="X323" s="22" t="s">
        <v>202</v>
      </c>
      <c r="Y323" s="26">
        <v>47</v>
      </c>
    </row>
    <row r="324" spans="1:25" ht="15.75" thickBot="1" x14ac:dyDescent="0.3">
      <c r="A324" s="17">
        <v>2018</v>
      </c>
      <c r="B324" s="18">
        <v>14940</v>
      </c>
      <c r="C324" s="19" t="s">
        <v>510</v>
      </c>
      <c r="D324" s="19" t="s">
        <v>172</v>
      </c>
      <c r="E324" s="19" t="s">
        <v>102</v>
      </c>
      <c r="F324" s="20">
        <v>59350</v>
      </c>
      <c r="G324" s="20">
        <v>1520</v>
      </c>
      <c r="H324" s="21">
        <v>210</v>
      </c>
      <c r="I324" s="21" t="s">
        <v>202</v>
      </c>
      <c r="J324" s="20">
        <v>61080</v>
      </c>
      <c r="K324" s="23">
        <v>159789</v>
      </c>
      <c r="L324" s="23">
        <v>3270</v>
      </c>
      <c r="M324" s="22">
        <v>140</v>
      </c>
      <c r="N324" s="22" t="s">
        <v>202</v>
      </c>
      <c r="O324" s="23">
        <v>163199</v>
      </c>
      <c r="P324" s="21">
        <v>40</v>
      </c>
      <c r="Q324" s="21">
        <v>2</v>
      </c>
      <c r="R324" s="21">
        <v>160</v>
      </c>
      <c r="S324" s="21" t="s">
        <v>202</v>
      </c>
      <c r="T324" s="26">
        <v>202</v>
      </c>
      <c r="U324" s="22">
        <v>30</v>
      </c>
      <c r="V324" s="22">
        <v>2</v>
      </c>
      <c r="W324" s="22">
        <v>145</v>
      </c>
      <c r="X324" s="22" t="s">
        <v>202</v>
      </c>
      <c r="Y324" s="26">
        <v>177</v>
      </c>
    </row>
    <row r="325" spans="1:25" ht="15.75" thickBot="1" x14ac:dyDescent="0.3">
      <c r="A325" s="17">
        <v>2018</v>
      </c>
      <c r="B325" s="18">
        <v>12390</v>
      </c>
      <c r="C325" s="19" t="s">
        <v>511</v>
      </c>
      <c r="D325" s="19" t="s">
        <v>172</v>
      </c>
      <c r="E325" s="19" t="s">
        <v>102</v>
      </c>
      <c r="F325" s="20">
        <v>150000</v>
      </c>
      <c r="G325" s="21">
        <v>24</v>
      </c>
      <c r="H325" s="21">
        <v>103</v>
      </c>
      <c r="I325" s="21">
        <v>0</v>
      </c>
      <c r="J325" s="20">
        <v>150127</v>
      </c>
      <c r="K325" s="22">
        <v>0</v>
      </c>
      <c r="L325" s="22">
        <v>0</v>
      </c>
      <c r="M325" s="22">
        <v>0</v>
      </c>
      <c r="N325" s="22">
        <v>0</v>
      </c>
      <c r="O325" s="22">
        <v>0</v>
      </c>
      <c r="P325" s="21">
        <v>6</v>
      </c>
      <c r="Q325" s="21">
        <v>2.2000000000000002</v>
      </c>
      <c r="R325" s="21">
        <v>78.599999999999994</v>
      </c>
      <c r="S325" s="21">
        <v>0</v>
      </c>
      <c r="T325" s="26">
        <v>86.8</v>
      </c>
      <c r="U325" s="22">
        <v>5.7</v>
      </c>
      <c r="V325" s="22">
        <v>1.2</v>
      </c>
      <c r="W325" s="22">
        <v>46.7</v>
      </c>
      <c r="X325" s="22">
        <v>0</v>
      </c>
      <c r="Y325" s="26">
        <v>53.6</v>
      </c>
    </row>
    <row r="326" spans="1:25" ht="15.75" thickBot="1" x14ac:dyDescent="0.3">
      <c r="A326" s="17">
        <v>2018</v>
      </c>
      <c r="B326" s="18">
        <v>3329</v>
      </c>
      <c r="C326" s="19" t="s">
        <v>512</v>
      </c>
      <c r="D326" s="19" t="s">
        <v>172</v>
      </c>
      <c r="E326" s="19" t="s">
        <v>102</v>
      </c>
      <c r="F326" s="21" t="s">
        <v>202</v>
      </c>
      <c r="G326" s="21" t="s">
        <v>202</v>
      </c>
      <c r="H326" s="21">
        <v>5</v>
      </c>
      <c r="I326" s="21" t="s">
        <v>202</v>
      </c>
      <c r="J326" s="21">
        <v>5</v>
      </c>
      <c r="K326" s="22" t="s">
        <v>202</v>
      </c>
      <c r="L326" s="22" t="s">
        <v>202</v>
      </c>
      <c r="M326" s="22" t="s">
        <v>202</v>
      </c>
      <c r="N326" s="22" t="s">
        <v>202</v>
      </c>
      <c r="O326" s="22" t="s">
        <v>202</v>
      </c>
      <c r="P326" s="21" t="s">
        <v>202</v>
      </c>
      <c r="Q326" s="21" t="s">
        <v>202</v>
      </c>
      <c r="R326" s="21">
        <v>2.6</v>
      </c>
      <c r="S326" s="21" t="s">
        <v>202</v>
      </c>
      <c r="T326" s="26">
        <v>2.6</v>
      </c>
      <c r="U326" s="22" t="s">
        <v>202</v>
      </c>
      <c r="V326" s="22" t="s">
        <v>202</v>
      </c>
      <c r="W326" s="22">
        <v>2.6</v>
      </c>
      <c r="X326" s="22" t="s">
        <v>202</v>
      </c>
      <c r="Y326" s="26">
        <v>2.6</v>
      </c>
    </row>
    <row r="327" spans="1:25" ht="15.75" thickBot="1" x14ac:dyDescent="0.3">
      <c r="A327" s="17">
        <v>2018</v>
      </c>
      <c r="B327" s="18">
        <v>5487</v>
      </c>
      <c r="C327" s="19" t="s">
        <v>513</v>
      </c>
      <c r="D327" s="19" t="s">
        <v>172</v>
      </c>
      <c r="E327" s="19" t="s">
        <v>102</v>
      </c>
      <c r="F327" s="21" t="s">
        <v>202</v>
      </c>
      <c r="G327" s="21">
        <v>110</v>
      </c>
      <c r="H327" s="21">
        <v>8</v>
      </c>
      <c r="I327" s="21" t="s">
        <v>202</v>
      </c>
      <c r="J327" s="21">
        <v>118</v>
      </c>
      <c r="K327" s="22" t="s">
        <v>202</v>
      </c>
      <c r="L327" s="22">
        <v>583</v>
      </c>
      <c r="M327" s="22">
        <v>649</v>
      </c>
      <c r="N327" s="22" t="s">
        <v>202</v>
      </c>
      <c r="O327" s="23">
        <v>1232</v>
      </c>
      <c r="P327" s="21" t="s">
        <v>202</v>
      </c>
      <c r="Q327" s="21">
        <v>27</v>
      </c>
      <c r="R327" s="21">
        <v>27.1</v>
      </c>
      <c r="S327" s="21" t="s">
        <v>202</v>
      </c>
      <c r="T327" s="26">
        <v>54.1</v>
      </c>
      <c r="U327" s="22" t="s">
        <v>202</v>
      </c>
      <c r="V327" s="22">
        <v>24.3</v>
      </c>
      <c r="W327" s="22">
        <v>27.1</v>
      </c>
      <c r="X327" s="22" t="s">
        <v>202</v>
      </c>
      <c r="Y327" s="26">
        <v>51.4</v>
      </c>
    </row>
    <row r="328" spans="1:25" ht="15.75" thickBot="1" x14ac:dyDescent="0.3">
      <c r="A328" s="17">
        <v>2018</v>
      </c>
      <c r="B328" s="18">
        <v>14715</v>
      </c>
      <c r="C328" s="19" t="s">
        <v>514</v>
      </c>
      <c r="D328" s="19" t="s">
        <v>172</v>
      </c>
      <c r="E328" s="19" t="s">
        <v>102</v>
      </c>
      <c r="F328" s="21" t="s">
        <v>202</v>
      </c>
      <c r="G328" s="21">
        <v>40</v>
      </c>
      <c r="H328" s="21">
        <v>20</v>
      </c>
      <c r="I328" s="21" t="s">
        <v>202</v>
      </c>
      <c r="J328" s="21">
        <v>60</v>
      </c>
      <c r="K328" s="22" t="s">
        <v>202</v>
      </c>
      <c r="L328" s="22" t="s">
        <v>202</v>
      </c>
      <c r="M328" s="22" t="s">
        <v>202</v>
      </c>
      <c r="N328" s="22" t="s">
        <v>202</v>
      </c>
      <c r="O328" s="22" t="s">
        <v>202</v>
      </c>
      <c r="P328" s="21" t="s">
        <v>202</v>
      </c>
      <c r="Q328" s="21">
        <v>6.2</v>
      </c>
      <c r="R328" s="21">
        <v>119.7</v>
      </c>
      <c r="S328" s="21" t="s">
        <v>202</v>
      </c>
      <c r="T328" s="26">
        <v>125.9</v>
      </c>
      <c r="U328" s="22" t="s">
        <v>202</v>
      </c>
      <c r="V328" s="22">
        <v>6.2</v>
      </c>
      <c r="W328" s="22">
        <v>105.3</v>
      </c>
      <c r="X328" s="22" t="s">
        <v>202</v>
      </c>
      <c r="Y328" s="26">
        <v>111.5</v>
      </c>
    </row>
    <row r="329" spans="1:25" ht="15.75" thickBot="1" x14ac:dyDescent="0.3">
      <c r="A329" s="17">
        <v>2018</v>
      </c>
      <c r="B329" s="18">
        <v>10768</v>
      </c>
      <c r="C329" s="19" t="s">
        <v>515</v>
      </c>
      <c r="D329" s="19" t="s">
        <v>117</v>
      </c>
      <c r="E329" s="19" t="s">
        <v>83</v>
      </c>
      <c r="F329" s="20">
        <v>5210</v>
      </c>
      <c r="G329" s="21" t="s">
        <v>202</v>
      </c>
      <c r="H329" s="21">
        <v>2</v>
      </c>
      <c r="I329" s="21" t="s">
        <v>202</v>
      </c>
      <c r="J329" s="20">
        <v>5212</v>
      </c>
      <c r="K329" s="22">
        <v>12</v>
      </c>
      <c r="L329" s="22" t="s">
        <v>202</v>
      </c>
      <c r="M329" s="22">
        <v>4</v>
      </c>
      <c r="N329" s="22" t="s">
        <v>202</v>
      </c>
      <c r="O329" s="22">
        <v>16</v>
      </c>
      <c r="P329" s="21">
        <v>6.7</v>
      </c>
      <c r="Q329" s="21" t="s">
        <v>202</v>
      </c>
      <c r="R329" s="21">
        <v>3</v>
      </c>
      <c r="S329" s="21" t="s">
        <v>202</v>
      </c>
      <c r="T329" s="26">
        <v>9.6999999999999993</v>
      </c>
      <c r="U329" s="22">
        <v>6.5</v>
      </c>
      <c r="V329" s="22" t="s">
        <v>202</v>
      </c>
      <c r="W329" s="22">
        <v>2</v>
      </c>
      <c r="X329" s="22" t="s">
        <v>202</v>
      </c>
      <c r="Y329" s="26">
        <v>8.5</v>
      </c>
    </row>
    <row r="330" spans="1:25" ht="15.75" thickBot="1" x14ac:dyDescent="0.3">
      <c r="A330" s="17">
        <v>2018</v>
      </c>
      <c r="B330" s="18">
        <v>14175</v>
      </c>
      <c r="C330" s="19" t="s">
        <v>502</v>
      </c>
      <c r="D330" s="19" t="s">
        <v>117</v>
      </c>
      <c r="E330" s="19" t="s">
        <v>117</v>
      </c>
      <c r="F330" s="20">
        <v>17253</v>
      </c>
      <c r="G330" s="21" t="s">
        <v>202</v>
      </c>
      <c r="H330" s="21">
        <v>530</v>
      </c>
      <c r="I330" s="21" t="s">
        <v>202</v>
      </c>
      <c r="J330" s="20">
        <v>17783</v>
      </c>
      <c r="K330" s="23">
        <v>1013</v>
      </c>
      <c r="L330" s="22" t="s">
        <v>202</v>
      </c>
      <c r="M330" s="22">
        <v>320</v>
      </c>
      <c r="N330" s="22" t="s">
        <v>202</v>
      </c>
      <c r="O330" s="23">
        <v>1333</v>
      </c>
      <c r="P330" s="21">
        <v>3</v>
      </c>
      <c r="Q330" s="21" t="s">
        <v>202</v>
      </c>
      <c r="R330" s="21" t="s">
        <v>202</v>
      </c>
      <c r="S330" s="21" t="s">
        <v>202</v>
      </c>
      <c r="T330" s="26">
        <v>3</v>
      </c>
      <c r="U330" s="22" t="s">
        <v>202</v>
      </c>
      <c r="V330" s="22" t="s">
        <v>202</v>
      </c>
      <c r="W330" s="22" t="s">
        <v>202</v>
      </c>
      <c r="X330" s="22" t="s">
        <v>202</v>
      </c>
      <c r="Y330" s="26" t="s">
        <v>202</v>
      </c>
    </row>
    <row r="331" spans="1:25" ht="15.75" thickBot="1" x14ac:dyDescent="0.3">
      <c r="A331" s="17">
        <v>2018</v>
      </c>
      <c r="B331" s="18">
        <v>1613</v>
      </c>
      <c r="C331" s="19" t="s">
        <v>516</v>
      </c>
      <c r="D331" s="19" t="s">
        <v>117</v>
      </c>
      <c r="E331" s="19" t="s">
        <v>117</v>
      </c>
      <c r="F331" s="20">
        <v>18500</v>
      </c>
      <c r="G331" s="21" t="s">
        <v>202</v>
      </c>
      <c r="H331" s="21" t="s">
        <v>202</v>
      </c>
      <c r="I331" s="21" t="s">
        <v>202</v>
      </c>
      <c r="J331" s="20">
        <v>18500</v>
      </c>
      <c r="K331" s="22">
        <v>0</v>
      </c>
      <c r="L331" s="22" t="s">
        <v>202</v>
      </c>
      <c r="M331" s="22" t="s">
        <v>202</v>
      </c>
      <c r="N331" s="22" t="s">
        <v>202</v>
      </c>
      <c r="O331" s="22">
        <v>0</v>
      </c>
      <c r="P331" s="21">
        <v>83</v>
      </c>
      <c r="Q331" s="21" t="s">
        <v>202</v>
      </c>
      <c r="R331" s="21" t="s">
        <v>202</v>
      </c>
      <c r="S331" s="21" t="s">
        <v>202</v>
      </c>
      <c r="T331" s="26">
        <v>83</v>
      </c>
      <c r="U331" s="22">
        <v>7.4</v>
      </c>
      <c r="V331" s="22" t="s">
        <v>202</v>
      </c>
      <c r="W331" s="22" t="s">
        <v>202</v>
      </c>
      <c r="X331" s="22" t="s">
        <v>202</v>
      </c>
      <c r="Y331" s="26">
        <v>7.4</v>
      </c>
    </row>
    <row r="332" spans="1:25" ht="15.75" thickBot="1" x14ac:dyDescent="0.3">
      <c r="A332" s="17">
        <v>2018</v>
      </c>
      <c r="B332" s="18">
        <v>3844</v>
      </c>
      <c r="C332" s="19" t="s">
        <v>517</v>
      </c>
      <c r="D332" s="19" t="s">
        <v>117</v>
      </c>
      <c r="E332" s="19" t="s">
        <v>117</v>
      </c>
      <c r="F332" s="21">
        <v>815</v>
      </c>
      <c r="G332" s="21">
        <v>0</v>
      </c>
      <c r="H332" s="21">
        <v>0</v>
      </c>
      <c r="I332" s="21">
        <v>0</v>
      </c>
      <c r="J332" s="21">
        <v>815</v>
      </c>
      <c r="K332" s="22">
        <v>8</v>
      </c>
      <c r="L332" s="22">
        <v>0</v>
      </c>
      <c r="M332" s="22">
        <v>0</v>
      </c>
      <c r="N332" s="22">
        <v>0</v>
      </c>
      <c r="O332" s="22">
        <v>8</v>
      </c>
      <c r="P332" s="21">
        <v>0.7</v>
      </c>
      <c r="Q332" s="21">
        <v>0</v>
      </c>
      <c r="R332" s="21">
        <v>0</v>
      </c>
      <c r="S332" s="21">
        <v>0</v>
      </c>
      <c r="T332" s="26">
        <v>0.7</v>
      </c>
      <c r="U332" s="22">
        <v>0.7</v>
      </c>
      <c r="V332" s="22">
        <v>0</v>
      </c>
      <c r="W332" s="22">
        <v>0</v>
      </c>
      <c r="X332" s="22">
        <v>0</v>
      </c>
      <c r="Y332" s="26">
        <v>0.7</v>
      </c>
    </row>
    <row r="333" spans="1:25" ht="15.75" thickBot="1" x14ac:dyDescent="0.3">
      <c r="A333" s="17">
        <v>2018</v>
      </c>
      <c r="B333" s="18">
        <v>14398</v>
      </c>
      <c r="C333" s="19" t="s">
        <v>518</v>
      </c>
      <c r="D333" s="19" t="s">
        <v>117</v>
      </c>
      <c r="E333" s="19" t="s">
        <v>117</v>
      </c>
      <c r="F333" s="20">
        <v>38159</v>
      </c>
      <c r="G333" s="21">
        <v>58</v>
      </c>
      <c r="H333" s="21">
        <v>6</v>
      </c>
      <c r="I333" s="21">
        <v>0</v>
      </c>
      <c r="J333" s="20">
        <v>38223</v>
      </c>
      <c r="K333" s="22">
        <v>173</v>
      </c>
      <c r="L333" s="22">
        <v>0</v>
      </c>
      <c r="M333" s="22">
        <v>0</v>
      </c>
      <c r="N333" s="22">
        <v>0</v>
      </c>
      <c r="O333" s="22">
        <v>173</v>
      </c>
      <c r="P333" s="21">
        <v>34.799999999999997</v>
      </c>
      <c r="Q333" s="21">
        <v>7</v>
      </c>
      <c r="R333" s="21">
        <v>2.9</v>
      </c>
      <c r="S333" s="21">
        <v>0</v>
      </c>
      <c r="T333" s="26">
        <v>44.7</v>
      </c>
      <c r="U333" s="22">
        <v>24.4</v>
      </c>
      <c r="V333" s="22">
        <v>6</v>
      </c>
      <c r="W333" s="22">
        <v>2.4</v>
      </c>
      <c r="X333" s="22">
        <v>0</v>
      </c>
      <c r="Y333" s="26">
        <v>32.799999999999997</v>
      </c>
    </row>
    <row r="334" spans="1:25" ht="15.75" thickBot="1" x14ac:dyDescent="0.3">
      <c r="A334" s="17">
        <v>2018</v>
      </c>
      <c r="B334" s="18">
        <v>16606</v>
      </c>
      <c r="C334" s="19" t="s">
        <v>519</v>
      </c>
      <c r="D334" s="19" t="s">
        <v>117</v>
      </c>
      <c r="E334" s="19" t="s">
        <v>117</v>
      </c>
      <c r="F334" s="21">
        <v>46</v>
      </c>
      <c r="G334" s="21" t="s">
        <v>202</v>
      </c>
      <c r="H334" s="21" t="s">
        <v>202</v>
      </c>
      <c r="I334" s="21" t="s">
        <v>202</v>
      </c>
      <c r="J334" s="21">
        <v>46</v>
      </c>
      <c r="K334" s="22">
        <v>165</v>
      </c>
      <c r="L334" s="22" t="s">
        <v>202</v>
      </c>
      <c r="M334" s="22" t="s">
        <v>202</v>
      </c>
      <c r="N334" s="22" t="s">
        <v>202</v>
      </c>
      <c r="O334" s="22">
        <v>165</v>
      </c>
      <c r="P334" s="21">
        <v>0.3</v>
      </c>
      <c r="Q334" s="21" t="s">
        <v>202</v>
      </c>
      <c r="R334" s="21" t="s">
        <v>202</v>
      </c>
      <c r="S334" s="21" t="s">
        <v>202</v>
      </c>
      <c r="T334" s="26">
        <v>0.3</v>
      </c>
      <c r="U334" s="22">
        <v>0.3</v>
      </c>
      <c r="V334" s="22" t="s">
        <v>202</v>
      </c>
      <c r="W334" s="22" t="s">
        <v>202</v>
      </c>
      <c r="X334" s="22" t="s">
        <v>202</v>
      </c>
      <c r="Y334" s="26">
        <v>0.3</v>
      </c>
    </row>
    <row r="335" spans="1:25" ht="15.75" thickBot="1" x14ac:dyDescent="0.3">
      <c r="A335" s="17">
        <v>2018</v>
      </c>
      <c r="B335" s="18">
        <v>21002</v>
      </c>
      <c r="C335" s="19" t="s">
        <v>520</v>
      </c>
      <c r="D335" s="19" t="s">
        <v>117</v>
      </c>
      <c r="E335" s="19" t="s">
        <v>83</v>
      </c>
      <c r="F335" s="20">
        <v>5474</v>
      </c>
      <c r="G335" s="21" t="s">
        <v>202</v>
      </c>
      <c r="H335" s="21" t="s">
        <v>202</v>
      </c>
      <c r="I335" s="21" t="s">
        <v>202</v>
      </c>
      <c r="J335" s="20">
        <v>5474</v>
      </c>
      <c r="K335" s="22" t="s">
        <v>202</v>
      </c>
      <c r="L335" s="22" t="s">
        <v>202</v>
      </c>
      <c r="M335" s="22" t="s">
        <v>202</v>
      </c>
      <c r="N335" s="22" t="s">
        <v>202</v>
      </c>
      <c r="O335" s="22" t="s">
        <v>202</v>
      </c>
      <c r="P335" s="21">
        <v>23</v>
      </c>
      <c r="Q335" s="21" t="s">
        <v>202</v>
      </c>
      <c r="R335" s="21" t="s">
        <v>202</v>
      </c>
      <c r="S335" s="21" t="s">
        <v>202</v>
      </c>
      <c r="T335" s="26">
        <v>23</v>
      </c>
      <c r="U335" s="22">
        <v>5.8</v>
      </c>
      <c r="V335" s="22" t="s">
        <v>202</v>
      </c>
      <c r="W335" s="22" t="s">
        <v>202</v>
      </c>
      <c r="X335" s="22" t="s">
        <v>202</v>
      </c>
      <c r="Y335" s="26">
        <v>5.8</v>
      </c>
    </row>
    <row r="336" spans="1:25" ht="15.75" thickBot="1" x14ac:dyDescent="0.3">
      <c r="A336" s="17">
        <v>2018</v>
      </c>
      <c r="B336" s="18">
        <v>3804</v>
      </c>
      <c r="C336" s="19" t="s">
        <v>521</v>
      </c>
      <c r="D336" s="19" t="s">
        <v>117</v>
      </c>
      <c r="E336" s="19" t="s">
        <v>83</v>
      </c>
      <c r="F336" s="21">
        <v>424</v>
      </c>
      <c r="G336" s="21" t="s">
        <v>202</v>
      </c>
      <c r="H336" s="21" t="s">
        <v>202</v>
      </c>
      <c r="I336" s="21" t="s">
        <v>202</v>
      </c>
      <c r="J336" s="21">
        <v>424</v>
      </c>
      <c r="K336" s="22">
        <v>0</v>
      </c>
      <c r="L336" s="22" t="s">
        <v>202</v>
      </c>
      <c r="M336" s="22" t="s">
        <v>202</v>
      </c>
      <c r="N336" s="22" t="s">
        <v>202</v>
      </c>
      <c r="O336" s="22">
        <v>0</v>
      </c>
      <c r="P336" s="21">
        <v>0.3</v>
      </c>
      <c r="Q336" s="21" t="s">
        <v>202</v>
      </c>
      <c r="R336" s="21" t="s">
        <v>202</v>
      </c>
      <c r="S336" s="21" t="s">
        <v>202</v>
      </c>
      <c r="T336" s="26">
        <v>0.3</v>
      </c>
      <c r="U336" s="22">
        <v>0</v>
      </c>
      <c r="V336" s="22" t="s">
        <v>202</v>
      </c>
      <c r="W336" s="22" t="s">
        <v>202</v>
      </c>
      <c r="X336" s="22" t="s">
        <v>202</v>
      </c>
      <c r="Y336" s="26">
        <v>0</v>
      </c>
    </row>
    <row r="337" spans="1:25" ht="15.75" thickBot="1" x14ac:dyDescent="0.3">
      <c r="A337" s="17">
        <v>2018</v>
      </c>
      <c r="B337" s="18">
        <v>8786</v>
      </c>
      <c r="C337" s="19" t="s">
        <v>522</v>
      </c>
      <c r="D337" s="19" t="s">
        <v>117</v>
      </c>
      <c r="E337" s="19" t="s">
        <v>117</v>
      </c>
      <c r="F337" s="20">
        <v>5844</v>
      </c>
      <c r="G337" s="21" t="s">
        <v>202</v>
      </c>
      <c r="H337" s="21" t="s">
        <v>202</v>
      </c>
      <c r="I337" s="21" t="s">
        <v>202</v>
      </c>
      <c r="J337" s="20">
        <v>5844</v>
      </c>
      <c r="K337" s="22">
        <v>47</v>
      </c>
      <c r="L337" s="22" t="s">
        <v>202</v>
      </c>
      <c r="M337" s="22" t="s">
        <v>202</v>
      </c>
      <c r="N337" s="22" t="s">
        <v>202</v>
      </c>
      <c r="O337" s="22">
        <v>47</v>
      </c>
      <c r="P337" s="21">
        <v>0.2</v>
      </c>
      <c r="Q337" s="21" t="s">
        <v>202</v>
      </c>
      <c r="R337" s="21" t="s">
        <v>202</v>
      </c>
      <c r="S337" s="21" t="s">
        <v>202</v>
      </c>
      <c r="T337" s="26">
        <v>0.2</v>
      </c>
      <c r="U337" s="22">
        <v>0.2</v>
      </c>
      <c r="V337" s="22" t="s">
        <v>202</v>
      </c>
      <c r="W337" s="22" t="s">
        <v>202</v>
      </c>
      <c r="X337" s="22" t="s">
        <v>202</v>
      </c>
      <c r="Y337" s="26">
        <v>0.2</v>
      </c>
    </row>
    <row r="338" spans="1:25" ht="15.75" thickBot="1" x14ac:dyDescent="0.3">
      <c r="A338" s="17">
        <v>2018</v>
      </c>
      <c r="B338" s="18">
        <v>6709</v>
      </c>
      <c r="C338" s="19" t="s">
        <v>523</v>
      </c>
      <c r="D338" s="19" t="s">
        <v>117</v>
      </c>
      <c r="E338" s="19" t="s">
        <v>83</v>
      </c>
      <c r="F338" s="21">
        <v>453</v>
      </c>
      <c r="G338" s="21" t="s">
        <v>202</v>
      </c>
      <c r="H338" s="21" t="s">
        <v>202</v>
      </c>
      <c r="I338" s="21" t="s">
        <v>202</v>
      </c>
      <c r="J338" s="21">
        <v>453</v>
      </c>
      <c r="K338" s="22">
        <v>0</v>
      </c>
      <c r="L338" s="22" t="s">
        <v>202</v>
      </c>
      <c r="M338" s="22" t="s">
        <v>202</v>
      </c>
      <c r="N338" s="22" t="s">
        <v>202</v>
      </c>
      <c r="O338" s="22">
        <v>0</v>
      </c>
      <c r="P338" s="21">
        <v>0.3</v>
      </c>
      <c r="Q338" s="21" t="s">
        <v>202</v>
      </c>
      <c r="R338" s="21" t="s">
        <v>202</v>
      </c>
      <c r="S338" s="21" t="s">
        <v>202</v>
      </c>
      <c r="T338" s="26">
        <v>0.3</v>
      </c>
      <c r="U338" s="22">
        <v>0.1</v>
      </c>
      <c r="V338" s="22" t="s">
        <v>202</v>
      </c>
      <c r="W338" s="22" t="s">
        <v>202</v>
      </c>
      <c r="X338" s="22" t="s">
        <v>202</v>
      </c>
      <c r="Y338" s="26">
        <v>0.1</v>
      </c>
    </row>
    <row r="339" spans="1:25" ht="15.75" thickBot="1" x14ac:dyDescent="0.3">
      <c r="A339" s="17">
        <v>2018</v>
      </c>
      <c r="B339" s="18">
        <v>3046</v>
      </c>
      <c r="C339" s="19" t="s">
        <v>431</v>
      </c>
      <c r="D339" s="19" t="s">
        <v>117</v>
      </c>
      <c r="E339" s="19" t="s">
        <v>427</v>
      </c>
      <c r="F339" s="21">
        <v>0</v>
      </c>
      <c r="G339" s="21">
        <v>43</v>
      </c>
      <c r="H339" s="21" t="s">
        <v>202</v>
      </c>
      <c r="I339" s="21" t="s">
        <v>202</v>
      </c>
      <c r="J339" s="21">
        <v>43</v>
      </c>
      <c r="K339" s="22">
        <v>0</v>
      </c>
      <c r="L339" s="22">
        <v>0</v>
      </c>
      <c r="M339" s="22" t="s">
        <v>202</v>
      </c>
      <c r="N339" s="22" t="s">
        <v>202</v>
      </c>
      <c r="O339" s="22">
        <v>0</v>
      </c>
      <c r="P339" s="21">
        <v>0</v>
      </c>
      <c r="Q339" s="21">
        <v>89.3</v>
      </c>
      <c r="R339" s="21" t="s">
        <v>202</v>
      </c>
      <c r="S339" s="21" t="s">
        <v>202</v>
      </c>
      <c r="T339" s="26">
        <v>89.3</v>
      </c>
      <c r="U339" s="22">
        <v>0</v>
      </c>
      <c r="V339" s="22">
        <v>79.8</v>
      </c>
      <c r="W339" s="22" t="s">
        <v>202</v>
      </c>
      <c r="X339" s="22" t="s">
        <v>202</v>
      </c>
      <c r="Y339" s="26">
        <v>79.8</v>
      </c>
    </row>
    <row r="340" spans="1:25" ht="15.75" thickBot="1" x14ac:dyDescent="0.3">
      <c r="A340" s="17">
        <v>2018</v>
      </c>
      <c r="B340" s="18">
        <v>5416</v>
      </c>
      <c r="C340" s="19" t="s">
        <v>434</v>
      </c>
      <c r="D340" s="19" t="s">
        <v>117</v>
      </c>
      <c r="E340" s="19" t="s">
        <v>83</v>
      </c>
      <c r="F340" s="21" t="s">
        <v>202</v>
      </c>
      <c r="G340" s="21">
        <v>212</v>
      </c>
      <c r="H340" s="21" t="s">
        <v>202</v>
      </c>
      <c r="I340" s="21" t="s">
        <v>202</v>
      </c>
      <c r="J340" s="21">
        <v>212</v>
      </c>
      <c r="K340" s="22" t="s">
        <v>202</v>
      </c>
      <c r="L340" s="22" t="s">
        <v>202</v>
      </c>
      <c r="M340" s="22" t="s">
        <v>202</v>
      </c>
      <c r="N340" s="22" t="s">
        <v>202</v>
      </c>
      <c r="O340" s="22" t="s">
        <v>202</v>
      </c>
      <c r="P340" s="21" t="s">
        <v>202</v>
      </c>
      <c r="Q340" s="21">
        <v>141.19999999999999</v>
      </c>
      <c r="R340" s="21" t="s">
        <v>202</v>
      </c>
      <c r="S340" s="21" t="s">
        <v>202</v>
      </c>
      <c r="T340" s="26">
        <v>141.19999999999999</v>
      </c>
      <c r="U340" s="22" t="s">
        <v>202</v>
      </c>
      <c r="V340" s="22" t="s">
        <v>202</v>
      </c>
      <c r="W340" s="22" t="s">
        <v>202</v>
      </c>
      <c r="X340" s="22" t="s">
        <v>202</v>
      </c>
      <c r="Y340" s="26" t="s">
        <v>202</v>
      </c>
    </row>
    <row r="341" spans="1:25" ht="15.75" thickBot="1" x14ac:dyDescent="0.3">
      <c r="A341" s="17">
        <v>2018</v>
      </c>
      <c r="B341" s="18">
        <v>14557</v>
      </c>
      <c r="C341" s="19" t="s">
        <v>524</v>
      </c>
      <c r="D341" s="19" t="s">
        <v>117</v>
      </c>
      <c r="E341" s="19" t="s">
        <v>117</v>
      </c>
      <c r="F341" s="21" t="s">
        <v>202</v>
      </c>
      <c r="G341" s="21" t="s">
        <v>202</v>
      </c>
      <c r="H341" s="21">
        <v>4</v>
      </c>
      <c r="I341" s="21" t="s">
        <v>202</v>
      </c>
      <c r="J341" s="21">
        <v>4</v>
      </c>
      <c r="K341" s="22" t="s">
        <v>202</v>
      </c>
      <c r="L341" s="22" t="s">
        <v>202</v>
      </c>
      <c r="M341" s="22" t="s">
        <v>202</v>
      </c>
      <c r="N341" s="22" t="s">
        <v>202</v>
      </c>
      <c r="O341" s="22" t="s">
        <v>202</v>
      </c>
      <c r="P341" s="21" t="s">
        <v>202</v>
      </c>
      <c r="Q341" s="21" t="s">
        <v>202</v>
      </c>
      <c r="R341" s="21">
        <v>8.5</v>
      </c>
      <c r="S341" s="21" t="s">
        <v>202</v>
      </c>
      <c r="T341" s="26">
        <v>8.5</v>
      </c>
      <c r="U341" s="22" t="s">
        <v>202</v>
      </c>
      <c r="V341" s="22" t="s">
        <v>202</v>
      </c>
      <c r="W341" s="22">
        <v>7.2</v>
      </c>
      <c r="X341" s="22" t="s">
        <v>202</v>
      </c>
      <c r="Y341" s="26">
        <v>7.2</v>
      </c>
    </row>
    <row r="342" spans="1:25" ht="15.75" thickBot="1" x14ac:dyDescent="0.3">
      <c r="A342" s="17">
        <v>2018</v>
      </c>
      <c r="B342" s="18">
        <v>17539</v>
      </c>
      <c r="C342" s="19" t="s">
        <v>525</v>
      </c>
      <c r="D342" s="19" t="s">
        <v>117</v>
      </c>
      <c r="E342" s="19" t="s">
        <v>116</v>
      </c>
      <c r="F342" s="21" t="s">
        <v>202</v>
      </c>
      <c r="G342" s="21">
        <v>12</v>
      </c>
      <c r="H342" s="21">
        <v>26</v>
      </c>
      <c r="I342" s="21" t="s">
        <v>202</v>
      </c>
      <c r="J342" s="21">
        <v>38</v>
      </c>
      <c r="K342" s="22" t="s">
        <v>202</v>
      </c>
      <c r="L342" s="22">
        <v>32</v>
      </c>
      <c r="M342" s="22">
        <v>553</v>
      </c>
      <c r="N342" s="22" t="s">
        <v>202</v>
      </c>
      <c r="O342" s="22">
        <v>585</v>
      </c>
      <c r="P342" s="21" t="s">
        <v>202</v>
      </c>
      <c r="Q342" s="21">
        <v>32</v>
      </c>
      <c r="R342" s="21">
        <v>138</v>
      </c>
      <c r="S342" s="21" t="s">
        <v>202</v>
      </c>
      <c r="T342" s="26">
        <v>170</v>
      </c>
      <c r="U342" s="22" t="s">
        <v>202</v>
      </c>
      <c r="V342" s="22">
        <v>7</v>
      </c>
      <c r="W342" s="22">
        <v>79</v>
      </c>
      <c r="X342" s="22" t="s">
        <v>202</v>
      </c>
      <c r="Y342" s="26">
        <v>86</v>
      </c>
    </row>
    <row r="343" spans="1:25" ht="15.75" thickBot="1" x14ac:dyDescent="0.3">
      <c r="A343" s="17">
        <v>2018</v>
      </c>
      <c r="B343" s="18">
        <v>17543</v>
      </c>
      <c r="C343" s="19" t="s">
        <v>526</v>
      </c>
      <c r="D343" s="19" t="s">
        <v>117</v>
      </c>
      <c r="E343" s="19" t="s">
        <v>117</v>
      </c>
      <c r="F343" s="21">
        <v>0</v>
      </c>
      <c r="G343" s="21">
        <v>0</v>
      </c>
      <c r="H343" s="21">
        <v>20</v>
      </c>
      <c r="I343" s="21">
        <v>0</v>
      </c>
      <c r="J343" s="21">
        <v>20</v>
      </c>
      <c r="K343" s="22">
        <v>0</v>
      </c>
      <c r="L343" s="22">
        <v>0</v>
      </c>
      <c r="M343" s="23">
        <v>12665</v>
      </c>
      <c r="N343" s="22">
        <v>0</v>
      </c>
      <c r="O343" s="23">
        <v>12665</v>
      </c>
      <c r="P343" s="21">
        <v>0</v>
      </c>
      <c r="Q343" s="21">
        <v>0</v>
      </c>
      <c r="R343" s="21">
        <v>520.5</v>
      </c>
      <c r="S343" s="21">
        <v>0</v>
      </c>
      <c r="T343" s="26">
        <v>520.5</v>
      </c>
      <c r="U343" s="22">
        <v>0</v>
      </c>
      <c r="V343" s="22">
        <v>0</v>
      </c>
      <c r="W343" s="22">
        <v>520.4</v>
      </c>
      <c r="X343" s="22">
        <v>0</v>
      </c>
      <c r="Y343" s="26">
        <v>520.4</v>
      </c>
    </row>
    <row r="344" spans="1:25" ht="15.75" thickBot="1" x14ac:dyDescent="0.3">
      <c r="A344" s="17">
        <v>2018</v>
      </c>
      <c r="B344" s="18">
        <v>19788</v>
      </c>
      <c r="C344" s="19" t="s">
        <v>527</v>
      </c>
      <c r="D344" s="19" t="s">
        <v>174</v>
      </c>
      <c r="E344" s="19" t="s">
        <v>118</v>
      </c>
      <c r="F344" s="20">
        <v>3707</v>
      </c>
      <c r="G344" s="21" t="s">
        <v>202</v>
      </c>
      <c r="H344" s="21" t="s">
        <v>202</v>
      </c>
      <c r="I344" s="21" t="s">
        <v>202</v>
      </c>
      <c r="J344" s="20">
        <v>3707</v>
      </c>
      <c r="K344" s="22">
        <v>69</v>
      </c>
      <c r="L344" s="22" t="s">
        <v>202</v>
      </c>
      <c r="M344" s="22" t="s">
        <v>202</v>
      </c>
      <c r="N344" s="22" t="s">
        <v>202</v>
      </c>
      <c r="O344" s="22">
        <v>69</v>
      </c>
      <c r="P344" s="21">
        <v>18</v>
      </c>
      <c r="Q344" s="21" t="s">
        <v>202</v>
      </c>
      <c r="R344" s="21" t="s">
        <v>202</v>
      </c>
      <c r="S344" s="21" t="s">
        <v>202</v>
      </c>
      <c r="T344" s="26">
        <v>18</v>
      </c>
      <c r="U344" s="22">
        <v>4</v>
      </c>
      <c r="V344" s="22" t="s">
        <v>202</v>
      </c>
      <c r="W344" s="22" t="s">
        <v>202</v>
      </c>
      <c r="X344" s="22" t="s">
        <v>202</v>
      </c>
      <c r="Y344" s="26">
        <v>4</v>
      </c>
    </row>
    <row r="345" spans="1:25" ht="15.75" thickBot="1" x14ac:dyDescent="0.3">
      <c r="A345" s="17">
        <v>2018</v>
      </c>
      <c r="B345" s="18">
        <v>12915</v>
      </c>
      <c r="C345" s="19" t="s">
        <v>528</v>
      </c>
      <c r="D345" s="19" t="s">
        <v>174</v>
      </c>
      <c r="E345" s="19" t="s">
        <v>118</v>
      </c>
      <c r="F345" s="21">
        <v>523</v>
      </c>
      <c r="G345" s="21" t="s">
        <v>202</v>
      </c>
      <c r="H345" s="21" t="s">
        <v>202</v>
      </c>
      <c r="I345" s="21" t="s">
        <v>202</v>
      </c>
      <c r="J345" s="21">
        <v>523</v>
      </c>
      <c r="K345" s="22" t="s">
        <v>202</v>
      </c>
      <c r="L345" s="22" t="s">
        <v>202</v>
      </c>
      <c r="M345" s="22" t="s">
        <v>202</v>
      </c>
      <c r="N345" s="22" t="s">
        <v>202</v>
      </c>
      <c r="O345" s="22" t="s">
        <v>202</v>
      </c>
      <c r="P345" s="21">
        <v>6.4</v>
      </c>
      <c r="Q345" s="21" t="s">
        <v>202</v>
      </c>
      <c r="R345" s="21" t="s">
        <v>202</v>
      </c>
      <c r="S345" s="21" t="s">
        <v>202</v>
      </c>
      <c r="T345" s="26">
        <v>6.4</v>
      </c>
      <c r="U345" s="22">
        <v>6.4</v>
      </c>
      <c r="V345" s="22" t="s">
        <v>202</v>
      </c>
      <c r="W345" s="22" t="s">
        <v>202</v>
      </c>
      <c r="X345" s="22" t="s">
        <v>202</v>
      </c>
      <c r="Y345" s="26">
        <v>6.4</v>
      </c>
    </row>
    <row r="346" spans="1:25" ht="15.75" thickBot="1" x14ac:dyDescent="0.3">
      <c r="A346" s="17">
        <v>2018</v>
      </c>
      <c r="B346" s="18">
        <v>2655</v>
      </c>
      <c r="C346" s="19" t="s">
        <v>529</v>
      </c>
      <c r="D346" s="19" t="s">
        <v>174</v>
      </c>
      <c r="E346" s="19" t="s">
        <v>125</v>
      </c>
      <c r="F346" s="20">
        <v>1638</v>
      </c>
      <c r="G346" s="21" t="s">
        <v>202</v>
      </c>
      <c r="H346" s="21" t="s">
        <v>202</v>
      </c>
      <c r="I346" s="21" t="s">
        <v>202</v>
      </c>
      <c r="J346" s="20">
        <v>1638</v>
      </c>
      <c r="K346" s="22">
        <v>959</v>
      </c>
      <c r="L346" s="22" t="s">
        <v>202</v>
      </c>
      <c r="M346" s="22" t="s">
        <v>202</v>
      </c>
      <c r="N346" s="22" t="s">
        <v>202</v>
      </c>
      <c r="O346" s="22">
        <v>959</v>
      </c>
      <c r="P346" s="21">
        <v>10</v>
      </c>
      <c r="Q346" s="21" t="s">
        <v>202</v>
      </c>
      <c r="R346" s="21" t="s">
        <v>202</v>
      </c>
      <c r="S346" s="21" t="s">
        <v>202</v>
      </c>
      <c r="T346" s="26">
        <v>10</v>
      </c>
      <c r="U346" s="22">
        <v>2</v>
      </c>
      <c r="V346" s="22" t="s">
        <v>202</v>
      </c>
      <c r="W346" s="22" t="s">
        <v>202</v>
      </c>
      <c r="X346" s="22" t="s">
        <v>202</v>
      </c>
      <c r="Y346" s="26">
        <v>2</v>
      </c>
    </row>
    <row r="347" spans="1:25" ht="15.75" thickBot="1" x14ac:dyDescent="0.3">
      <c r="A347" s="17">
        <v>2018</v>
      </c>
      <c r="B347" s="18">
        <v>10558</v>
      </c>
      <c r="C347" s="19" t="s">
        <v>530</v>
      </c>
      <c r="D347" s="19" t="s">
        <v>174</v>
      </c>
      <c r="E347" s="19" t="s">
        <v>125</v>
      </c>
      <c r="F347" s="21">
        <v>388</v>
      </c>
      <c r="G347" s="21" t="s">
        <v>202</v>
      </c>
      <c r="H347" s="21">
        <v>118</v>
      </c>
      <c r="I347" s="21" t="s">
        <v>202</v>
      </c>
      <c r="J347" s="21">
        <v>506</v>
      </c>
      <c r="K347" s="22" t="s">
        <v>202</v>
      </c>
      <c r="L347" s="22" t="s">
        <v>202</v>
      </c>
      <c r="M347" s="22" t="s">
        <v>202</v>
      </c>
      <c r="N347" s="22" t="s">
        <v>202</v>
      </c>
      <c r="O347" s="22" t="s">
        <v>202</v>
      </c>
      <c r="P347" s="21">
        <v>3</v>
      </c>
      <c r="Q347" s="21" t="s">
        <v>202</v>
      </c>
      <c r="R347" s="21">
        <v>14.3</v>
      </c>
      <c r="S347" s="21" t="s">
        <v>202</v>
      </c>
      <c r="T347" s="26">
        <v>17.3</v>
      </c>
      <c r="U347" s="22">
        <v>3</v>
      </c>
      <c r="V347" s="22" t="s">
        <v>202</v>
      </c>
      <c r="W347" s="22">
        <v>14.3</v>
      </c>
      <c r="X347" s="22" t="s">
        <v>202</v>
      </c>
      <c r="Y347" s="26">
        <v>17.3</v>
      </c>
    </row>
    <row r="348" spans="1:25" ht="15.75" thickBot="1" x14ac:dyDescent="0.3">
      <c r="A348" s="17">
        <v>2018</v>
      </c>
      <c r="B348" s="18">
        <v>20401</v>
      </c>
      <c r="C348" s="19" t="s">
        <v>531</v>
      </c>
      <c r="D348" s="19" t="s">
        <v>174</v>
      </c>
      <c r="E348" s="19" t="s">
        <v>118</v>
      </c>
      <c r="F348" s="20">
        <v>3102</v>
      </c>
      <c r="G348" s="21" t="s">
        <v>202</v>
      </c>
      <c r="H348" s="21" t="s">
        <v>202</v>
      </c>
      <c r="I348" s="21" t="s">
        <v>202</v>
      </c>
      <c r="J348" s="20">
        <v>3102</v>
      </c>
      <c r="K348" s="22" t="s">
        <v>202</v>
      </c>
      <c r="L348" s="22" t="s">
        <v>202</v>
      </c>
      <c r="M348" s="22" t="s">
        <v>202</v>
      </c>
      <c r="N348" s="22" t="s">
        <v>202</v>
      </c>
      <c r="O348" s="22" t="s">
        <v>202</v>
      </c>
      <c r="P348" s="21">
        <v>28.6</v>
      </c>
      <c r="Q348" s="21" t="s">
        <v>202</v>
      </c>
      <c r="R348" s="21" t="s">
        <v>202</v>
      </c>
      <c r="S348" s="21" t="s">
        <v>202</v>
      </c>
      <c r="T348" s="26">
        <v>28.6</v>
      </c>
      <c r="U348" s="22">
        <v>20.100000000000001</v>
      </c>
      <c r="V348" s="22" t="s">
        <v>202</v>
      </c>
      <c r="W348" s="22" t="s">
        <v>202</v>
      </c>
      <c r="X348" s="22" t="s">
        <v>202</v>
      </c>
      <c r="Y348" s="26">
        <v>20.100000000000001</v>
      </c>
    </row>
    <row r="349" spans="1:25" ht="15.75" thickBot="1" x14ac:dyDescent="0.3">
      <c r="A349" s="17">
        <v>2018</v>
      </c>
      <c r="B349" s="18">
        <v>1769</v>
      </c>
      <c r="C349" s="19" t="s">
        <v>532</v>
      </c>
      <c r="D349" s="19" t="s">
        <v>174</v>
      </c>
      <c r="E349" s="19" t="s">
        <v>118</v>
      </c>
      <c r="F349" s="21">
        <v>468</v>
      </c>
      <c r="G349" s="21">
        <v>10</v>
      </c>
      <c r="H349" s="21">
        <v>0</v>
      </c>
      <c r="I349" s="21">
        <v>0</v>
      </c>
      <c r="J349" s="21">
        <v>478</v>
      </c>
      <c r="K349" s="22">
        <v>4</v>
      </c>
      <c r="L349" s="22">
        <v>1</v>
      </c>
      <c r="M349" s="22">
        <v>0</v>
      </c>
      <c r="N349" s="22">
        <v>0</v>
      </c>
      <c r="O349" s="22">
        <v>5</v>
      </c>
      <c r="P349" s="21">
        <v>0.8</v>
      </c>
      <c r="Q349" s="21">
        <v>0.1</v>
      </c>
      <c r="R349" s="21">
        <v>0</v>
      </c>
      <c r="S349" s="21">
        <v>0</v>
      </c>
      <c r="T349" s="26">
        <v>0.9</v>
      </c>
      <c r="U349" s="22">
        <v>0.4</v>
      </c>
      <c r="V349" s="22">
        <v>0.1</v>
      </c>
      <c r="W349" s="22">
        <v>0</v>
      </c>
      <c r="X349" s="22">
        <v>0</v>
      </c>
      <c r="Y349" s="26">
        <v>0.5</v>
      </c>
    </row>
    <row r="350" spans="1:25" ht="15.75" thickBot="1" x14ac:dyDescent="0.3">
      <c r="A350" s="17">
        <v>2018</v>
      </c>
      <c r="B350" s="18">
        <v>11475</v>
      </c>
      <c r="C350" s="19" t="s">
        <v>533</v>
      </c>
      <c r="D350" s="19" t="s">
        <v>174</v>
      </c>
      <c r="E350" s="19" t="s">
        <v>133</v>
      </c>
      <c r="F350" s="20">
        <v>2033</v>
      </c>
      <c r="G350" s="21" t="s">
        <v>202</v>
      </c>
      <c r="H350" s="21" t="s">
        <v>202</v>
      </c>
      <c r="I350" s="21" t="s">
        <v>202</v>
      </c>
      <c r="J350" s="20">
        <v>2033</v>
      </c>
      <c r="K350" s="22">
        <v>102</v>
      </c>
      <c r="L350" s="22" t="s">
        <v>202</v>
      </c>
      <c r="M350" s="22" t="s">
        <v>202</v>
      </c>
      <c r="N350" s="22" t="s">
        <v>202</v>
      </c>
      <c r="O350" s="22">
        <v>102</v>
      </c>
      <c r="P350" s="21">
        <v>17</v>
      </c>
      <c r="Q350" s="21" t="s">
        <v>202</v>
      </c>
      <c r="R350" s="21" t="s">
        <v>202</v>
      </c>
      <c r="S350" s="21" t="s">
        <v>202</v>
      </c>
      <c r="T350" s="26">
        <v>17</v>
      </c>
      <c r="U350" s="22">
        <v>0</v>
      </c>
      <c r="V350" s="22" t="s">
        <v>202</v>
      </c>
      <c r="W350" s="22" t="s">
        <v>202</v>
      </c>
      <c r="X350" s="22" t="s">
        <v>202</v>
      </c>
      <c r="Y350" s="26">
        <v>0</v>
      </c>
    </row>
    <row r="351" spans="1:25" ht="15.75" thickBot="1" x14ac:dyDescent="0.3">
      <c r="A351" s="17">
        <v>2018</v>
      </c>
      <c r="B351" s="18">
        <v>20823</v>
      </c>
      <c r="C351" s="19" t="s">
        <v>534</v>
      </c>
      <c r="D351" s="19" t="s">
        <v>174</v>
      </c>
      <c r="E351" s="19" t="s">
        <v>118</v>
      </c>
      <c r="F351" s="21">
        <v>477</v>
      </c>
      <c r="G351" s="21">
        <v>42</v>
      </c>
      <c r="H351" s="21" t="s">
        <v>202</v>
      </c>
      <c r="I351" s="21" t="s">
        <v>202</v>
      </c>
      <c r="J351" s="21">
        <v>519</v>
      </c>
      <c r="K351" s="22">
        <v>1</v>
      </c>
      <c r="L351" s="22">
        <v>1</v>
      </c>
      <c r="M351" s="22" t="s">
        <v>202</v>
      </c>
      <c r="N351" s="22" t="s">
        <v>202</v>
      </c>
      <c r="O351" s="22">
        <v>2</v>
      </c>
      <c r="P351" s="21">
        <v>1</v>
      </c>
      <c r="Q351" s="21">
        <v>0</v>
      </c>
      <c r="R351" s="21" t="s">
        <v>202</v>
      </c>
      <c r="S351" s="21" t="s">
        <v>202</v>
      </c>
      <c r="T351" s="26">
        <v>1</v>
      </c>
      <c r="U351" s="22">
        <v>1</v>
      </c>
      <c r="V351" s="22">
        <v>0</v>
      </c>
      <c r="W351" s="22" t="s">
        <v>202</v>
      </c>
      <c r="X351" s="22" t="s">
        <v>202</v>
      </c>
      <c r="Y351" s="26">
        <v>1</v>
      </c>
    </row>
    <row r="352" spans="1:25" ht="15.75" thickBot="1" x14ac:dyDescent="0.3">
      <c r="A352" s="17">
        <v>2018</v>
      </c>
      <c r="B352" s="18">
        <v>5552</v>
      </c>
      <c r="C352" s="19" t="s">
        <v>535</v>
      </c>
      <c r="D352" s="19" t="s">
        <v>174</v>
      </c>
      <c r="E352" s="19" t="s">
        <v>118</v>
      </c>
      <c r="F352" s="21" t="s">
        <v>202</v>
      </c>
      <c r="G352" s="21" t="s">
        <v>202</v>
      </c>
      <c r="H352" s="21" t="s">
        <v>202</v>
      </c>
      <c r="I352" s="21" t="s">
        <v>202</v>
      </c>
      <c r="J352" s="21" t="s">
        <v>202</v>
      </c>
      <c r="K352" s="22" t="s">
        <v>202</v>
      </c>
      <c r="L352" s="22" t="s">
        <v>202</v>
      </c>
      <c r="M352" s="22" t="s">
        <v>202</v>
      </c>
      <c r="N352" s="22" t="s">
        <v>202</v>
      </c>
      <c r="O352" s="22" t="s">
        <v>202</v>
      </c>
      <c r="P352" s="21">
        <v>32.6</v>
      </c>
      <c r="Q352" s="21">
        <v>37.6</v>
      </c>
      <c r="R352" s="21">
        <v>9.4</v>
      </c>
      <c r="S352" s="21">
        <v>0</v>
      </c>
      <c r="T352" s="26">
        <v>79.599999999999994</v>
      </c>
      <c r="U352" s="22">
        <v>32.6</v>
      </c>
      <c r="V352" s="22">
        <v>37.6</v>
      </c>
      <c r="W352" s="22">
        <v>9.4</v>
      </c>
      <c r="X352" s="22">
        <v>0</v>
      </c>
      <c r="Y352" s="26">
        <v>79.599999999999994</v>
      </c>
    </row>
    <row r="353" spans="1:25" ht="15.75" thickBot="1" x14ac:dyDescent="0.3">
      <c r="A353" s="17">
        <v>2018</v>
      </c>
      <c r="B353" s="18">
        <v>12341</v>
      </c>
      <c r="C353" s="19" t="s">
        <v>300</v>
      </c>
      <c r="D353" s="19" t="s">
        <v>174</v>
      </c>
      <c r="E353" s="19" t="s">
        <v>133</v>
      </c>
      <c r="F353" s="21">
        <v>233</v>
      </c>
      <c r="G353" s="21" t="s">
        <v>202</v>
      </c>
      <c r="H353" s="21" t="s">
        <v>202</v>
      </c>
      <c r="I353" s="21" t="s">
        <v>202</v>
      </c>
      <c r="J353" s="21">
        <v>233</v>
      </c>
      <c r="K353" s="22">
        <v>0</v>
      </c>
      <c r="L353" s="22" t="s">
        <v>202</v>
      </c>
      <c r="M353" s="22" t="s">
        <v>202</v>
      </c>
      <c r="N353" s="22" t="s">
        <v>202</v>
      </c>
      <c r="O353" s="22">
        <v>0</v>
      </c>
      <c r="P353" s="21">
        <v>0.1</v>
      </c>
      <c r="Q353" s="21" t="s">
        <v>202</v>
      </c>
      <c r="R353" s="21" t="s">
        <v>202</v>
      </c>
      <c r="S353" s="21" t="s">
        <v>202</v>
      </c>
      <c r="T353" s="26">
        <v>0.1</v>
      </c>
      <c r="U353" s="22">
        <v>0.1</v>
      </c>
      <c r="V353" s="22" t="s">
        <v>202</v>
      </c>
      <c r="W353" s="22" t="s">
        <v>202</v>
      </c>
      <c r="X353" s="22" t="s">
        <v>202</v>
      </c>
      <c r="Y353" s="26">
        <v>0.1</v>
      </c>
    </row>
    <row r="354" spans="1:25" ht="15.75" thickBot="1" x14ac:dyDescent="0.3">
      <c r="A354" s="17">
        <v>2018</v>
      </c>
      <c r="B354" s="18">
        <v>13781</v>
      </c>
      <c r="C354" s="19" t="s">
        <v>395</v>
      </c>
      <c r="D354" s="19" t="s">
        <v>174</v>
      </c>
      <c r="E354" s="19" t="s">
        <v>133</v>
      </c>
      <c r="F354" s="20">
        <v>20057</v>
      </c>
      <c r="G354" s="21">
        <v>685</v>
      </c>
      <c r="H354" s="21">
        <v>3</v>
      </c>
      <c r="I354" s="21" t="s">
        <v>202</v>
      </c>
      <c r="J354" s="20">
        <v>20745</v>
      </c>
      <c r="K354" s="22">
        <v>22</v>
      </c>
      <c r="L354" s="22">
        <v>16</v>
      </c>
      <c r="M354" s="22">
        <v>0</v>
      </c>
      <c r="N354" s="22" t="s">
        <v>202</v>
      </c>
      <c r="O354" s="22">
        <v>38</v>
      </c>
      <c r="P354" s="21">
        <v>10.8</v>
      </c>
      <c r="Q354" s="21">
        <v>16.100000000000001</v>
      </c>
      <c r="R354" s="21">
        <v>6</v>
      </c>
      <c r="S354" s="21" t="s">
        <v>202</v>
      </c>
      <c r="T354" s="26">
        <v>32.9</v>
      </c>
      <c r="U354" s="22">
        <v>0</v>
      </c>
      <c r="V354" s="22">
        <v>0</v>
      </c>
      <c r="W354" s="22">
        <v>0</v>
      </c>
      <c r="X354" s="22" t="s">
        <v>202</v>
      </c>
      <c r="Y354" s="26">
        <v>0</v>
      </c>
    </row>
    <row r="355" spans="1:25" ht="15.75" thickBot="1" x14ac:dyDescent="0.3">
      <c r="A355" s="17">
        <v>2018</v>
      </c>
      <c r="B355" s="18">
        <v>17267</v>
      </c>
      <c r="C355" s="19" t="s">
        <v>405</v>
      </c>
      <c r="D355" s="19" t="s">
        <v>174</v>
      </c>
      <c r="E355" s="19" t="s">
        <v>118</v>
      </c>
      <c r="F355" s="21" t="s">
        <v>202</v>
      </c>
      <c r="G355" s="21" t="s">
        <v>202</v>
      </c>
      <c r="H355" s="21" t="s">
        <v>202</v>
      </c>
      <c r="I355" s="21" t="s">
        <v>202</v>
      </c>
      <c r="J355" s="21" t="s">
        <v>202</v>
      </c>
      <c r="K355" s="22" t="s">
        <v>202</v>
      </c>
      <c r="L355" s="22" t="s">
        <v>202</v>
      </c>
      <c r="M355" s="22" t="s">
        <v>202</v>
      </c>
      <c r="N355" s="22" t="s">
        <v>202</v>
      </c>
      <c r="O355" s="22" t="s">
        <v>202</v>
      </c>
      <c r="P355" s="21" t="s">
        <v>202</v>
      </c>
      <c r="Q355" s="21" t="s">
        <v>202</v>
      </c>
      <c r="R355" s="21" t="s">
        <v>202</v>
      </c>
      <c r="S355" s="21" t="s">
        <v>202</v>
      </c>
      <c r="T355" s="26" t="s">
        <v>202</v>
      </c>
      <c r="U355" s="22" t="s">
        <v>202</v>
      </c>
      <c r="V355" s="22" t="s">
        <v>202</v>
      </c>
      <c r="W355" s="22" t="s">
        <v>202</v>
      </c>
      <c r="X355" s="22" t="s">
        <v>202</v>
      </c>
      <c r="Y355" s="26" t="s">
        <v>202</v>
      </c>
    </row>
    <row r="356" spans="1:25" ht="15.75" thickBot="1" x14ac:dyDescent="0.3">
      <c r="A356" s="17">
        <v>2018</v>
      </c>
      <c r="B356" s="18">
        <v>19896</v>
      </c>
      <c r="C356" s="19" t="s">
        <v>536</v>
      </c>
      <c r="D356" s="19" t="s">
        <v>174</v>
      </c>
      <c r="E356" s="19" t="s">
        <v>118</v>
      </c>
      <c r="F356" s="21" t="s">
        <v>202</v>
      </c>
      <c r="G356" s="21" t="s">
        <v>202</v>
      </c>
      <c r="H356" s="21" t="s">
        <v>202</v>
      </c>
      <c r="I356" s="21" t="s">
        <v>202</v>
      </c>
      <c r="J356" s="21" t="s">
        <v>202</v>
      </c>
      <c r="K356" s="22" t="s">
        <v>202</v>
      </c>
      <c r="L356" s="22" t="s">
        <v>202</v>
      </c>
      <c r="M356" s="22" t="s">
        <v>202</v>
      </c>
      <c r="N356" s="22" t="s">
        <v>202</v>
      </c>
      <c r="O356" s="22" t="s">
        <v>202</v>
      </c>
      <c r="P356" s="21" t="s">
        <v>202</v>
      </c>
      <c r="Q356" s="21" t="s">
        <v>202</v>
      </c>
      <c r="R356" s="21" t="s">
        <v>202</v>
      </c>
      <c r="S356" s="21" t="s">
        <v>202</v>
      </c>
      <c r="T356" s="26" t="s">
        <v>202</v>
      </c>
      <c r="U356" s="22" t="s">
        <v>202</v>
      </c>
      <c r="V356" s="22" t="s">
        <v>202</v>
      </c>
      <c r="W356" s="22" t="s">
        <v>202</v>
      </c>
      <c r="X356" s="22" t="s">
        <v>202</v>
      </c>
      <c r="Y356" s="26" t="s">
        <v>202</v>
      </c>
    </row>
    <row r="357" spans="1:25" ht="15.75" thickBot="1" x14ac:dyDescent="0.3">
      <c r="A357" s="17">
        <v>2018</v>
      </c>
      <c r="B357" s="18">
        <v>18642</v>
      </c>
      <c r="C357" s="19" t="s">
        <v>210</v>
      </c>
      <c r="D357" s="19" t="s">
        <v>175</v>
      </c>
      <c r="E357" s="19" t="s">
        <v>120</v>
      </c>
      <c r="F357" s="21" t="s">
        <v>202</v>
      </c>
      <c r="G357" s="21">
        <v>725</v>
      </c>
      <c r="H357" s="21">
        <v>280</v>
      </c>
      <c r="I357" s="21" t="s">
        <v>202</v>
      </c>
      <c r="J357" s="20">
        <v>1005</v>
      </c>
      <c r="K357" s="22" t="s">
        <v>202</v>
      </c>
      <c r="L357" s="23">
        <v>3605</v>
      </c>
      <c r="M357" s="23">
        <v>4063</v>
      </c>
      <c r="N357" s="22" t="s">
        <v>202</v>
      </c>
      <c r="O357" s="23">
        <v>7668</v>
      </c>
      <c r="P357" s="21" t="s">
        <v>202</v>
      </c>
      <c r="Q357" s="21">
        <v>104</v>
      </c>
      <c r="R357" s="21">
        <v>715</v>
      </c>
      <c r="S357" s="21" t="s">
        <v>202</v>
      </c>
      <c r="T357" s="26">
        <v>819</v>
      </c>
      <c r="U357" s="22" t="s">
        <v>202</v>
      </c>
      <c r="V357" s="22">
        <v>90</v>
      </c>
      <c r="W357" s="22">
        <v>388</v>
      </c>
      <c r="X357" s="22" t="s">
        <v>202</v>
      </c>
      <c r="Y357" s="26">
        <v>478</v>
      </c>
    </row>
    <row r="358" spans="1:25" ht="15.75" thickBot="1" x14ac:dyDescent="0.3">
      <c r="A358" s="17">
        <v>2018</v>
      </c>
      <c r="B358" s="18">
        <v>19327</v>
      </c>
      <c r="C358" s="19" t="s">
        <v>537</v>
      </c>
      <c r="D358" s="19" t="s">
        <v>176</v>
      </c>
      <c r="E358" s="19" t="s">
        <v>85</v>
      </c>
      <c r="F358" s="20">
        <v>3279</v>
      </c>
      <c r="G358" s="21">
        <v>0</v>
      </c>
      <c r="H358" s="21">
        <v>0</v>
      </c>
      <c r="I358" s="21">
        <v>0</v>
      </c>
      <c r="J358" s="20">
        <v>3279</v>
      </c>
      <c r="K358" s="22">
        <v>26</v>
      </c>
      <c r="L358" s="22">
        <v>0</v>
      </c>
      <c r="M358" s="22">
        <v>0</v>
      </c>
      <c r="N358" s="22">
        <v>0</v>
      </c>
      <c r="O358" s="22">
        <v>26</v>
      </c>
      <c r="P358" s="21">
        <v>33.9</v>
      </c>
      <c r="Q358" s="21">
        <v>0</v>
      </c>
      <c r="R358" s="21">
        <v>0</v>
      </c>
      <c r="S358" s="21">
        <v>0</v>
      </c>
      <c r="T358" s="26">
        <v>33.9</v>
      </c>
      <c r="U358" s="22">
        <v>4.5999999999999996</v>
      </c>
      <c r="V358" s="22">
        <v>0</v>
      </c>
      <c r="W358" s="22">
        <v>0</v>
      </c>
      <c r="X358" s="22">
        <v>0</v>
      </c>
      <c r="Y358" s="26">
        <v>4.5999999999999996</v>
      </c>
    </row>
    <row r="359" spans="1:25" ht="15.75" thickBot="1" x14ac:dyDescent="0.3">
      <c r="A359" s="17">
        <v>2018</v>
      </c>
      <c r="B359" s="18">
        <v>19490</v>
      </c>
      <c r="C359" s="19" t="s">
        <v>538</v>
      </c>
      <c r="D359" s="19" t="s">
        <v>176</v>
      </c>
      <c r="E359" s="19" t="s">
        <v>85</v>
      </c>
      <c r="F359" s="20">
        <v>30218</v>
      </c>
      <c r="G359" s="20">
        <v>5341</v>
      </c>
      <c r="H359" s="21">
        <v>30</v>
      </c>
      <c r="I359" s="21" t="s">
        <v>202</v>
      </c>
      <c r="J359" s="20">
        <v>35589</v>
      </c>
      <c r="K359" s="22">
        <v>130</v>
      </c>
      <c r="L359" s="22">
        <v>53</v>
      </c>
      <c r="M359" s="22">
        <v>60</v>
      </c>
      <c r="N359" s="22" t="s">
        <v>202</v>
      </c>
      <c r="O359" s="22">
        <v>243</v>
      </c>
      <c r="P359" s="21">
        <v>2.8</v>
      </c>
      <c r="Q359" s="21">
        <v>0.9</v>
      </c>
      <c r="R359" s="21">
        <v>1</v>
      </c>
      <c r="S359" s="21" t="s">
        <v>202</v>
      </c>
      <c r="T359" s="26">
        <v>4.5999999999999996</v>
      </c>
      <c r="U359" s="22">
        <v>2.5</v>
      </c>
      <c r="V359" s="22">
        <v>0.9</v>
      </c>
      <c r="W359" s="22">
        <v>1</v>
      </c>
      <c r="X359" s="22" t="s">
        <v>202</v>
      </c>
      <c r="Y359" s="26">
        <v>4.3</v>
      </c>
    </row>
    <row r="360" spans="1:25" ht="15.75" thickBot="1" x14ac:dyDescent="0.3">
      <c r="A360" s="17">
        <v>2018</v>
      </c>
      <c r="B360" s="18">
        <v>5078</v>
      </c>
      <c r="C360" s="19" t="s">
        <v>539</v>
      </c>
      <c r="D360" s="19" t="s">
        <v>176</v>
      </c>
      <c r="E360" s="19" t="s">
        <v>85</v>
      </c>
      <c r="F360" s="20">
        <v>10813</v>
      </c>
      <c r="G360" s="21" t="s">
        <v>202</v>
      </c>
      <c r="H360" s="21" t="s">
        <v>202</v>
      </c>
      <c r="I360" s="21" t="s">
        <v>202</v>
      </c>
      <c r="J360" s="20">
        <v>10813</v>
      </c>
      <c r="K360" s="22">
        <v>83</v>
      </c>
      <c r="L360" s="22" t="s">
        <v>202</v>
      </c>
      <c r="M360" s="22" t="s">
        <v>202</v>
      </c>
      <c r="N360" s="22" t="s">
        <v>202</v>
      </c>
      <c r="O360" s="22">
        <v>83</v>
      </c>
      <c r="P360" s="21">
        <v>24.3</v>
      </c>
      <c r="Q360" s="21" t="s">
        <v>202</v>
      </c>
      <c r="R360" s="21" t="s">
        <v>202</v>
      </c>
      <c r="S360" s="21" t="s">
        <v>202</v>
      </c>
      <c r="T360" s="26">
        <v>24.3</v>
      </c>
      <c r="U360" s="22">
        <v>21.9</v>
      </c>
      <c r="V360" s="22" t="s">
        <v>202</v>
      </c>
      <c r="W360" s="22" t="s">
        <v>202</v>
      </c>
      <c r="X360" s="22" t="s">
        <v>202</v>
      </c>
      <c r="Y360" s="26">
        <v>21.9</v>
      </c>
    </row>
    <row r="361" spans="1:25" ht="15.75" thickBot="1" x14ac:dyDescent="0.3">
      <c r="A361" s="17">
        <v>2018</v>
      </c>
      <c r="B361" s="18">
        <v>1015</v>
      </c>
      <c r="C361" s="19" t="s">
        <v>540</v>
      </c>
      <c r="D361" s="19" t="s">
        <v>176</v>
      </c>
      <c r="E361" s="19" t="s">
        <v>85</v>
      </c>
      <c r="F361" s="20">
        <v>62781</v>
      </c>
      <c r="G361" s="20">
        <v>5794</v>
      </c>
      <c r="H361" s="21">
        <v>575</v>
      </c>
      <c r="I361" s="21" t="s">
        <v>202</v>
      </c>
      <c r="J361" s="20">
        <v>69150</v>
      </c>
      <c r="K361" s="22">
        <v>89</v>
      </c>
      <c r="L361" s="22" t="s">
        <v>202</v>
      </c>
      <c r="M361" s="22" t="s">
        <v>202</v>
      </c>
      <c r="N361" s="22" t="s">
        <v>202</v>
      </c>
      <c r="O361" s="22">
        <v>89</v>
      </c>
      <c r="P361" s="21">
        <v>70.7</v>
      </c>
      <c r="Q361" s="21">
        <v>63.4</v>
      </c>
      <c r="R361" s="21">
        <v>20.399999999999999</v>
      </c>
      <c r="S361" s="21" t="s">
        <v>202</v>
      </c>
      <c r="T361" s="26">
        <v>154.5</v>
      </c>
      <c r="U361" s="22">
        <v>40.9</v>
      </c>
      <c r="V361" s="22">
        <v>44.5</v>
      </c>
      <c r="W361" s="22">
        <v>14</v>
      </c>
      <c r="X361" s="22" t="s">
        <v>202</v>
      </c>
      <c r="Y361" s="26">
        <v>99.4</v>
      </c>
    </row>
    <row r="362" spans="1:25" ht="15.75" thickBot="1" x14ac:dyDescent="0.3">
      <c r="A362" s="17">
        <v>2018</v>
      </c>
      <c r="B362" s="18">
        <v>44372</v>
      </c>
      <c r="C362" s="19" t="s">
        <v>541</v>
      </c>
      <c r="D362" s="19" t="s">
        <v>176</v>
      </c>
      <c r="E362" s="19" t="s">
        <v>85</v>
      </c>
      <c r="F362" s="20">
        <v>26482</v>
      </c>
      <c r="G362" s="21">
        <v>139</v>
      </c>
      <c r="H362" s="21" t="s">
        <v>202</v>
      </c>
      <c r="I362" s="21" t="s">
        <v>202</v>
      </c>
      <c r="J362" s="20">
        <v>26621</v>
      </c>
      <c r="K362" s="22">
        <v>104</v>
      </c>
      <c r="L362" s="22">
        <v>203</v>
      </c>
      <c r="M362" s="22" t="s">
        <v>202</v>
      </c>
      <c r="N362" s="22" t="s">
        <v>202</v>
      </c>
      <c r="O362" s="22">
        <v>307</v>
      </c>
      <c r="P362" s="21">
        <v>34.6</v>
      </c>
      <c r="Q362" s="21">
        <v>67.7</v>
      </c>
      <c r="R362" s="21" t="s">
        <v>202</v>
      </c>
      <c r="S362" s="21" t="s">
        <v>202</v>
      </c>
      <c r="T362" s="26">
        <v>102.3</v>
      </c>
      <c r="U362" s="22">
        <v>34.6</v>
      </c>
      <c r="V362" s="22">
        <v>67.7</v>
      </c>
      <c r="W362" s="22" t="s">
        <v>202</v>
      </c>
      <c r="X362" s="22" t="s">
        <v>202</v>
      </c>
      <c r="Y362" s="26">
        <v>102.3</v>
      </c>
    </row>
    <row r="363" spans="1:25" ht="15.75" thickBot="1" x14ac:dyDescent="0.3">
      <c r="A363" s="17">
        <v>2018</v>
      </c>
      <c r="B363" s="18">
        <v>8901</v>
      </c>
      <c r="C363" s="19" t="s">
        <v>542</v>
      </c>
      <c r="D363" s="19" t="s">
        <v>176</v>
      </c>
      <c r="E363" s="19" t="s">
        <v>85</v>
      </c>
      <c r="F363" s="20">
        <v>15143</v>
      </c>
      <c r="G363" s="21">
        <v>208</v>
      </c>
      <c r="H363" s="21" t="s">
        <v>202</v>
      </c>
      <c r="I363" s="21" t="s">
        <v>202</v>
      </c>
      <c r="J363" s="20">
        <v>15351</v>
      </c>
      <c r="K363" s="22">
        <v>117</v>
      </c>
      <c r="L363" s="22">
        <v>664</v>
      </c>
      <c r="M363" s="22" t="s">
        <v>202</v>
      </c>
      <c r="N363" s="22" t="s">
        <v>202</v>
      </c>
      <c r="O363" s="22">
        <v>781</v>
      </c>
      <c r="P363" s="21">
        <v>19.5</v>
      </c>
      <c r="Q363" s="21">
        <v>98</v>
      </c>
      <c r="R363" s="21" t="s">
        <v>202</v>
      </c>
      <c r="S363" s="21" t="s">
        <v>202</v>
      </c>
      <c r="T363" s="26">
        <v>117.5</v>
      </c>
      <c r="U363" s="22">
        <v>19.5</v>
      </c>
      <c r="V363" s="22">
        <v>110.6</v>
      </c>
      <c r="W363" s="22" t="s">
        <v>202</v>
      </c>
      <c r="X363" s="22" t="s">
        <v>202</v>
      </c>
      <c r="Y363" s="26">
        <v>130.1</v>
      </c>
    </row>
    <row r="364" spans="1:25" ht="15.75" thickBot="1" x14ac:dyDescent="0.3">
      <c r="A364" s="17">
        <v>2018</v>
      </c>
      <c r="B364" s="18">
        <v>6182</v>
      </c>
      <c r="C364" s="19" t="s">
        <v>543</v>
      </c>
      <c r="D364" s="19" t="s">
        <v>176</v>
      </c>
      <c r="E364" s="19" t="s">
        <v>85</v>
      </c>
      <c r="F364" s="21">
        <v>800</v>
      </c>
      <c r="G364" s="21" t="s">
        <v>202</v>
      </c>
      <c r="H364" s="21" t="s">
        <v>202</v>
      </c>
      <c r="I364" s="21" t="s">
        <v>202</v>
      </c>
      <c r="J364" s="21">
        <v>800</v>
      </c>
      <c r="K364" s="22">
        <v>9</v>
      </c>
      <c r="L364" s="22" t="s">
        <v>202</v>
      </c>
      <c r="M364" s="22" t="s">
        <v>202</v>
      </c>
      <c r="N364" s="22" t="s">
        <v>202</v>
      </c>
      <c r="O364" s="22">
        <v>9</v>
      </c>
      <c r="P364" s="21">
        <v>1.7</v>
      </c>
      <c r="Q364" s="21" t="s">
        <v>202</v>
      </c>
      <c r="R364" s="21" t="s">
        <v>202</v>
      </c>
      <c r="S364" s="21" t="s">
        <v>202</v>
      </c>
      <c r="T364" s="26">
        <v>1.7</v>
      </c>
      <c r="U364" s="22">
        <v>1.7</v>
      </c>
      <c r="V364" s="22" t="s">
        <v>202</v>
      </c>
      <c r="W364" s="22" t="s">
        <v>202</v>
      </c>
      <c r="X364" s="22" t="s">
        <v>202</v>
      </c>
      <c r="Y364" s="26">
        <v>1.7</v>
      </c>
    </row>
    <row r="365" spans="1:25" ht="15.75" thickBot="1" x14ac:dyDescent="0.3">
      <c r="A365" s="17">
        <v>2018</v>
      </c>
      <c r="B365" s="18">
        <v>7752</v>
      </c>
      <c r="C365" s="19" t="s">
        <v>544</v>
      </c>
      <c r="D365" s="19" t="s">
        <v>176</v>
      </c>
      <c r="E365" s="19" t="s">
        <v>85</v>
      </c>
      <c r="F365" s="21">
        <v>753</v>
      </c>
      <c r="G365" s="21" t="s">
        <v>202</v>
      </c>
      <c r="H365" s="21" t="s">
        <v>202</v>
      </c>
      <c r="I365" s="21" t="s">
        <v>202</v>
      </c>
      <c r="J365" s="21">
        <v>753</v>
      </c>
      <c r="K365" s="22">
        <v>13</v>
      </c>
      <c r="L365" s="22" t="s">
        <v>202</v>
      </c>
      <c r="M365" s="22" t="s">
        <v>202</v>
      </c>
      <c r="N365" s="22" t="s">
        <v>202</v>
      </c>
      <c r="O365" s="22">
        <v>13</v>
      </c>
      <c r="P365" s="21">
        <v>1.6</v>
      </c>
      <c r="Q365" s="21" t="s">
        <v>202</v>
      </c>
      <c r="R365" s="21" t="s">
        <v>202</v>
      </c>
      <c r="S365" s="21" t="s">
        <v>202</v>
      </c>
      <c r="T365" s="26">
        <v>1.6</v>
      </c>
      <c r="U365" s="22">
        <v>1.4</v>
      </c>
      <c r="V365" s="22" t="s">
        <v>202</v>
      </c>
      <c r="W365" s="22" t="s">
        <v>202</v>
      </c>
      <c r="X365" s="22" t="s">
        <v>202</v>
      </c>
      <c r="Y365" s="26">
        <v>1.4</v>
      </c>
    </row>
    <row r="366" spans="1:25" ht="15.75" thickBot="1" x14ac:dyDescent="0.3">
      <c r="A366" s="17">
        <v>2018</v>
      </c>
      <c r="B366" s="18">
        <v>20472</v>
      </c>
      <c r="C366" s="19" t="s">
        <v>545</v>
      </c>
      <c r="D366" s="19" t="s">
        <v>176</v>
      </c>
      <c r="E366" s="19" t="s">
        <v>85</v>
      </c>
      <c r="F366" s="21">
        <v>798</v>
      </c>
      <c r="G366" s="21">
        <v>33</v>
      </c>
      <c r="H366" s="21">
        <v>8</v>
      </c>
      <c r="I366" s="21" t="s">
        <v>202</v>
      </c>
      <c r="J366" s="21">
        <v>839</v>
      </c>
      <c r="K366" s="22" t="s">
        <v>202</v>
      </c>
      <c r="L366" s="22" t="s">
        <v>202</v>
      </c>
      <c r="M366" s="22" t="s">
        <v>202</v>
      </c>
      <c r="N366" s="22" t="s">
        <v>202</v>
      </c>
      <c r="O366" s="22" t="s">
        <v>202</v>
      </c>
      <c r="P366" s="21">
        <v>2.9</v>
      </c>
      <c r="Q366" s="21">
        <v>7.7</v>
      </c>
      <c r="R366" s="21">
        <v>15.2</v>
      </c>
      <c r="S366" s="21" t="s">
        <v>202</v>
      </c>
      <c r="T366" s="26">
        <v>25.8</v>
      </c>
      <c r="U366" s="22">
        <v>2.9</v>
      </c>
      <c r="V366" s="22">
        <v>4.4000000000000004</v>
      </c>
      <c r="W366" s="22">
        <v>8</v>
      </c>
      <c r="X366" s="22" t="s">
        <v>202</v>
      </c>
      <c r="Y366" s="26">
        <v>15.3</v>
      </c>
    </row>
    <row r="367" spans="1:25" ht="15.75" thickBot="1" x14ac:dyDescent="0.3">
      <c r="A367" s="17">
        <v>2018</v>
      </c>
      <c r="B367" s="18">
        <v>16604</v>
      </c>
      <c r="C367" s="19" t="s">
        <v>546</v>
      </c>
      <c r="D367" s="19" t="s">
        <v>176</v>
      </c>
      <c r="E367" s="19" t="s">
        <v>85</v>
      </c>
      <c r="F367" s="20">
        <v>117659</v>
      </c>
      <c r="G367" s="21">
        <v>444</v>
      </c>
      <c r="H367" s="21" t="s">
        <v>202</v>
      </c>
      <c r="I367" s="21" t="s">
        <v>202</v>
      </c>
      <c r="J367" s="20">
        <v>118103</v>
      </c>
      <c r="K367" s="23">
        <v>18237</v>
      </c>
      <c r="L367" s="23">
        <v>2781</v>
      </c>
      <c r="M367" s="22" t="s">
        <v>202</v>
      </c>
      <c r="N367" s="22" t="s">
        <v>202</v>
      </c>
      <c r="O367" s="23">
        <v>21018</v>
      </c>
      <c r="P367" s="21">
        <v>119</v>
      </c>
      <c r="Q367" s="21">
        <v>117</v>
      </c>
      <c r="R367" s="21" t="s">
        <v>202</v>
      </c>
      <c r="S367" s="21" t="s">
        <v>202</v>
      </c>
      <c r="T367" s="26">
        <v>236</v>
      </c>
      <c r="U367" s="22">
        <v>119</v>
      </c>
      <c r="V367" s="22">
        <v>117</v>
      </c>
      <c r="W367" s="22" t="s">
        <v>202</v>
      </c>
      <c r="X367" s="22" t="s">
        <v>202</v>
      </c>
      <c r="Y367" s="26">
        <v>236</v>
      </c>
    </row>
    <row r="368" spans="1:25" ht="15.75" thickBot="1" x14ac:dyDescent="0.3">
      <c r="A368" s="17">
        <v>2018</v>
      </c>
      <c r="B368" s="18">
        <v>17718</v>
      </c>
      <c r="C368" s="19" t="s">
        <v>471</v>
      </c>
      <c r="D368" s="19" t="s">
        <v>176</v>
      </c>
      <c r="E368" s="19" t="s">
        <v>118</v>
      </c>
      <c r="F368" s="20">
        <v>6909</v>
      </c>
      <c r="G368" s="21">
        <v>282</v>
      </c>
      <c r="H368" s="21" t="s">
        <v>202</v>
      </c>
      <c r="I368" s="21" t="s">
        <v>202</v>
      </c>
      <c r="J368" s="20">
        <v>7191</v>
      </c>
      <c r="K368" s="22">
        <v>0</v>
      </c>
      <c r="L368" s="22">
        <v>20</v>
      </c>
      <c r="M368" s="22" t="s">
        <v>202</v>
      </c>
      <c r="N368" s="22" t="s">
        <v>202</v>
      </c>
      <c r="O368" s="22">
        <v>20</v>
      </c>
      <c r="P368" s="21">
        <v>6.3</v>
      </c>
      <c r="Q368" s="21">
        <v>4.7</v>
      </c>
      <c r="R368" s="21" t="s">
        <v>202</v>
      </c>
      <c r="S368" s="21" t="s">
        <v>202</v>
      </c>
      <c r="T368" s="26">
        <v>11</v>
      </c>
      <c r="U368" s="22">
        <v>0</v>
      </c>
      <c r="V368" s="22">
        <v>4.5</v>
      </c>
      <c r="W368" s="22" t="s">
        <v>202</v>
      </c>
      <c r="X368" s="22" t="s">
        <v>202</v>
      </c>
      <c r="Y368" s="26">
        <v>4.5</v>
      </c>
    </row>
    <row r="369" spans="1:25" ht="15.75" thickBot="1" x14ac:dyDescent="0.3">
      <c r="A369" s="17">
        <v>2018</v>
      </c>
      <c r="B369" s="18">
        <v>5701</v>
      </c>
      <c r="C369" s="19" t="s">
        <v>547</v>
      </c>
      <c r="D369" s="19" t="s">
        <v>176</v>
      </c>
      <c r="E369" s="19" t="s">
        <v>84</v>
      </c>
      <c r="F369" s="20">
        <v>1971</v>
      </c>
      <c r="G369" s="21">
        <v>6</v>
      </c>
      <c r="H369" s="21">
        <v>5</v>
      </c>
      <c r="I369" s="21">
        <v>0</v>
      </c>
      <c r="J369" s="20">
        <v>1982</v>
      </c>
      <c r="K369" s="22">
        <v>43</v>
      </c>
      <c r="L369" s="22">
        <v>13</v>
      </c>
      <c r="M369" s="22">
        <v>12</v>
      </c>
      <c r="N369" s="22">
        <v>0</v>
      </c>
      <c r="O369" s="22">
        <v>67</v>
      </c>
      <c r="P369" s="21">
        <v>1.8</v>
      </c>
      <c r="Q369" s="21">
        <v>5</v>
      </c>
      <c r="R369" s="21">
        <v>4.5999999999999996</v>
      </c>
      <c r="S369" s="21">
        <v>0</v>
      </c>
      <c r="T369" s="26">
        <v>11.4</v>
      </c>
      <c r="U369" s="22">
        <v>1.8</v>
      </c>
      <c r="V369" s="22">
        <v>5</v>
      </c>
      <c r="W369" s="22">
        <v>4.5999999999999996</v>
      </c>
      <c r="X369" s="22">
        <v>0</v>
      </c>
      <c r="Y369" s="26">
        <v>11.4</v>
      </c>
    </row>
    <row r="370" spans="1:25" ht="15.75" thickBot="1" x14ac:dyDescent="0.3">
      <c r="A370" s="17">
        <v>2018</v>
      </c>
      <c r="B370" s="18">
        <v>3278</v>
      </c>
      <c r="C370" s="19" t="s">
        <v>548</v>
      </c>
      <c r="D370" s="19" t="s">
        <v>176</v>
      </c>
      <c r="E370" s="19" t="s">
        <v>85</v>
      </c>
      <c r="F370" s="21">
        <v>0</v>
      </c>
      <c r="G370" s="21">
        <v>61</v>
      </c>
      <c r="H370" s="21">
        <v>0</v>
      </c>
      <c r="I370" s="21">
        <v>0</v>
      </c>
      <c r="J370" s="21">
        <v>61</v>
      </c>
      <c r="K370" s="22">
        <v>0</v>
      </c>
      <c r="L370" s="22">
        <v>24</v>
      </c>
      <c r="M370" s="22">
        <v>0</v>
      </c>
      <c r="N370" s="22">
        <v>0</v>
      </c>
      <c r="O370" s="22">
        <v>24</v>
      </c>
      <c r="P370" s="21">
        <v>0</v>
      </c>
      <c r="Q370" s="21">
        <v>30.1</v>
      </c>
      <c r="R370" s="21">
        <v>0</v>
      </c>
      <c r="S370" s="21">
        <v>0</v>
      </c>
      <c r="T370" s="26">
        <v>30.1</v>
      </c>
      <c r="U370" s="22">
        <v>0</v>
      </c>
      <c r="V370" s="22">
        <v>23.7</v>
      </c>
      <c r="W370" s="22">
        <v>0</v>
      </c>
      <c r="X370" s="22">
        <v>0</v>
      </c>
      <c r="Y370" s="26">
        <v>23.7</v>
      </c>
    </row>
    <row r="371" spans="1:25" ht="15.75" thickBot="1" x14ac:dyDescent="0.3">
      <c r="A371" s="17">
        <v>2018</v>
      </c>
      <c r="B371" s="18">
        <v>4295</v>
      </c>
      <c r="C371" s="19" t="s">
        <v>549</v>
      </c>
      <c r="D371" s="19" t="s">
        <v>176</v>
      </c>
      <c r="E371" s="19" t="s">
        <v>85</v>
      </c>
      <c r="F371" s="21" t="s">
        <v>202</v>
      </c>
      <c r="G371" s="21">
        <v>11</v>
      </c>
      <c r="H371" s="21" t="s">
        <v>202</v>
      </c>
      <c r="I371" s="21" t="s">
        <v>202</v>
      </c>
      <c r="J371" s="21">
        <v>11</v>
      </c>
      <c r="K371" s="22" t="s">
        <v>202</v>
      </c>
      <c r="L371" s="22" t="s">
        <v>202</v>
      </c>
      <c r="M371" s="22" t="s">
        <v>202</v>
      </c>
      <c r="N371" s="22" t="s">
        <v>202</v>
      </c>
      <c r="O371" s="22" t="s">
        <v>202</v>
      </c>
      <c r="P371" s="21" t="s">
        <v>202</v>
      </c>
      <c r="Q371" s="21">
        <v>2.2000000000000002</v>
      </c>
      <c r="R371" s="21" t="s">
        <v>202</v>
      </c>
      <c r="S371" s="21" t="s">
        <v>202</v>
      </c>
      <c r="T371" s="26">
        <v>2.2000000000000002</v>
      </c>
      <c r="U371" s="22" t="s">
        <v>202</v>
      </c>
      <c r="V371" s="22">
        <v>1</v>
      </c>
      <c r="W371" s="22" t="s">
        <v>202</v>
      </c>
      <c r="X371" s="22" t="s">
        <v>202</v>
      </c>
      <c r="Y371" s="26">
        <v>1</v>
      </c>
    </row>
    <row r="372" spans="1:25" ht="15.75" thickBot="1" x14ac:dyDescent="0.3">
      <c r="A372" s="17">
        <v>2018</v>
      </c>
      <c r="B372" s="18">
        <v>7349</v>
      </c>
      <c r="C372" s="19" t="s">
        <v>496</v>
      </c>
      <c r="D372" s="19" t="s">
        <v>176</v>
      </c>
      <c r="E372" s="19" t="s">
        <v>118</v>
      </c>
      <c r="F372" s="21" t="s">
        <v>202</v>
      </c>
      <c r="G372" s="21" t="s">
        <v>202</v>
      </c>
      <c r="H372" s="20">
        <v>3773</v>
      </c>
      <c r="I372" s="21" t="s">
        <v>202</v>
      </c>
      <c r="J372" s="20">
        <v>3773</v>
      </c>
      <c r="K372" s="22" t="s">
        <v>202</v>
      </c>
      <c r="L372" s="22" t="s">
        <v>202</v>
      </c>
      <c r="M372" s="22">
        <v>0</v>
      </c>
      <c r="N372" s="22" t="s">
        <v>202</v>
      </c>
      <c r="O372" s="22">
        <v>0</v>
      </c>
      <c r="P372" s="21" t="s">
        <v>202</v>
      </c>
      <c r="Q372" s="21" t="s">
        <v>202</v>
      </c>
      <c r="R372" s="21">
        <v>46.4</v>
      </c>
      <c r="S372" s="21" t="s">
        <v>202</v>
      </c>
      <c r="T372" s="26">
        <v>46.4</v>
      </c>
      <c r="U372" s="22" t="s">
        <v>202</v>
      </c>
      <c r="V372" s="22" t="s">
        <v>202</v>
      </c>
      <c r="W372" s="22">
        <v>0</v>
      </c>
      <c r="X372" s="22" t="s">
        <v>202</v>
      </c>
      <c r="Y372" s="26">
        <v>0</v>
      </c>
    </row>
    <row r="373" spans="1:25" ht="15.75" thickBot="1" x14ac:dyDescent="0.3">
      <c r="A373" s="17">
        <v>2018</v>
      </c>
      <c r="B373" s="18">
        <v>7634</v>
      </c>
      <c r="C373" s="19" t="s">
        <v>550</v>
      </c>
      <c r="D373" s="19" t="s">
        <v>176</v>
      </c>
      <c r="E373" s="19" t="s">
        <v>85</v>
      </c>
      <c r="F373" s="21" t="s">
        <v>202</v>
      </c>
      <c r="G373" s="21">
        <v>1</v>
      </c>
      <c r="H373" s="21" t="s">
        <v>202</v>
      </c>
      <c r="I373" s="21" t="s">
        <v>202</v>
      </c>
      <c r="J373" s="21">
        <v>1</v>
      </c>
      <c r="K373" s="22" t="s">
        <v>202</v>
      </c>
      <c r="L373" s="22">
        <v>62</v>
      </c>
      <c r="M373" s="22" t="s">
        <v>202</v>
      </c>
      <c r="N373" s="22" t="s">
        <v>202</v>
      </c>
      <c r="O373" s="22">
        <v>62</v>
      </c>
      <c r="P373" s="21" t="s">
        <v>202</v>
      </c>
      <c r="Q373" s="21">
        <v>6</v>
      </c>
      <c r="R373" s="21" t="s">
        <v>202</v>
      </c>
      <c r="S373" s="21" t="s">
        <v>202</v>
      </c>
      <c r="T373" s="26">
        <v>6</v>
      </c>
      <c r="U373" s="22" t="s">
        <v>202</v>
      </c>
      <c r="V373" s="22">
        <v>0</v>
      </c>
      <c r="W373" s="22" t="s">
        <v>202</v>
      </c>
      <c r="X373" s="22" t="s">
        <v>202</v>
      </c>
      <c r="Y373" s="26">
        <v>0</v>
      </c>
    </row>
    <row r="374" spans="1:25" ht="15.75" thickBot="1" x14ac:dyDescent="0.3">
      <c r="A374" s="17">
        <v>2018</v>
      </c>
      <c r="B374" s="18">
        <v>9590</v>
      </c>
      <c r="C374" s="19" t="s">
        <v>551</v>
      </c>
      <c r="D374" s="19" t="s">
        <v>176</v>
      </c>
      <c r="E374" s="19" t="s">
        <v>85</v>
      </c>
      <c r="F374" s="21" t="s">
        <v>202</v>
      </c>
      <c r="G374" s="21" t="s">
        <v>202</v>
      </c>
      <c r="H374" s="21">
        <v>9</v>
      </c>
      <c r="I374" s="21" t="s">
        <v>202</v>
      </c>
      <c r="J374" s="21">
        <v>9</v>
      </c>
      <c r="K374" s="22" t="s">
        <v>202</v>
      </c>
      <c r="L374" s="22" t="s">
        <v>202</v>
      </c>
      <c r="M374" s="22" t="s">
        <v>202</v>
      </c>
      <c r="N374" s="22" t="s">
        <v>202</v>
      </c>
      <c r="O374" s="22" t="s">
        <v>202</v>
      </c>
      <c r="P374" s="21" t="s">
        <v>202</v>
      </c>
      <c r="Q374" s="21" t="s">
        <v>202</v>
      </c>
      <c r="R374" s="21">
        <v>44</v>
      </c>
      <c r="S374" s="21" t="s">
        <v>202</v>
      </c>
      <c r="T374" s="26">
        <v>44</v>
      </c>
      <c r="U374" s="22" t="s">
        <v>202</v>
      </c>
      <c r="V374" s="22" t="s">
        <v>202</v>
      </c>
      <c r="W374" s="22">
        <v>36</v>
      </c>
      <c r="X374" s="22" t="s">
        <v>202</v>
      </c>
      <c r="Y374" s="26">
        <v>36</v>
      </c>
    </row>
    <row r="375" spans="1:25" ht="15.75" thickBot="1" x14ac:dyDescent="0.3">
      <c r="A375" s="17">
        <v>2018</v>
      </c>
      <c r="B375" s="18">
        <v>12268</v>
      </c>
      <c r="C375" s="19" t="s">
        <v>552</v>
      </c>
      <c r="D375" s="19" t="s">
        <v>176</v>
      </c>
      <c r="E375" s="19" t="s">
        <v>85</v>
      </c>
      <c r="F375" s="21" t="s">
        <v>202</v>
      </c>
      <c r="G375" s="21" t="s">
        <v>202</v>
      </c>
      <c r="H375" s="21">
        <v>792</v>
      </c>
      <c r="I375" s="21" t="s">
        <v>202</v>
      </c>
      <c r="J375" s="21">
        <v>792</v>
      </c>
      <c r="K375" s="22" t="s">
        <v>202</v>
      </c>
      <c r="L375" s="22" t="s">
        <v>202</v>
      </c>
      <c r="M375" s="22" t="s">
        <v>202</v>
      </c>
      <c r="N375" s="22" t="s">
        <v>202</v>
      </c>
      <c r="O375" s="22" t="s">
        <v>202</v>
      </c>
      <c r="P375" s="21" t="s">
        <v>202</v>
      </c>
      <c r="Q375" s="21" t="s">
        <v>202</v>
      </c>
      <c r="R375" s="21">
        <v>79.8</v>
      </c>
      <c r="S375" s="21" t="s">
        <v>202</v>
      </c>
      <c r="T375" s="26">
        <v>79.8</v>
      </c>
      <c r="U375" s="22" t="s">
        <v>202</v>
      </c>
      <c r="V375" s="22" t="s">
        <v>202</v>
      </c>
      <c r="W375" s="22">
        <v>32.9</v>
      </c>
      <c r="X375" s="22" t="s">
        <v>202</v>
      </c>
      <c r="Y375" s="26">
        <v>32.9</v>
      </c>
    </row>
    <row r="376" spans="1:25" ht="15.75" thickBot="1" x14ac:dyDescent="0.3">
      <c r="A376" s="17">
        <v>2018</v>
      </c>
      <c r="B376" s="18">
        <v>16627</v>
      </c>
      <c r="C376" s="19" t="s">
        <v>553</v>
      </c>
      <c r="D376" s="19" t="s">
        <v>176</v>
      </c>
      <c r="E376" s="19" t="s">
        <v>85</v>
      </c>
      <c r="F376" s="21" t="s">
        <v>202</v>
      </c>
      <c r="G376" s="21" t="s">
        <v>202</v>
      </c>
      <c r="H376" s="21">
        <v>19</v>
      </c>
      <c r="I376" s="21" t="s">
        <v>202</v>
      </c>
      <c r="J376" s="21">
        <v>19</v>
      </c>
      <c r="K376" s="22" t="s">
        <v>202</v>
      </c>
      <c r="L376" s="22" t="s">
        <v>202</v>
      </c>
      <c r="M376" s="22">
        <v>0</v>
      </c>
      <c r="N376" s="22" t="s">
        <v>202</v>
      </c>
      <c r="O376" s="22">
        <v>0</v>
      </c>
      <c r="P376" s="21" t="s">
        <v>202</v>
      </c>
      <c r="Q376" s="21" t="s">
        <v>202</v>
      </c>
      <c r="R376" s="21">
        <v>25.1</v>
      </c>
      <c r="S376" s="21" t="s">
        <v>202</v>
      </c>
      <c r="T376" s="26">
        <v>25.1</v>
      </c>
      <c r="U376" s="22" t="s">
        <v>202</v>
      </c>
      <c r="V376" s="22" t="s">
        <v>202</v>
      </c>
      <c r="W376" s="22">
        <v>6.9</v>
      </c>
      <c r="X376" s="22" t="s">
        <v>202</v>
      </c>
      <c r="Y376" s="26">
        <v>6.9</v>
      </c>
    </row>
    <row r="377" spans="1:25" ht="15.75" thickBot="1" x14ac:dyDescent="0.3">
      <c r="A377" s="17">
        <v>2018</v>
      </c>
      <c r="B377" s="18">
        <v>17561</v>
      </c>
      <c r="C377" s="19" t="s">
        <v>554</v>
      </c>
      <c r="D377" s="19" t="s">
        <v>176</v>
      </c>
      <c r="E377" s="19" t="s">
        <v>85</v>
      </c>
      <c r="F377" s="21" t="s">
        <v>202</v>
      </c>
      <c r="G377" s="21" t="s">
        <v>202</v>
      </c>
      <c r="H377" s="20">
        <v>1668</v>
      </c>
      <c r="I377" s="21" t="s">
        <v>202</v>
      </c>
      <c r="J377" s="20">
        <v>1668</v>
      </c>
      <c r="K377" s="22" t="s">
        <v>202</v>
      </c>
      <c r="L377" s="22" t="s">
        <v>202</v>
      </c>
      <c r="M377" s="22">
        <v>110</v>
      </c>
      <c r="N377" s="22" t="s">
        <v>202</v>
      </c>
      <c r="O377" s="22">
        <v>110</v>
      </c>
      <c r="P377" s="21" t="s">
        <v>202</v>
      </c>
      <c r="Q377" s="21" t="s">
        <v>202</v>
      </c>
      <c r="R377" s="21">
        <v>46</v>
      </c>
      <c r="S377" s="21" t="s">
        <v>202</v>
      </c>
      <c r="T377" s="26">
        <v>46</v>
      </c>
      <c r="U377" s="22" t="s">
        <v>202</v>
      </c>
      <c r="V377" s="22" t="s">
        <v>202</v>
      </c>
      <c r="W377" s="22" t="s">
        <v>202</v>
      </c>
      <c r="X377" s="22" t="s">
        <v>202</v>
      </c>
      <c r="Y377" s="26" t="s">
        <v>202</v>
      </c>
    </row>
    <row r="378" spans="1:25" ht="15.75" thickBot="1" x14ac:dyDescent="0.3">
      <c r="A378" s="17">
        <v>2018</v>
      </c>
      <c r="B378" s="18">
        <v>17698</v>
      </c>
      <c r="C378" s="19" t="s">
        <v>220</v>
      </c>
      <c r="D378" s="19" t="s">
        <v>176</v>
      </c>
      <c r="E378" s="19" t="s">
        <v>118</v>
      </c>
      <c r="F378" s="21">
        <v>0</v>
      </c>
      <c r="G378" s="21">
        <v>9</v>
      </c>
      <c r="H378" s="21">
        <v>0</v>
      </c>
      <c r="I378" s="21">
        <v>0</v>
      </c>
      <c r="J378" s="21">
        <v>9</v>
      </c>
      <c r="K378" s="22">
        <v>0</v>
      </c>
      <c r="L378" s="22">
        <v>105</v>
      </c>
      <c r="M378" s="22">
        <v>0</v>
      </c>
      <c r="N378" s="22">
        <v>0</v>
      </c>
      <c r="O378" s="22">
        <v>105</v>
      </c>
      <c r="P378" s="21">
        <v>0</v>
      </c>
      <c r="Q378" s="21">
        <v>8</v>
      </c>
      <c r="R378" s="21">
        <v>0</v>
      </c>
      <c r="S378" s="21">
        <v>0</v>
      </c>
      <c r="T378" s="26">
        <v>8</v>
      </c>
      <c r="U378" s="22">
        <v>0</v>
      </c>
      <c r="V378" s="22">
        <v>8</v>
      </c>
      <c r="W378" s="22">
        <v>0</v>
      </c>
      <c r="X378" s="22">
        <v>0</v>
      </c>
      <c r="Y378" s="26">
        <v>8</v>
      </c>
    </row>
    <row r="379" spans="1:25" ht="15.75" thickBot="1" x14ac:dyDescent="0.3">
      <c r="A379" s="17">
        <v>2018</v>
      </c>
      <c r="B379" s="18">
        <v>20404</v>
      </c>
      <c r="C379" s="19" t="s">
        <v>555</v>
      </c>
      <c r="D379" s="19" t="s">
        <v>176</v>
      </c>
      <c r="E379" s="19" t="s">
        <v>85</v>
      </c>
      <c r="F379" s="21" t="s">
        <v>202</v>
      </c>
      <c r="G379" s="21">
        <v>21</v>
      </c>
      <c r="H379" s="21" t="s">
        <v>202</v>
      </c>
      <c r="I379" s="21" t="s">
        <v>202</v>
      </c>
      <c r="J379" s="21">
        <v>21</v>
      </c>
      <c r="K379" s="22" t="s">
        <v>202</v>
      </c>
      <c r="L379" s="22">
        <v>5</v>
      </c>
      <c r="M379" s="22" t="s">
        <v>202</v>
      </c>
      <c r="N379" s="22" t="s">
        <v>202</v>
      </c>
      <c r="O379" s="22">
        <v>5</v>
      </c>
      <c r="P379" s="21" t="s">
        <v>202</v>
      </c>
      <c r="Q379" s="21">
        <v>5</v>
      </c>
      <c r="R379" s="21" t="s">
        <v>202</v>
      </c>
      <c r="S379" s="21" t="s">
        <v>202</v>
      </c>
      <c r="T379" s="26">
        <v>5</v>
      </c>
      <c r="U379" s="22" t="s">
        <v>202</v>
      </c>
      <c r="V379" s="22">
        <v>2.5</v>
      </c>
      <c r="W379" s="22" t="s">
        <v>202</v>
      </c>
      <c r="X379" s="22" t="s">
        <v>202</v>
      </c>
      <c r="Y379" s="26">
        <v>2.5</v>
      </c>
    </row>
    <row r="380" spans="1:25" ht="15.75" thickBot="1" x14ac:dyDescent="0.3">
      <c r="A380" s="17">
        <v>2018</v>
      </c>
      <c r="B380" s="18">
        <v>40051</v>
      </c>
      <c r="C380" s="19" t="s">
        <v>556</v>
      </c>
      <c r="D380" s="19" t="s">
        <v>176</v>
      </c>
      <c r="E380" s="19" t="s">
        <v>85</v>
      </c>
      <c r="F380" s="21" t="s">
        <v>202</v>
      </c>
      <c r="G380" s="21">
        <v>39</v>
      </c>
      <c r="H380" s="21" t="s">
        <v>202</v>
      </c>
      <c r="I380" s="21" t="s">
        <v>202</v>
      </c>
      <c r="J380" s="21">
        <v>39</v>
      </c>
      <c r="K380" s="22" t="s">
        <v>202</v>
      </c>
      <c r="L380" s="22">
        <v>7</v>
      </c>
      <c r="M380" s="22" t="s">
        <v>202</v>
      </c>
      <c r="N380" s="22" t="s">
        <v>202</v>
      </c>
      <c r="O380" s="22">
        <v>7</v>
      </c>
      <c r="P380" s="21" t="s">
        <v>202</v>
      </c>
      <c r="Q380" s="21">
        <v>7.5</v>
      </c>
      <c r="R380" s="21" t="s">
        <v>202</v>
      </c>
      <c r="S380" s="21" t="s">
        <v>202</v>
      </c>
      <c r="T380" s="26">
        <v>7.5</v>
      </c>
      <c r="U380" s="22" t="s">
        <v>202</v>
      </c>
      <c r="V380" s="22">
        <v>7.2</v>
      </c>
      <c r="W380" s="22" t="s">
        <v>202</v>
      </c>
      <c r="X380" s="22" t="s">
        <v>202</v>
      </c>
      <c r="Y380" s="26">
        <v>7.2</v>
      </c>
    </row>
    <row r="381" spans="1:25" ht="15.75" thickBot="1" x14ac:dyDescent="0.3">
      <c r="A381" s="17">
        <v>2018</v>
      </c>
      <c r="B381" s="18">
        <v>55937</v>
      </c>
      <c r="C381" s="19" t="s">
        <v>557</v>
      </c>
      <c r="D381" s="19" t="s">
        <v>176</v>
      </c>
      <c r="E381" s="19" t="s">
        <v>133</v>
      </c>
      <c r="F381" s="21" t="s">
        <v>202</v>
      </c>
      <c r="G381" s="21">
        <v>8</v>
      </c>
      <c r="H381" s="21" t="s">
        <v>202</v>
      </c>
      <c r="I381" s="21" t="s">
        <v>202</v>
      </c>
      <c r="J381" s="21">
        <v>8</v>
      </c>
      <c r="K381" s="22" t="s">
        <v>202</v>
      </c>
      <c r="L381" s="22">
        <v>20</v>
      </c>
      <c r="M381" s="22" t="s">
        <v>202</v>
      </c>
      <c r="N381" s="22" t="s">
        <v>202</v>
      </c>
      <c r="O381" s="22">
        <v>20</v>
      </c>
      <c r="P381" s="21" t="s">
        <v>202</v>
      </c>
      <c r="Q381" s="21">
        <v>10.9</v>
      </c>
      <c r="R381" s="21" t="s">
        <v>202</v>
      </c>
      <c r="S381" s="21" t="s">
        <v>202</v>
      </c>
      <c r="T381" s="26">
        <v>10.9</v>
      </c>
      <c r="U381" s="22" t="s">
        <v>202</v>
      </c>
      <c r="V381" s="22">
        <v>5.8</v>
      </c>
      <c r="W381" s="22" t="s">
        <v>202</v>
      </c>
      <c r="X381" s="22" t="s">
        <v>202</v>
      </c>
      <c r="Y381" s="26">
        <v>5.8</v>
      </c>
    </row>
    <row r="382" spans="1:25" ht="15.75" thickBot="1" x14ac:dyDescent="0.3">
      <c r="A382" s="17">
        <v>2018</v>
      </c>
      <c r="B382" s="18">
        <v>14354</v>
      </c>
      <c r="C382" s="19" t="s">
        <v>305</v>
      </c>
      <c r="D382" s="19" t="s">
        <v>177</v>
      </c>
      <c r="E382" s="19" t="s">
        <v>306</v>
      </c>
      <c r="F382" s="20">
        <v>105633</v>
      </c>
      <c r="G382" s="21">
        <v>0</v>
      </c>
      <c r="H382" s="21">
        <v>53</v>
      </c>
      <c r="I382" s="21">
        <v>0</v>
      </c>
      <c r="J382" s="20">
        <v>105686</v>
      </c>
      <c r="K382" s="22" t="s">
        <v>202</v>
      </c>
      <c r="L382" s="22" t="s">
        <v>202</v>
      </c>
      <c r="M382" s="22" t="s">
        <v>202</v>
      </c>
      <c r="N382" s="22" t="s">
        <v>202</v>
      </c>
      <c r="O382" s="22" t="s">
        <v>202</v>
      </c>
      <c r="P382" s="21">
        <v>219</v>
      </c>
      <c r="Q382" s="21">
        <v>0</v>
      </c>
      <c r="R382" s="21">
        <v>38.700000000000003</v>
      </c>
      <c r="S382" s="21">
        <v>0</v>
      </c>
      <c r="T382" s="26">
        <v>257.7</v>
      </c>
      <c r="U382" s="22">
        <v>108.2</v>
      </c>
      <c r="V382" s="22">
        <v>0</v>
      </c>
      <c r="W382" s="22">
        <v>17.600000000000001</v>
      </c>
      <c r="X382" s="22">
        <v>0</v>
      </c>
      <c r="Y382" s="26">
        <v>125.8</v>
      </c>
    </row>
    <row r="383" spans="1:25" ht="15.75" thickBot="1" x14ac:dyDescent="0.3">
      <c r="A383" s="17">
        <v>2018</v>
      </c>
      <c r="B383" s="18">
        <v>40165</v>
      </c>
      <c r="C383" s="19" t="s">
        <v>558</v>
      </c>
      <c r="D383" s="19" t="s">
        <v>177</v>
      </c>
      <c r="E383" s="19" t="s">
        <v>306</v>
      </c>
      <c r="F383" s="21" t="s">
        <v>202</v>
      </c>
      <c r="G383" s="21">
        <v>86</v>
      </c>
      <c r="H383" s="21" t="s">
        <v>202</v>
      </c>
      <c r="I383" s="21" t="s">
        <v>202</v>
      </c>
      <c r="J383" s="21">
        <v>86</v>
      </c>
      <c r="K383" s="22" t="s">
        <v>202</v>
      </c>
      <c r="L383" s="22">
        <v>68</v>
      </c>
      <c r="M383" s="22" t="s">
        <v>202</v>
      </c>
      <c r="N383" s="22" t="s">
        <v>202</v>
      </c>
      <c r="O383" s="22">
        <v>68</v>
      </c>
      <c r="P383" s="21" t="s">
        <v>202</v>
      </c>
      <c r="Q383" s="21">
        <v>8.1</v>
      </c>
      <c r="R383" s="21" t="s">
        <v>202</v>
      </c>
      <c r="S383" s="21" t="s">
        <v>202</v>
      </c>
      <c r="T383" s="26">
        <v>8.1</v>
      </c>
      <c r="U383" s="22" t="s">
        <v>202</v>
      </c>
      <c r="V383" s="22">
        <v>2.9</v>
      </c>
      <c r="W383" s="22" t="s">
        <v>202</v>
      </c>
      <c r="X383" s="22" t="s">
        <v>202</v>
      </c>
      <c r="Y383" s="26">
        <v>2.9</v>
      </c>
    </row>
    <row r="384" spans="1:25" ht="15.75" thickBot="1" x14ac:dyDescent="0.3">
      <c r="A384" s="17">
        <v>2018</v>
      </c>
      <c r="B384" s="18">
        <v>4117</v>
      </c>
      <c r="C384" s="19" t="s">
        <v>559</v>
      </c>
      <c r="D384" s="19" t="s">
        <v>179</v>
      </c>
      <c r="E384" s="19" t="s">
        <v>102</v>
      </c>
      <c r="F384" s="20">
        <v>1600</v>
      </c>
      <c r="G384" s="21">
        <v>1</v>
      </c>
      <c r="H384" s="21">
        <v>2</v>
      </c>
      <c r="I384" s="21" t="s">
        <v>202</v>
      </c>
      <c r="J384" s="20">
        <v>1603</v>
      </c>
      <c r="K384" s="22">
        <v>6</v>
      </c>
      <c r="L384" s="22">
        <v>3</v>
      </c>
      <c r="M384" s="22">
        <v>16</v>
      </c>
      <c r="N384" s="22" t="s">
        <v>202</v>
      </c>
      <c r="O384" s="22">
        <v>24</v>
      </c>
      <c r="P384" s="21">
        <v>6.7</v>
      </c>
      <c r="Q384" s="21">
        <v>0.3</v>
      </c>
      <c r="R384" s="21">
        <v>3</v>
      </c>
      <c r="S384" s="21" t="s">
        <v>202</v>
      </c>
      <c r="T384" s="26">
        <v>10</v>
      </c>
      <c r="U384" s="22">
        <v>5</v>
      </c>
      <c r="V384" s="22">
        <v>0.2</v>
      </c>
      <c r="W384" s="22">
        <v>3</v>
      </c>
      <c r="X384" s="22" t="s">
        <v>202</v>
      </c>
      <c r="Y384" s="26">
        <v>8.1999999999999993</v>
      </c>
    </row>
    <row r="385" spans="1:25" ht="15.75" thickBot="1" x14ac:dyDescent="0.3">
      <c r="A385" s="17">
        <v>2018</v>
      </c>
      <c r="B385" s="18">
        <v>40228</v>
      </c>
      <c r="C385" s="19" t="s">
        <v>560</v>
      </c>
      <c r="D385" s="19" t="s">
        <v>179</v>
      </c>
      <c r="E385" s="19" t="s">
        <v>102</v>
      </c>
      <c r="F385" s="20">
        <v>39315</v>
      </c>
      <c r="G385" s="21">
        <v>24</v>
      </c>
      <c r="H385" s="21" t="s">
        <v>202</v>
      </c>
      <c r="I385" s="21" t="s">
        <v>202</v>
      </c>
      <c r="J385" s="20">
        <v>39339</v>
      </c>
      <c r="K385" s="22">
        <v>13</v>
      </c>
      <c r="L385" s="22" t="s">
        <v>202</v>
      </c>
      <c r="M385" s="22" t="s">
        <v>202</v>
      </c>
      <c r="N385" s="22" t="s">
        <v>202</v>
      </c>
      <c r="O385" s="22">
        <v>13</v>
      </c>
      <c r="P385" s="21">
        <v>65.7</v>
      </c>
      <c r="Q385" s="21">
        <v>19.399999999999999</v>
      </c>
      <c r="R385" s="21" t="s">
        <v>202</v>
      </c>
      <c r="S385" s="21" t="s">
        <v>202</v>
      </c>
      <c r="T385" s="26">
        <v>85.1</v>
      </c>
      <c r="U385" s="22" t="s">
        <v>202</v>
      </c>
      <c r="V385" s="22" t="s">
        <v>202</v>
      </c>
      <c r="W385" s="22" t="s">
        <v>202</v>
      </c>
      <c r="X385" s="22" t="s">
        <v>202</v>
      </c>
      <c r="Y385" s="26" t="s">
        <v>202</v>
      </c>
    </row>
    <row r="386" spans="1:25" ht="15.75" thickBot="1" x14ac:dyDescent="0.3">
      <c r="A386" s="17">
        <v>2018</v>
      </c>
      <c r="B386" s="18">
        <v>84</v>
      </c>
      <c r="C386" s="19" t="s">
        <v>355</v>
      </c>
      <c r="D386" s="19" t="s">
        <v>179</v>
      </c>
      <c r="E386" s="19" t="s">
        <v>102</v>
      </c>
      <c r="F386" s="20">
        <v>2101</v>
      </c>
      <c r="G386" s="21" t="s">
        <v>202</v>
      </c>
      <c r="H386" s="21" t="s">
        <v>202</v>
      </c>
      <c r="I386" s="21" t="s">
        <v>202</v>
      </c>
      <c r="J386" s="20">
        <v>2101</v>
      </c>
      <c r="K386" s="22">
        <v>63</v>
      </c>
      <c r="L386" s="22" t="s">
        <v>202</v>
      </c>
      <c r="M386" s="22" t="s">
        <v>202</v>
      </c>
      <c r="N386" s="22" t="s">
        <v>202</v>
      </c>
      <c r="O386" s="22">
        <v>63</v>
      </c>
      <c r="P386" s="21">
        <v>8.4</v>
      </c>
      <c r="Q386" s="21" t="s">
        <v>202</v>
      </c>
      <c r="R386" s="21" t="s">
        <v>202</v>
      </c>
      <c r="S386" s="21" t="s">
        <v>202</v>
      </c>
      <c r="T386" s="26">
        <v>8.4</v>
      </c>
      <c r="U386" s="22">
        <v>2.1</v>
      </c>
      <c r="V386" s="22" t="s">
        <v>202</v>
      </c>
      <c r="W386" s="22" t="s">
        <v>202</v>
      </c>
      <c r="X386" s="22" t="s">
        <v>202</v>
      </c>
      <c r="Y386" s="26">
        <v>2.1</v>
      </c>
    </row>
    <row r="387" spans="1:25" ht="15.75" thickBot="1" x14ac:dyDescent="0.3">
      <c r="A387" s="17">
        <v>2018</v>
      </c>
      <c r="B387" s="18">
        <v>13762</v>
      </c>
      <c r="C387" s="19" t="s">
        <v>561</v>
      </c>
      <c r="D387" s="19" t="s">
        <v>179</v>
      </c>
      <c r="E387" s="19" t="s">
        <v>102</v>
      </c>
      <c r="F387" s="20">
        <v>4890</v>
      </c>
      <c r="G387" s="21" t="s">
        <v>202</v>
      </c>
      <c r="H387" s="21" t="s">
        <v>202</v>
      </c>
      <c r="I387" s="21" t="s">
        <v>202</v>
      </c>
      <c r="J387" s="20">
        <v>4890</v>
      </c>
      <c r="K387" s="22">
        <v>134</v>
      </c>
      <c r="L387" s="22" t="s">
        <v>202</v>
      </c>
      <c r="M387" s="22" t="s">
        <v>202</v>
      </c>
      <c r="N387" s="22" t="s">
        <v>202</v>
      </c>
      <c r="O387" s="22">
        <v>134</v>
      </c>
      <c r="P387" s="21">
        <v>3.7</v>
      </c>
      <c r="Q387" s="21" t="s">
        <v>202</v>
      </c>
      <c r="R387" s="21" t="s">
        <v>202</v>
      </c>
      <c r="S387" s="21" t="s">
        <v>202</v>
      </c>
      <c r="T387" s="26">
        <v>3.7</v>
      </c>
      <c r="U387" s="22">
        <v>3.7</v>
      </c>
      <c r="V387" s="22" t="s">
        <v>202</v>
      </c>
      <c r="W387" s="22" t="s">
        <v>202</v>
      </c>
      <c r="X387" s="22" t="s">
        <v>202</v>
      </c>
      <c r="Y387" s="26">
        <v>3.7</v>
      </c>
    </row>
    <row r="388" spans="1:25" ht="15.75" thickBot="1" x14ac:dyDescent="0.3">
      <c r="A388" s="17">
        <v>2018</v>
      </c>
      <c r="B388" s="18">
        <v>17066</v>
      </c>
      <c r="C388" s="19" t="s">
        <v>562</v>
      </c>
      <c r="D388" s="19" t="s">
        <v>179</v>
      </c>
      <c r="E388" s="19" t="s">
        <v>102</v>
      </c>
      <c r="F388" s="20">
        <v>14115</v>
      </c>
      <c r="G388" s="21" t="s">
        <v>202</v>
      </c>
      <c r="H388" s="21" t="s">
        <v>202</v>
      </c>
      <c r="I388" s="21" t="s">
        <v>202</v>
      </c>
      <c r="J388" s="20">
        <v>14115</v>
      </c>
      <c r="K388" s="22">
        <v>449</v>
      </c>
      <c r="L388" s="22" t="s">
        <v>202</v>
      </c>
      <c r="M388" s="22" t="s">
        <v>202</v>
      </c>
      <c r="N388" s="22" t="s">
        <v>202</v>
      </c>
      <c r="O388" s="22">
        <v>449</v>
      </c>
      <c r="P388" s="21">
        <v>66.5</v>
      </c>
      <c r="Q388" s="21" t="s">
        <v>202</v>
      </c>
      <c r="R388" s="21" t="s">
        <v>202</v>
      </c>
      <c r="S388" s="21" t="s">
        <v>202</v>
      </c>
      <c r="T388" s="26">
        <v>66.5</v>
      </c>
      <c r="U388" s="22">
        <v>34.1</v>
      </c>
      <c r="V388" s="22" t="s">
        <v>202</v>
      </c>
      <c r="W388" s="22" t="s">
        <v>202</v>
      </c>
      <c r="X388" s="22" t="s">
        <v>202</v>
      </c>
      <c r="Y388" s="26">
        <v>34.1</v>
      </c>
    </row>
    <row r="389" spans="1:25" ht="15.75" thickBot="1" x14ac:dyDescent="0.3">
      <c r="A389" s="17">
        <v>2018</v>
      </c>
      <c r="B389" s="18">
        <v>13640</v>
      </c>
      <c r="C389" s="19" t="s">
        <v>563</v>
      </c>
      <c r="D389" s="19" t="s">
        <v>179</v>
      </c>
      <c r="E389" s="19" t="s">
        <v>102</v>
      </c>
      <c r="F389" s="20">
        <v>34455</v>
      </c>
      <c r="G389" s="21">
        <v>1</v>
      </c>
      <c r="H389" s="21">
        <v>8</v>
      </c>
      <c r="I389" s="21" t="s">
        <v>202</v>
      </c>
      <c r="J389" s="20">
        <v>34464</v>
      </c>
      <c r="K389" s="22">
        <v>372</v>
      </c>
      <c r="L389" s="22">
        <v>245</v>
      </c>
      <c r="M389" s="22">
        <v>277</v>
      </c>
      <c r="N389" s="22" t="s">
        <v>202</v>
      </c>
      <c r="O389" s="22">
        <v>893</v>
      </c>
      <c r="P389" s="21">
        <v>7.7</v>
      </c>
      <c r="Q389" s="21">
        <v>9.6999999999999993</v>
      </c>
      <c r="R389" s="21">
        <v>18.2</v>
      </c>
      <c r="S389" s="21" t="s">
        <v>202</v>
      </c>
      <c r="T389" s="26">
        <v>35.6</v>
      </c>
      <c r="U389" s="22">
        <v>7.7</v>
      </c>
      <c r="V389" s="22">
        <v>6</v>
      </c>
      <c r="W389" s="22">
        <v>13.1</v>
      </c>
      <c r="X389" s="22" t="s">
        <v>202</v>
      </c>
      <c r="Y389" s="26">
        <v>26.8</v>
      </c>
    </row>
    <row r="390" spans="1:25" ht="15.75" thickBot="1" x14ac:dyDescent="0.3">
      <c r="A390" s="17">
        <v>2018</v>
      </c>
      <c r="B390" s="18">
        <v>11560</v>
      </c>
      <c r="C390" s="19" t="s">
        <v>564</v>
      </c>
      <c r="D390" s="19" t="s">
        <v>179</v>
      </c>
      <c r="E390" s="19" t="s">
        <v>102</v>
      </c>
      <c r="F390" s="20">
        <v>1729</v>
      </c>
      <c r="G390" s="21" t="s">
        <v>202</v>
      </c>
      <c r="H390" s="21" t="s">
        <v>202</v>
      </c>
      <c r="I390" s="21" t="s">
        <v>202</v>
      </c>
      <c r="J390" s="20">
        <v>1729</v>
      </c>
      <c r="K390" s="22">
        <v>7</v>
      </c>
      <c r="L390" s="22" t="s">
        <v>202</v>
      </c>
      <c r="M390" s="22" t="s">
        <v>202</v>
      </c>
      <c r="N390" s="22" t="s">
        <v>202</v>
      </c>
      <c r="O390" s="22">
        <v>7</v>
      </c>
      <c r="P390" s="21">
        <v>0.6</v>
      </c>
      <c r="Q390" s="21" t="s">
        <v>202</v>
      </c>
      <c r="R390" s="21" t="s">
        <v>202</v>
      </c>
      <c r="S390" s="21" t="s">
        <v>202</v>
      </c>
      <c r="T390" s="26">
        <v>0.6</v>
      </c>
      <c r="U390" s="22">
        <v>0.6</v>
      </c>
      <c r="V390" s="22" t="s">
        <v>202</v>
      </c>
      <c r="W390" s="22" t="s">
        <v>202</v>
      </c>
      <c r="X390" s="22" t="s">
        <v>202</v>
      </c>
      <c r="Y390" s="26">
        <v>0.6</v>
      </c>
    </row>
    <row r="391" spans="1:25" ht="15.75" thickBot="1" x14ac:dyDescent="0.3">
      <c r="A391" s="17">
        <v>2018</v>
      </c>
      <c r="B391" s="18">
        <v>21244</v>
      </c>
      <c r="C391" s="19" t="s">
        <v>565</v>
      </c>
      <c r="D391" s="19" t="s">
        <v>179</v>
      </c>
      <c r="E391" s="19" t="s">
        <v>102</v>
      </c>
      <c r="F391" s="20">
        <v>1348</v>
      </c>
      <c r="G391" s="21" t="s">
        <v>202</v>
      </c>
      <c r="H391" s="21" t="s">
        <v>202</v>
      </c>
      <c r="I391" s="21" t="s">
        <v>202</v>
      </c>
      <c r="J391" s="20">
        <v>1348</v>
      </c>
      <c r="K391" s="22">
        <v>11</v>
      </c>
      <c r="L391" s="22" t="s">
        <v>202</v>
      </c>
      <c r="M391" s="22" t="s">
        <v>202</v>
      </c>
      <c r="N391" s="22" t="s">
        <v>202</v>
      </c>
      <c r="O391" s="22">
        <v>11</v>
      </c>
      <c r="P391" s="21">
        <v>0.9</v>
      </c>
      <c r="Q391" s="21" t="s">
        <v>202</v>
      </c>
      <c r="R391" s="21" t="s">
        <v>202</v>
      </c>
      <c r="S391" s="21" t="s">
        <v>202</v>
      </c>
      <c r="T391" s="26">
        <v>0.9</v>
      </c>
      <c r="U391" s="22">
        <v>0.4</v>
      </c>
      <c r="V391" s="22" t="s">
        <v>202</v>
      </c>
      <c r="W391" s="22" t="s">
        <v>202</v>
      </c>
      <c r="X391" s="22" t="s">
        <v>202</v>
      </c>
      <c r="Y391" s="26">
        <v>0.4</v>
      </c>
    </row>
    <row r="392" spans="1:25" ht="15.75" thickBot="1" x14ac:dyDescent="0.3">
      <c r="A392" s="17">
        <v>2018</v>
      </c>
      <c r="B392" s="18">
        <v>19876</v>
      </c>
      <c r="C392" s="19" t="s">
        <v>430</v>
      </c>
      <c r="D392" s="19" t="s">
        <v>179</v>
      </c>
      <c r="E392" s="19" t="s">
        <v>102</v>
      </c>
      <c r="F392" s="20">
        <v>80627</v>
      </c>
      <c r="G392" s="21">
        <v>21</v>
      </c>
      <c r="H392" s="21">
        <v>0</v>
      </c>
      <c r="I392" s="21">
        <v>0</v>
      </c>
      <c r="J392" s="20">
        <v>80648</v>
      </c>
      <c r="K392" s="22">
        <v>0</v>
      </c>
      <c r="L392" s="22">
        <v>0</v>
      </c>
      <c r="M392" s="22">
        <v>0</v>
      </c>
      <c r="N392" s="22">
        <v>0</v>
      </c>
      <c r="O392" s="22">
        <v>0</v>
      </c>
      <c r="P392" s="21">
        <v>51</v>
      </c>
      <c r="Q392" s="21">
        <v>6</v>
      </c>
      <c r="R392" s="21">
        <v>0</v>
      </c>
      <c r="S392" s="21">
        <v>0</v>
      </c>
      <c r="T392" s="26">
        <v>57</v>
      </c>
      <c r="U392" s="22">
        <v>0</v>
      </c>
      <c r="V392" s="22">
        <v>4.0999999999999996</v>
      </c>
      <c r="W392" s="22">
        <v>0</v>
      </c>
      <c r="X392" s="22">
        <v>0</v>
      </c>
      <c r="Y392" s="26">
        <v>4.0999999999999996</v>
      </c>
    </row>
    <row r="393" spans="1:25" ht="15.75" thickBot="1" x14ac:dyDescent="0.3">
      <c r="A393" s="17">
        <v>2018</v>
      </c>
      <c r="B393" s="18">
        <v>733</v>
      </c>
      <c r="C393" s="19" t="s">
        <v>566</v>
      </c>
      <c r="D393" s="19" t="s">
        <v>179</v>
      </c>
      <c r="E393" s="19" t="s">
        <v>102</v>
      </c>
      <c r="F393" s="20">
        <v>5955</v>
      </c>
      <c r="G393" s="21">
        <v>0</v>
      </c>
      <c r="H393" s="21">
        <v>1</v>
      </c>
      <c r="I393" s="21">
        <v>0</v>
      </c>
      <c r="J393" s="20">
        <v>5956</v>
      </c>
      <c r="K393" s="22">
        <v>164</v>
      </c>
      <c r="L393" s="22">
        <v>0</v>
      </c>
      <c r="M393" s="22">
        <v>0</v>
      </c>
      <c r="N393" s="22">
        <v>0</v>
      </c>
      <c r="O393" s="22">
        <v>164</v>
      </c>
      <c r="P393" s="21">
        <v>5.6</v>
      </c>
      <c r="Q393" s="21">
        <v>0</v>
      </c>
      <c r="R393" s="21">
        <v>14</v>
      </c>
      <c r="S393" s="21">
        <v>0</v>
      </c>
      <c r="T393" s="26">
        <v>19.600000000000001</v>
      </c>
      <c r="U393" s="22">
        <v>5.6</v>
      </c>
      <c r="V393" s="22">
        <v>0</v>
      </c>
      <c r="W393" s="22">
        <v>0</v>
      </c>
      <c r="X393" s="22">
        <v>0</v>
      </c>
      <c r="Y393" s="26">
        <v>5.6</v>
      </c>
    </row>
    <row r="394" spans="1:25" ht="15.75" thickBot="1" x14ac:dyDescent="0.3">
      <c r="A394" s="17">
        <v>2018</v>
      </c>
      <c r="B394" s="18">
        <v>15410</v>
      </c>
      <c r="C394" s="19" t="s">
        <v>567</v>
      </c>
      <c r="D394" s="19" t="s">
        <v>179</v>
      </c>
      <c r="E394" s="19" t="s">
        <v>102</v>
      </c>
      <c r="F394" s="21">
        <v>805</v>
      </c>
      <c r="G394" s="21" t="s">
        <v>202</v>
      </c>
      <c r="H394" s="21" t="s">
        <v>202</v>
      </c>
      <c r="I394" s="21" t="s">
        <v>202</v>
      </c>
      <c r="J394" s="21">
        <v>805</v>
      </c>
      <c r="K394" s="22" t="s">
        <v>202</v>
      </c>
      <c r="L394" s="22" t="s">
        <v>202</v>
      </c>
      <c r="M394" s="22" t="s">
        <v>202</v>
      </c>
      <c r="N394" s="22" t="s">
        <v>202</v>
      </c>
      <c r="O394" s="22" t="s">
        <v>202</v>
      </c>
      <c r="P394" s="21">
        <v>1</v>
      </c>
      <c r="Q394" s="21" t="s">
        <v>202</v>
      </c>
      <c r="R394" s="21" t="s">
        <v>202</v>
      </c>
      <c r="S394" s="21" t="s">
        <v>202</v>
      </c>
      <c r="T394" s="26">
        <v>1</v>
      </c>
      <c r="U394" s="22">
        <v>1</v>
      </c>
      <c r="V394" s="22" t="s">
        <v>202</v>
      </c>
      <c r="W394" s="22" t="s">
        <v>202</v>
      </c>
      <c r="X394" s="22" t="s">
        <v>202</v>
      </c>
      <c r="Y394" s="26">
        <v>1</v>
      </c>
    </row>
    <row r="395" spans="1:25" ht="15.75" thickBot="1" x14ac:dyDescent="0.3">
      <c r="A395" s="17">
        <v>2018</v>
      </c>
      <c r="B395" s="18">
        <v>1062</v>
      </c>
      <c r="C395" s="19" t="s">
        <v>568</v>
      </c>
      <c r="D395" s="19" t="s">
        <v>179</v>
      </c>
      <c r="E395" s="19" t="s">
        <v>102</v>
      </c>
      <c r="F395" s="20">
        <v>2237</v>
      </c>
      <c r="G395" s="21" t="s">
        <v>202</v>
      </c>
      <c r="H395" s="21" t="s">
        <v>202</v>
      </c>
      <c r="I395" s="21" t="s">
        <v>202</v>
      </c>
      <c r="J395" s="20">
        <v>2237</v>
      </c>
      <c r="K395" s="22" t="s">
        <v>202</v>
      </c>
      <c r="L395" s="22" t="s">
        <v>202</v>
      </c>
      <c r="M395" s="22" t="s">
        <v>202</v>
      </c>
      <c r="N395" s="22" t="s">
        <v>202</v>
      </c>
      <c r="O395" s="22" t="s">
        <v>202</v>
      </c>
      <c r="P395" s="21" t="s">
        <v>202</v>
      </c>
      <c r="Q395" s="21" t="s">
        <v>202</v>
      </c>
      <c r="R395" s="21" t="s">
        <v>202</v>
      </c>
      <c r="S395" s="21" t="s">
        <v>202</v>
      </c>
      <c r="T395" s="26" t="s">
        <v>202</v>
      </c>
      <c r="U395" s="22" t="s">
        <v>202</v>
      </c>
      <c r="V395" s="22" t="s">
        <v>202</v>
      </c>
      <c r="W395" s="22" t="s">
        <v>202</v>
      </c>
      <c r="X395" s="22" t="s">
        <v>202</v>
      </c>
      <c r="Y395" s="26" t="s">
        <v>202</v>
      </c>
    </row>
    <row r="396" spans="1:25" ht="15.75" thickBot="1" x14ac:dyDescent="0.3">
      <c r="A396" s="17">
        <v>2018</v>
      </c>
      <c r="B396" s="18">
        <v>4794</v>
      </c>
      <c r="C396" s="19" t="s">
        <v>569</v>
      </c>
      <c r="D396" s="19" t="s">
        <v>179</v>
      </c>
      <c r="E396" s="19" t="s">
        <v>102</v>
      </c>
      <c r="F396" s="21" t="s">
        <v>202</v>
      </c>
      <c r="G396" s="21">
        <v>3</v>
      </c>
      <c r="H396" s="21">
        <v>4</v>
      </c>
      <c r="I396" s="21" t="s">
        <v>202</v>
      </c>
      <c r="J396" s="21">
        <v>7</v>
      </c>
      <c r="K396" s="22" t="s">
        <v>202</v>
      </c>
      <c r="L396" s="22" t="s">
        <v>202</v>
      </c>
      <c r="M396" s="22" t="s">
        <v>202</v>
      </c>
      <c r="N396" s="22" t="s">
        <v>202</v>
      </c>
      <c r="O396" s="22" t="s">
        <v>202</v>
      </c>
      <c r="P396" s="21" t="s">
        <v>202</v>
      </c>
      <c r="Q396" s="21">
        <v>2</v>
      </c>
      <c r="R396" s="21">
        <v>12.2</v>
      </c>
      <c r="S396" s="21" t="s">
        <v>202</v>
      </c>
      <c r="T396" s="26">
        <v>14.2</v>
      </c>
      <c r="U396" s="22" t="s">
        <v>202</v>
      </c>
      <c r="V396" s="22">
        <v>2</v>
      </c>
      <c r="W396" s="22">
        <v>12.2</v>
      </c>
      <c r="X396" s="22" t="s">
        <v>202</v>
      </c>
      <c r="Y396" s="26">
        <v>14.2</v>
      </c>
    </row>
    <row r="397" spans="1:25" ht="15.75" thickBot="1" x14ac:dyDescent="0.3">
      <c r="A397" s="17">
        <v>2018</v>
      </c>
      <c r="B397" s="18">
        <v>12260</v>
      </c>
      <c r="C397" s="19" t="s">
        <v>570</v>
      </c>
      <c r="D397" s="19" t="s">
        <v>179</v>
      </c>
      <c r="E397" s="19" t="s">
        <v>102</v>
      </c>
      <c r="F397" s="21" t="s">
        <v>202</v>
      </c>
      <c r="G397" s="21">
        <v>5</v>
      </c>
      <c r="H397" s="21" t="s">
        <v>202</v>
      </c>
      <c r="I397" s="21" t="s">
        <v>202</v>
      </c>
      <c r="J397" s="21">
        <v>5</v>
      </c>
      <c r="K397" s="22" t="s">
        <v>202</v>
      </c>
      <c r="L397" s="22">
        <v>110</v>
      </c>
      <c r="M397" s="22" t="s">
        <v>202</v>
      </c>
      <c r="N397" s="22" t="s">
        <v>202</v>
      </c>
      <c r="O397" s="22">
        <v>110</v>
      </c>
      <c r="P397" s="21" t="s">
        <v>202</v>
      </c>
      <c r="Q397" s="21">
        <v>5</v>
      </c>
      <c r="R397" s="21" t="s">
        <v>202</v>
      </c>
      <c r="S397" s="21" t="s">
        <v>202</v>
      </c>
      <c r="T397" s="26">
        <v>5</v>
      </c>
      <c r="U397" s="22" t="s">
        <v>202</v>
      </c>
      <c r="V397" s="22">
        <v>2</v>
      </c>
      <c r="W397" s="22" t="s">
        <v>202</v>
      </c>
      <c r="X397" s="22" t="s">
        <v>202</v>
      </c>
      <c r="Y397" s="26">
        <v>2</v>
      </c>
    </row>
    <row r="398" spans="1:25" ht="15.75" thickBot="1" x14ac:dyDescent="0.3">
      <c r="A398" s="17">
        <v>2018</v>
      </c>
      <c r="B398" s="18">
        <v>15619</v>
      </c>
      <c r="C398" s="19" t="s">
        <v>571</v>
      </c>
      <c r="D398" s="19" t="s">
        <v>179</v>
      </c>
      <c r="E398" s="19" t="s">
        <v>102</v>
      </c>
      <c r="F398" s="21" t="s">
        <v>202</v>
      </c>
      <c r="G398" s="21" t="s">
        <v>202</v>
      </c>
      <c r="H398" s="21">
        <v>1</v>
      </c>
      <c r="I398" s="21" t="s">
        <v>202</v>
      </c>
      <c r="J398" s="21">
        <v>1</v>
      </c>
      <c r="K398" s="22" t="s">
        <v>202</v>
      </c>
      <c r="L398" s="22" t="s">
        <v>202</v>
      </c>
      <c r="M398" s="22" t="s">
        <v>202</v>
      </c>
      <c r="N398" s="22" t="s">
        <v>202</v>
      </c>
      <c r="O398" s="22" t="s">
        <v>202</v>
      </c>
      <c r="P398" s="21" t="s">
        <v>202</v>
      </c>
      <c r="Q398" s="21" t="s">
        <v>202</v>
      </c>
      <c r="R398" s="21">
        <v>3.5</v>
      </c>
      <c r="S398" s="21" t="s">
        <v>202</v>
      </c>
      <c r="T398" s="26">
        <v>3.5</v>
      </c>
      <c r="U398" s="22" t="s">
        <v>202</v>
      </c>
      <c r="V398" s="22" t="s">
        <v>202</v>
      </c>
      <c r="W398" s="22">
        <v>3.5</v>
      </c>
      <c r="X398" s="22" t="s">
        <v>202</v>
      </c>
      <c r="Y398" s="26">
        <v>3.5</v>
      </c>
    </row>
    <row r="399" spans="1:25" ht="15.75" thickBot="1" x14ac:dyDescent="0.3">
      <c r="A399" s="17">
        <v>2018</v>
      </c>
      <c r="B399" s="18">
        <v>18642</v>
      </c>
      <c r="C399" s="19" t="s">
        <v>210</v>
      </c>
      <c r="D399" s="19" t="s">
        <v>179</v>
      </c>
      <c r="E399" s="19" t="s">
        <v>120</v>
      </c>
      <c r="F399" s="21" t="s">
        <v>202</v>
      </c>
      <c r="G399" s="21">
        <v>4</v>
      </c>
      <c r="H399" s="21">
        <v>1</v>
      </c>
      <c r="I399" s="21" t="s">
        <v>202</v>
      </c>
      <c r="J399" s="21">
        <v>5</v>
      </c>
      <c r="K399" s="22" t="s">
        <v>202</v>
      </c>
      <c r="L399" s="22">
        <v>21</v>
      </c>
      <c r="M399" s="22">
        <v>1</v>
      </c>
      <c r="N399" s="22" t="s">
        <v>202</v>
      </c>
      <c r="O399" s="22">
        <v>22</v>
      </c>
      <c r="P399" s="21" t="s">
        <v>202</v>
      </c>
      <c r="Q399" s="21">
        <v>1</v>
      </c>
      <c r="R399" s="21" t="s">
        <v>202</v>
      </c>
      <c r="S399" s="21" t="s">
        <v>202</v>
      </c>
      <c r="T399" s="26">
        <v>1</v>
      </c>
      <c r="U399" s="22" t="s">
        <v>202</v>
      </c>
      <c r="V399" s="22">
        <v>1</v>
      </c>
      <c r="W399" s="22" t="s">
        <v>202</v>
      </c>
      <c r="X399" s="22" t="s">
        <v>202</v>
      </c>
      <c r="Y399" s="26">
        <v>1</v>
      </c>
    </row>
    <row r="400" spans="1:25" ht="15.75" thickBot="1" x14ac:dyDescent="0.3">
      <c r="A400" s="17">
        <v>2018</v>
      </c>
      <c r="B400" s="18">
        <v>7601</v>
      </c>
      <c r="C400" s="19" t="s">
        <v>572</v>
      </c>
      <c r="D400" s="19" t="s">
        <v>178</v>
      </c>
      <c r="E400" s="19" t="s">
        <v>92</v>
      </c>
      <c r="F400" s="20">
        <v>15971</v>
      </c>
      <c r="G400" s="21">
        <v>451</v>
      </c>
      <c r="H400" s="21">
        <v>5</v>
      </c>
      <c r="I400" s="21" t="s">
        <v>202</v>
      </c>
      <c r="J400" s="20">
        <v>16427</v>
      </c>
      <c r="K400" s="22" t="s">
        <v>202</v>
      </c>
      <c r="L400" s="22" t="s">
        <v>202</v>
      </c>
      <c r="M400" s="22" t="s">
        <v>202</v>
      </c>
      <c r="N400" s="22" t="s">
        <v>202</v>
      </c>
      <c r="O400" s="22" t="s">
        <v>202</v>
      </c>
      <c r="P400" s="21">
        <v>14.5</v>
      </c>
      <c r="Q400" s="21">
        <v>4.0999999999999996</v>
      </c>
      <c r="R400" s="21">
        <v>12</v>
      </c>
      <c r="S400" s="21" t="s">
        <v>202</v>
      </c>
      <c r="T400" s="26">
        <v>30.6</v>
      </c>
      <c r="U400" s="22">
        <v>11</v>
      </c>
      <c r="V400" s="22">
        <v>2.1</v>
      </c>
      <c r="W400" s="22">
        <v>7</v>
      </c>
      <c r="X400" s="22" t="s">
        <v>202</v>
      </c>
      <c r="Y400" s="26">
        <v>20.100000000000001</v>
      </c>
    </row>
    <row r="401" spans="1:25" ht="15.75" thickBot="1" x14ac:dyDescent="0.3">
      <c r="A401" s="17">
        <v>2018</v>
      </c>
      <c r="B401" s="18">
        <v>15344</v>
      </c>
      <c r="C401" s="19" t="s">
        <v>573</v>
      </c>
      <c r="D401" s="19" t="s">
        <v>182</v>
      </c>
      <c r="E401" s="19" t="s">
        <v>133</v>
      </c>
      <c r="F401" s="20">
        <v>6958</v>
      </c>
      <c r="G401" s="21">
        <v>89</v>
      </c>
      <c r="H401" s="21">
        <v>0</v>
      </c>
      <c r="I401" s="21">
        <v>0</v>
      </c>
      <c r="J401" s="20">
        <v>7047</v>
      </c>
      <c r="K401" s="22">
        <v>0</v>
      </c>
      <c r="L401" s="22">
        <v>0</v>
      </c>
      <c r="M401" s="22">
        <v>0</v>
      </c>
      <c r="N401" s="22">
        <v>0</v>
      </c>
      <c r="O401" s="22">
        <v>0</v>
      </c>
      <c r="P401" s="21">
        <v>25.5</v>
      </c>
      <c r="Q401" s="21">
        <v>0.7</v>
      </c>
      <c r="R401" s="21">
        <v>0</v>
      </c>
      <c r="S401" s="21">
        <v>0</v>
      </c>
      <c r="T401" s="26">
        <v>26.2</v>
      </c>
      <c r="U401" s="22">
        <v>6.5</v>
      </c>
      <c r="V401" s="22">
        <v>0.2</v>
      </c>
      <c r="W401" s="22">
        <v>0</v>
      </c>
      <c r="X401" s="22">
        <v>0</v>
      </c>
      <c r="Y401" s="26">
        <v>6.7</v>
      </c>
    </row>
    <row r="402" spans="1:25" ht="15.75" thickBot="1" x14ac:dyDescent="0.3">
      <c r="A402" s="17">
        <v>2018</v>
      </c>
      <c r="B402" s="18">
        <v>1367</v>
      </c>
      <c r="C402" s="19" t="s">
        <v>574</v>
      </c>
      <c r="D402" s="19" t="s">
        <v>182</v>
      </c>
      <c r="E402" s="19" t="s">
        <v>133</v>
      </c>
      <c r="F402" s="20">
        <v>1081</v>
      </c>
      <c r="G402" s="21">
        <v>6</v>
      </c>
      <c r="H402" s="21" t="s">
        <v>202</v>
      </c>
      <c r="I402" s="21" t="s">
        <v>202</v>
      </c>
      <c r="J402" s="20">
        <v>1087</v>
      </c>
      <c r="K402" s="22">
        <v>410</v>
      </c>
      <c r="L402" s="22">
        <v>19</v>
      </c>
      <c r="M402" s="22" t="s">
        <v>202</v>
      </c>
      <c r="N402" s="22" t="s">
        <v>202</v>
      </c>
      <c r="O402" s="22">
        <v>429</v>
      </c>
      <c r="P402" s="21">
        <v>2</v>
      </c>
      <c r="Q402" s="21">
        <v>0</v>
      </c>
      <c r="R402" s="21" t="s">
        <v>202</v>
      </c>
      <c r="S402" s="21" t="s">
        <v>202</v>
      </c>
      <c r="T402" s="26">
        <v>2</v>
      </c>
      <c r="U402" s="22">
        <v>2</v>
      </c>
      <c r="V402" s="22">
        <v>0</v>
      </c>
      <c r="W402" s="22" t="s">
        <v>202</v>
      </c>
      <c r="X402" s="22" t="s">
        <v>202</v>
      </c>
      <c r="Y402" s="26">
        <v>2</v>
      </c>
    </row>
    <row r="403" spans="1:25" ht="15.75" thickBot="1" x14ac:dyDescent="0.3">
      <c r="A403" s="17">
        <v>2018</v>
      </c>
      <c r="B403" s="18">
        <v>17868</v>
      </c>
      <c r="C403" s="19" t="s">
        <v>575</v>
      </c>
      <c r="D403" s="19" t="s">
        <v>182</v>
      </c>
      <c r="E403" s="19" t="s">
        <v>133</v>
      </c>
      <c r="F403" s="20">
        <v>1883</v>
      </c>
      <c r="G403" s="21">
        <v>20</v>
      </c>
      <c r="H403" s="21">
        <v>8</v>
      </c>
      <c r="I403" s="21" t="s">
        <v>202</v>
      </c>
      <c r="J403" s="20">
        <v>1911</v>
      </c>
      <c r="K403" s="22" t="s">
        <v>202</v>
      </c>
      <c r="L403" s="22" t="s">
        <v>202</v>
      </c>
      <c r="M403" s="22" t="s">
        <v>202</v>
      </c>
      <c r="N403" s="22" t="s">
        <v>202</v>
      </c>
      <c r="O403" s="22" t="s">
        <v>202</v>
      </c>
      <c r="P403" s="21">
        <v>12.8</v>
      </c>
      <c r="Q403" s="21">
        <v>2.7</v>
      </c>
      <c r="R403" s="21">
        <v>0.5</v>
      </c>
      <c r="S403" s="21" t="s">
        <v>202</v>
      </c>
      <c r="T403" s="26">
        <v>16</v>
      </c>
      <c r="U403" s="22">
        <v>4.3</v>
      </c>
      <c r="V403" s="22">
        <v>0.9</v>
      </c>
      <c r="W403" s="22">
        <v>0.2</v>
      </c>
      <c r="X403" s="22" t="s">
        <v>202</v>
      </c>
      <c r="Y403" s="26">
        <v>5.4</v>
      </c>
    </row>
    <row r="404" spans="1:25" ht="15.75" thickBot="1" x14ac:dyDescent="0.3">
      <c r="A404" s="17">
        <v>2018</v>
      </c>
      <c r="B404" s="18">
        <v>15034</v>
      </c>
      <c r="C404" s="19" t="s">
        <v>576</v>
      </c>
      <c r="D404" s="19" t="s">
        <v>182</v>
      </c>
      <c r="E404" s="19" t="s">
        <v>133</v>
      </c>
      <c r="F404" s="20">
        <v>6707</v>
      </c>
      <c r="G404" s="21">
        <v>346</v>
      </c>
      <c r="H404" s="21" t="s">
        <v>202</v>
      </c>
      <c r="I404" s="21" t="s">
        <v>202</v>
      </c>
      <c r="J404" s="20">
        <v>7053</v>
      </c>
      <c r="K404" s="22" t="s">
        <v>202</v>
      </c>
      <c r="L404" s="22" t="s">
        <v>202</v>
      </c>
      <c r="M404" s="22" t="s">
        <v>202</v>
      </c>
      <c r="N404" s="22" t="s">
        <v>202</v>
      </c>
      <c r="O404" s="22" t="s">
        <v>202</v>
      </c>
      <c r="P404" s="21">
        <v>16.7</v>
      </c>
      <c r="Q404" s="21">
        <v>3.3</v>
      </c>
      <c r="R404" s="21" t="s">
        <v>202</v>
      </c>
      <c r="S404" s="21" t="s">
        <v>202</v>
      </c>
      <c r="T404" s="26">
        <v>20</v>
      </c>
      <c r="U404" s="22">
        <v>3.7</v>
      </c>
      <c r="V404" s="22">
        <v>0.7</v>
      </c>
      <c r="W404" s="22" t="s">
        <v>202</v>
      </c>
      <c r="X404" s="22" t="s">
        <v>202</v>
      </c>
      <c r="Y404" s="26">
        <v>4.4000000000000004</v>
      </c>
    </row>
    <row r="405" spans="1:25" ht="15.75" thickBot="1" x14ac:dyDescent="0.3">
      <c r="A405" s="17">
        <v>2018</v>
      </c>
      <c r="B405" s="18">
        <v>9922</v>
      </c>
      <c r="C405" s="19" t="s">
        <v>577</v>
      </c>
      <c r="D405" s="19" t="s">
        <v>182</v>
      </c>
      <c r="E405" s="19" t="s">
        <v>133</v>
      </c>
      <c r="F405" s="20">
        <v>4511</v>
      </c>
      <c r="G405" s="21">
        <v>144</v>
      </c>
      <c r="H405" s="21">
        <v>0</v>
      </c>
      <c r="I405" s="21">
        <v>0</v>
      </c>
      <c r="J405" s="20">
        <v>4655</v>
      </c>
      <c r="K405" s="22" t="s">
        <v>202</v>
      </c>
      <c r="L405" s="22" t="s">
        <v>202</v>
      </c>
      <c r="M405" s="22" t="s">
        <v>202</v>
      </c>
      <c r="N405" s="22" t="s">
        <v>202</v>
      </c>
      <c r="O405" s="22" t="s">
        <v>202</v>
      </c>
      <c r="P405" s="21">
        <v>7.9</v>
      </c>
      <c r="Q405" s="21">
        <v>0.1</v>
      </c>
      <c r="R405" s="21">
        <v>0</v>
      </c>
      <c r="S405" s="21">
        <v>0</v>
      </c>
      <c r="T405" s="26">
        <v>8</v>
      </c>
      <c r="U405" s="22">
        <v>3.4</v>
      </c>
      <c r="V405" s="22">
        <v>0</v>
      </c>
      <c r="W405" s="22">
        <v>0</v>
      </c>
      <c r="X405" s="22">
        <v>0</v>
      </c>
      <c r="Y405" s="26">
        <v>3.4</v>
      </c>
    </row>
    <row r="406" spans="1:25" ht="15.75" thickBot="1" x14ac:dyDescent="0.3">
      <c r="A406" s="17">
        <v>2018</v>
      </c>
      <c r="B406" s="18">
        <v>11479</v>
      </c>
      <c r="C406" s="19" t="s">
        <v>578</v>
      </c>
      <c r="D406" s="19" t="s">
        <v>182</v>
      </c>
      <c r="E406" s="19" t="s">
        <v>133</v>
      </c>
      <c r="F406" s="20">
        <v>13525</v>
      </c>
      <c r="G406" s="21">
        <v>12</v>
      </c>
      <c r="H406" s="21">
        <v>0</v>
      </c>
      <c r="I406" s="21">
        <v>0</v>
      </c>
      <c r="J406" s="20">
        <v>13537</v>
      </c>
      <c r="K406" s="22">
        <v>0</v>
      </c>
      <c r="L406" s="22">
        <v>0</v>
      </c>
      <c r="M406" s="22">
        <v>0</v>
      </c>
      <c r="N406" s="22">
        <v>0</v>
      </c>
      <c r="O406" s="22">
        <v>0</v>
      </c>
      <c r="P406" s="21">
        <v>7.6</v>
      </c>
      <c r="Q406" s="21">
        <v>27.2</v>
      </c>
      <c r="R406" s="21">
        <v>0</v>
      </c>
      <c r="S406" s="21">
        <v>0</v>
      </c>
      <c r="T406" s="26">
        <v>34.799999999999997</v>
      </c>
      <c r="U406" s="22">
        <v>0</v>
      </c>
      <c r="V406" s="22">
        <v>0</v>
      </c>
      <c r="W406" s="22">
        <v>0</v>
      </c>
      <c r="X406" s="22">
        <v>0</v>
      </c>
      <c r="Y406" s="26">
        <v>0</v>
      </c>
    </row>
    <row r="407" spans="1:25" ht="15.75" thickBot="1" x14ac:dyDescent="0.3">
      <c r="A407" s="17">
        <v>2018</v>
      </c>
      <c r="B407" s="18">
        <v>108</v>
      </c>
      <c r="C407" s="19" t="s">
        <v>579</v>
      </c>
      <c r="D407" s="19" t="s">
        <v>182</v>
      </c>
      <c r="E407" s="19" t="s">
        <v>133</v>
      </c>
      <c r="F407" s="20">
        <v>3912</v>
      </c>
      <c r="G407" s="21" t="s">
        <v>202</v>
      </c>
      <c r="H407" s="21">
        <v>915</v>
      </c>
      <c r="I407" s="21" t="s">
        <v>202</v>
      </c>
      <c r="J407" s="20">
        <v>4827</v>
      </c>
      <c r="K407" s="23">
        <v>1665</v>
      </c>
      <c r="L407" s="22" t="s">
        <v>202</v>
      </c>
      <c r="M407" s="23">
        <v>16237</v>
      </c>
      <c r="N407" s="22" t="s">
        <v>202</v>
      </c>
      <c r="O407" s="23">
        <v>17902</v>
      </c>
      <c r="P407" s="21">
        <v>20.3</v>
      </c>
      <c r="Q407" s="21" t="s">
        <v>202</v>
      </c>
      <c r="R407" s="21">
        <v>59.5</v>
      </c>
      <c r="S407" s="21" t="s">
        <v>202</v>
      </c>
      <c r="T407" s="26">
        <v>79.8</v>
      </c>
      <c r="U407" s="22">
        <v>6.1</v>
      </c>
      <c r="V407" s="22" t="s">
        <v>202</v>
      </c>
      <c r="W407" s="22">
        <v>5.6</v>
      </c>
      <c r="X407" s="22" t="s">
        <v>202</v>
      </c>
      <c r="Y407" s="26">
        <v>11.7</v>
      </c>
    </row>
    <row r="408" spans="1:25" ht="15.75" thickBot="1" x14ac:dyDescent="0.3">
      <c r="A408" s="17">
        <v>2018</v>
      </c>
      <c r="B408" s="18">
        <v>20860</v>
      </c>
      <c r="C408" s="19" t="s">
        <v>580</v>
      </c>
      <c r="D408" s="19" t="s">
        <v>182</v>
      </c>
      <c r="E408" s="19" t="s">
        <v>133</v>
      </c>
      <c r="F408" s="20">
        <v>22706</v>
      </c>
      <c r="G408" s="21">
        <v>605</v>
      </c>
      <c r="H408" s="21">
        <v>72</v>
      </c>
      <c r="I408" s="21" t="s">
        <v>202</v>
      </c>
      <c r="J408" s="20">
        <v>23383</v>
      </c>
      <c r="K408" s="22">
        <v>282</v>
      </c>
      <c r="L408" s="22">
        <v>172</v>
      </c>
      <c r="M408" s="22">
        <v>57</v>
      </c>
      <c r="N408" s="22" t="s">
        <v>202</v>
      </c>
      <c r="O408" s="22">
        <v>511</v>
      </c>
      <c r="P408" s="21">
        <v>30</v>
      </c>
      <c r="Q408" s="21">
        <v>18</v>
      </c>
      <c r="R408" s="21">
        <v>324.89999999999998</v>
      </c>
      <c r="S408" s="21" t="s">
        <v>202</v>
      </c>
      <c r="T408" s="26">
        <v>372.9</v>
      </c>
      <c r="U408" s="22">
        <v>13</v>
      </c>
      <c r="V408" s="22">
        <v>5</v>
      </c>
      <c r="W408" s="22">
        <v>321.89999999999998</v>
      </c>
      <c r="X408" s="22" t="s">
        <v>202</v>
      </c>
      <c r="Y408" s="26">
        <v>339.9</v>
      </c>
    </row>
    <row r="409" spans="1:25" ht="15.75" thickBot="1" x14ac:dyDescent="0.3">
      <c r="A409" s="17">
        <v>2018</v>
      </c>
      <c r="B409" s="18">
        <v>1251</v>
      </c>
      <c r="C409" s="19" t="s">
        <v>581</v>
      </c>
      <c r="D409" s="19" t="s">
        <v>182</v>
      </c>
      <c r="E409" s="19" t="s">
        <v>133</v>
      </c>
      <c r="F409" s="20">
        <v>6348</v>
      </c>
      <c r="G409" s="21">
        <v>374</v>
      </c>
      <c r="H409" s="21">
        <v>0</v>
      </c>
      <c r="I409" s="21">
        <v>0</v>
      </c>
      <c r="J409" s="20">
        <v>6722</v>
      </c>
      <c r="K409" s="22">
        <v>0</v>
      </c>
      <c r="L409" s="22">
        <v>0</v>
      </c>
      <c r="M409" s="22">
        <v>0</v>
      </c>
      <c r="N409" s="22">
        <v>0</v>
      </c>
      <c r="O409" s="22">
        <v>0</v>
      </c>
      <c r="P409" s="21">
        <v>3.5</v>
      </c>
      <c r="Q409" s="21">
        <v>10.9</v>
      </c>
      <c r="R409" s="21">
        <v>0</v>
      </c>
      <c r="S409" s="21">
        <v>0</v>
      </c>
      <c r="T409" s="26">
        <v>14.4</v>
      </c>
      <c r="U409" s="22">
        <v>1.4</v>
      </c>
      <c r="V409" s="22">
        <v>4.5999999999999996</v>
      </c>
      <c r="W409" s="22">
        <v>0</v>
      </c>
      <c r="X409" s="22">
        <v>0</v>
      </c>
      <c r="Y409" s="26">
        <v>6</v>
      </c>
    </row>
    <row r="410" spans="1:25" ht="15.75" thickBot="1" x14ac:dyDescent="0.3">
      <c r="A410" s="17">
        <v>2018</v>
      </c>
      <c r="B410" s="18">
        <v>16740</v>
      </c>
      <c r="C410" s="19" t="s">
        <v>582</v>
      </c>
      <c r="D410" s="19" t="s">
        <v>182</v>
      </c>
      <c r="E410" s="19" t="s">
        <v>133</v>
      </c>
      <c r="F410" s="20">
        <v>4751</v>
      </c>
      <c r="G410" s="21">
        <v>491</v>
      </c>
      <c r="H410" s="21">
        <v>9</v>
      </c>
      <c r="I410" s="21">
        <v>0</v>
      </c>
      <c r="J410" s="20">
        <v>5251</v>
      </c>
      <c r="K410" s="22">
        <v>0</v>
      </c>
      <c r="L410" s="22">
        <v>0</v>
      </c>
      <c r="M410" s="22">
        <v>0</v>
      </c>
      <c r="N410" s="22">
        <v>0</v>
      </c>
      <c r="O410" s="22">
        <v>0</v>
      </c>
      <c r="P410" s="21">
        <v>6.5</v>
      </c>
      <c r="Q410" s="21">
        <v>0.4</v>
      </c>
      <c r="R410" s="21">
        <v>0.8</v>
      </c>
      <c r="S410" s="21">
        <v>0</v>
      </c>
      <c r="T410" s="26">
        <v>7.7</v>
      </c>
      <c r="U410" s="22">
        <v>3.8</v>
      </c>
      <c r="V410" s="22">
        <v>0.2</v>
      </c>
      <c r="W410" s="22">
        <v>0.5</v>
      </c>
      <c r="X410" s="22">
        <v>0</v>
      </c>
      <c r="Y410" s="26">
        <v>4.5</v>
      </c>
    </row>
    <row r="411" spans="1:25" ht="15.75" thickBot="1" x14ac:dyDescent="0.3">
      <c r="A411" s="17">
        <v>2018</v>
      </c>
      <c r="B411" s="18">
        <v>3293</v>
      </c>
      <c r="C411" s="19" t="s">
        <v>583</v>
      </c>
      <c r="D411" s="19" t="s">
        <v>182</v>
      </c>
      <c r="E411" s="19" t="s">
        <v>133</v>
      </c>
      <c r="F411" s="20">
        <v>1699</v>
      </c>
      <c r="G411" s="21">
        <v>132</v>
      </c>
      <c r="H411" s="21" t="s">
        <v>202</v>
      </c>
      <c r="I411" s="21" t="s">
        <v>202</v>
      </c>
      <c r="J411" s="20">
        <v>1831</v>
      </c>
      <c r="K411" s="22">
        <v>400</v>
      </c>
      <c r="L411" s="22">
        <v>300</v>
      </c>
      <c r="M411" s="22" t="s">
        <v>202</v>
      </c>
      <c r="N411" s="22" t="s">
        <v>202</v>
      </c>
      <c r="O411" s="22">
        <v>700</v>
      </c>
      <c r="P411" s="21">
        <v>4</v>
      </c>
      <c r="Q411" s="21">
        <v>5</v>
      </c>
      <c r="R411" s="21" t="s">
        <v>202</v>
      </c>
      <c r="S411" s="21" t="s">
        <v>202</v>
      </c>
      <c r="T411" s="26">
        <v>9</v>
      </c>
      <c r="U411" s="22">
        <v>2</v>
      </c>
      <c r="V411" s="22">
        <v>2</v>
      </c>
      <c r="W411" s="22" t="s">
        <v>202</v>
      </c>
      <c r="X411" s="22" t="s">
        <v>202</v>
      </c>
      <c r="Y411" s="26">
        <v>4</v>
      </c>
    </row>
    <row r="412" spans="1:25" ht="15.75" thickBot="1" x14ac:dyDescent="0.3">
      <c r="A412" s="17">
        <v>2018</v>
      </c>
      <c r="B412" s="18">
        <v>19813</v>
      </c>
      <c r="C412" s="19" t="s">
        <v>584</v>
      </c>
      <c r="D412" s="19" t="s">
        <v>182</v>
      </c>
      <c r="E412" s="19" t="s">
        <v>133</v>
      </c>
      <c r="F412" s="20">
        <v>3587</v>
      </c>
      <c r="G412" s="21">
        <v>209</v>
      </c>
      <c r="H412" s="21" t="s">
        <v>202</v>
      </c>
      <c r="I412" s="21" t="s">
        <v>202</v>
      </c>
      <c r="J412" s="20">
        <v>3796</v>
      </c>
      <c r="K412" s="22">
        <v>0</v>
      </c>
      <c r="L412" s="22">
        <v>0</v>
      </c>
      <c r="M412" s="22" t="s">
        <v>202</v>
      </c>
      <c r="N412" s="22" t="s">
        <v>202</v>
      </c>
      <c r="O412" s="22">
        <v>0</v>
      </c>
      <c r="P412" s="21">
        <v>5.3</v>
      </c>
      <c r="Q412" s="21">
        <v>3.3</v>
      </c>
      <c r="R412" s="21" t="s">
        <v>202</v>
      </c>
      <c r="S412" s="21" t="s">
        <v>202</v>
      </c>
      <c r="T412" s="26">
        <v>8.6</v>
      </c>
      <c r="U412" s="22">
        <v>2.2000000000000002</v>
      </c>
      <c r="V412" s="22">
        <v>1.3</v>
      </c>
      <c r="W412" s="22" t="s">
        <v>202</v>
      </c>
      <c r="X412" s="22" t="s">
        <v>202</v>
      </c>
      <c r="Y412" s="26">
        <v>3.5</v>
      </c>
    </row>
    <row r="413" spans="1:25" ht="15.75" thickBot="1" x14ac:dyDescent="0.3">
      <c r="A413" s="17">
        <v>2018</v>
      </c>
      <c r="B413" s="18">
        <v>15356</v>
      </c>
      <c r="C413" s="19" t="s">
        <v>585</v>
      </c>
      <c r="D413" s="19" t="s">
        <v>182</v>
      </c>
      <c r="E413" s="19" t="s">
        <v>133</v>
      </c>
      <c r="F413" s="20">
        <v>1695</v>
      </c>
      <c r="G413" s="21">
        <v>17</v>
      </c>
      <c r="H413" s="21" t="s">
        <v>202</v>
      </c>
      <c r="I413" s="21" t="s">
        <v>202</v>
      </c>
      <c r="J413" s="20">
        <v>1712</v>
      </c>
      <c r="K413" s="22" t="s">
        <v>202</v>
      </c>
      <c r="L413" s="22" t="s">
        <v>202</v>
      </c>
      <c r="M413" s="22" t="s">
        <v>202</v>
      </c>
      <c r="N413" s="22" t="s">
        <v>202</v>
      </c>
      <c r="O413" s="22" t="s">
        <v>202</v>
      </c>
      <c r="P413" s="21">
        <v>5.3</v>
      </c>
      <c r="Q413" s="21">
        <v>1.6</v>
      </c>
      <c r="R413" s="21" t="s">
        <v>202</v>
      </c>
      <c r="S413" s="21" t="s">
        <v>202</v>
      </c>
      <c r="T413" s="26">
        <v>6.9</v>
      </c>
      <c r="U413" s="22">
        <v>1.5</v>
      </c>
      <c r="V413" s="22">
        <v>0.4</v>
      </c>
      <c r="W413" s="22" t="s">
        <v>202</v>
      </c>
      <c r="X413" s="22" t="s">
        <v>202</v>
      </c>
      <c r="Y413" s="26">
        <v>1.9</v>
      </c>
    </row>
    <row r="414" spans="1:25" ht="15.75" thickBot="1" x14ac:dyDescent="0.3">
      <c r="A414" s="17">
        <v>2018</v>
      </c>
      <c r="B414" s="18">
        <v>3498</v>
      </c>
      <c r="C414" s="19" t="s">
        <v>586</v>
      </c>
      <c r="D414" s="19" t="s">
        <v>182</v>
      </c>
      <c r="E414" s="19" t="s">
        <v>133</v>
      </c>
      <c r="F414" s="20">
        <v>3914</v>
      </c>
      <c r="G414" s="21">
        <v>51</v>
      </c>
      <c r="H414" s="21">
        <v>0</v>
      </c>
      <c r="I414" s="21">
        <v>0</v>
      </c>
      <c r="J414" s="20">
        <v>3965</v>
      </c>
      <c r="K414" s="22">
        <v>0</v>
      </c>
      <c r="L414" s="22">
        <v>0</v>
      </c>
      <c r="M414" s="22">
        <v>0</v>
      </c>
      <c r="N414" s="22">
        <v>0</v>
      </c>
      <c r="O414" s="22">
        <v>0</v>
      </c>
      <c r="P414" s="21">
        <v>7.6</v>
      </c>
      <c r="Q414" s="21">
        <v>0</v>
      </c>
      <c r="R414" s="21">
        <v>0</v>
      </c>
      <c r="S414" s="21">
        <v>0</v>
      </c>
      <c r="T414" s="26">
        <v>7.6</v>
      </c>
      <c r="U414" s="22">
        <v>3.8</v>
      </c>
      <c r="V414" s="22">
        <v>0</v>
      </c>
      <c r="W414" s="22">
        <v>0</v>
      </c>
      <c r="X414" s="22">
        <v>0</v>
      </c>
      <c r="Y414" s="26">
        <v>3.8</v>
      </c>
    </row>
    <row r="415" spans="1:25" ht="15.75" thickBot="1" x14ac:dyDescent="0.3">
      <c r="A415" s="17">
        <v>2018</v>
      </c>
      <c r="B415" s="18">
        <v>16060</v>
      </c>
      <c r="C415" s="19" t="s">
        <v>587</v>
      </c>
      <c r="D415" s="19" t="s">
        <v>182</v>
      </c>
      <c r="E415" s="19" t="s">
        <v>133</v>
      </c>
      <c r="F415" s="20">
        <v>9209</v>
      </c>
      <c r="G415" s="21">
        <v>346</v>
      </c>
      <c r="H415" s="21">
        <v>0</v>
      </c>
      <c r="I415" s="21">
        <v>0</v>
      </c>
      <c r="J415" s="20">
        <v>9555</v>
      </c>
      <c r="K415" s="22">
        <v>0</v>
      </c>
      <c r="L415" s="22">
        <v>0</v>
      </c>
      <c r="M415" s="22">
        <v>0</v>
      </c>
      <c r="N415" s="22">
        <v>0</v>
      </c>
      <c r="O415" s="22">
        <v>0</v>
      </c>
      <c r="P415" s="21">
        <v>13.5</v>
      </c>
      <c r="Q415" s="21">
        <v>3.7</v>
      </c>
      <c r="R415" s="21">
        <v>0</v>
      </c>
      <c r="S415" s="21">
        <v>0</v>
      </c>
      <c r="T415" s="26">
        <v>17.2</v>
      </c>
      <c r="U415" s="22">
        <v>6.6</v>
      </c>
      <c r="V415" s="22">
        <v>1.8</v>
      </c>
      <c r="W415" s="22">
        <v>0</v>
      </c>
      <c r="X415" s="22">
        <v>0</v>
      </c>
      <c r="Y415" s="26">
        <v>8.4</v>
      </c>
    </row>
    <row r="416" spans="1:25" ht="15.75" thickBot="1" x14ac:dyDescent="0.3">
      <c r="A416" s="17">
        <v>2018</v>
      </c>
      <c r="B416" s="18">
        <v>3701</v>
      </c>
      <c r="C416" s="19" t="s">
        <v>588</v>
      </c>
      <c r="D416" s="19" t="s">
        <v>182</v>
      </c>
      <c r="E416" s="19" t="s">
        <v>133</v>
      </c>
      <c r="F416" s="20">
        <v>2295</v>
      </c>
      <c r="G416" s="21">
        <v>423</v>
      </c>
      <c r="H416" s="21" t="s">
        <v>202</v>
      </c>
      <c r="I416" s="21" t="s">
        <v>202</v>
      </c>
      <c r="J416" s="20">
        <v>2718</v>
      </c>
      <c r="K416" s="22">
        <v>0</v>
      </c>
      <c r="L416" s="22">
        <v>0</v>
      </c>
      <c r="M416" s="22" t="s">
        <v>202</v>
      </c>
      <c r="N416" s="22" t="s">
        <v>202</v>
      </c>
      <c r="O416" s="22">
        <v>0</v>
      </c>
      <c r="P416" s="21">
        <v>1</v>
      </c>
      <c r="Q416" s="21">
        <v>1.5</v>
      </c>
      <c r="R416" s="21" t="s">
        <v>202</v>
      </c>
      <c r="S416" s="21" t="s">
        <v>202</v>
      </c>
      <c r="T416" s="26">
        <v>2.5</v>
      </c>
      <c r="U416" s="22">
        <v>1</v>
      </c>
      <c r="V416" s="22">
        <v>1.5</v>
      </c>
      <c r="W416" s="22" t="s">
        <v>202</v>
      </c>
      <c r="X416" s="22" t="s">
        <v>202</v>
      </c>
      <c r="Y416" s="26">
        <v>2.5</v>
      </c>
    </row>
    <row r="417" spans="1:25" ht="15.75" thickBot="1" x14ac:dyDescent="0.3">
      <c r="A417" s="17">
        <v>2018</v>
      </c>
      <c r="B417" s="18">
        <v>18383</v>
      </c>
      <c r="C417" s="19" t="s">
        <v>589</v>
      </c>
      <c r="D417" s="19" t="s">
        <v>182</v>
      </c>
      <c r="E417" s="19" t="s">
        <v>133</v>
      </c>
      <c r="F417" s="20">
        <v>1936</v>
      </c>
      <c r="G417" s="21">
        <v>144</v>
      </c>
      <c r="H417" s="21" t="s">
        <v>202</v>
      </c>
      <c r="I417" s="21" t="s">
        <v>202</v>
      </c>
      <c r="J417" s="20">
        <v>2080</v>
      </c>
      <c r="K417" s="22" t="s">
        <v>202</v>
      </c>
      <c r="L417" s="22" t="s">
        <v>202</v>
      </c>
      <c r="M417" s="22" t="s">
        <v>202</v>
      </c>
      <c r="N417" s="22" t="s">
        <v>202</v>
      </c>
      <c r="O417" s="22" t="s">
        <v>202</v>
      </c>
      <c r="P417" s="21">
        <v>3.9</v>
      </c>
      <c r="Q417" s="21">
        <v>2.4</v>
      </c>
      <c r="R417" s="21" t="s">
        <v>202</v>
      </c>
      <c r="S417" s="21" t="s">
        <v>202</v>
      </c>
      <c r="T417" s="26">
        <v>6.3</v>
      </c>
      <c r="U417" s="22">
        <v>1.2</v>
      </c>
      <c r="V417" s="22">
        <v>0.8</v>
      </c>
      <c r="W417" s="22" t="s">
        <v>202</v>
      </c>
      <c r="X417" s="22" t="s">
        <v>202</v>
      </c>
      <c r="Y417" s="26">
        <v>2</v>
      </c>
    </row>
    <row r="418" spans="1:25" ht="15.75" thickBot="1" x14ac:dyDescent="0.3">
      <c r="A418" s="17">
        <v>2018</v>
      </c>
      <c r="B418" s="18">
        <v>5417</v>
      </c>
      <c r="C418" s="19" t="s">
        <v>590</v>
      </c>
      <c r="D418" s="19" t="s">
        <v>182</v>
      </c>
      <c r="E418" s="19" t="s">
        <v>133</v>
      </c>
      <c r="F418" s="20">
        <v>3219</v>
      </c>
      <c r="G418" s="21">
        <v>323</v>
      </c>
      <c r="H418" s="21" t="s">
        <v>202</v>
      </c>
      <c r="I418" s="21" t="s">
        <v>202</v>
      </c>
      <c r="J418" s="20">
        <v>3542</v>
      </c>
      <c r="K418" s="22" t="s">
        <v>202</v>
      </c>
      <c r="L418" s="22" t="s">
        <v>202</v>
      </c>
      <c r="M418" s="22" t="s">
        <v>202</v>
      </c>
      <c r="N418" s="22" t="s">
        <v>202</v>
      </c>
      <c r="O418" s="22" t="s">
        <v>202</v>
      </c>
      <c r="P418" s="21">
        <v>1.7</v>
      </c>
      <c r="Q418" s="21">
        <v>19.7</v>
      </c>
      <c r="R418" s="21" t="s">
        <v>202</v>
      </c>
      <c r="S418" s="21" t="s">
        <v>202</v>
      </c>
      <c r="T418" s="26">
        <v>21.4</v>
      </c>
      <c r="U418" s="22">
        <v>0.5</v>
      </c>
      <c r="V418" s="22">
        <v>5.5</v>
      </c>
      <c r="W418" s="22" t="s">
        <v>202</v>
      </c>
      <c r="X418" s="22" t="s">
        <v>202</v>
      </c>
      <c r="Y418" s="26">
        <v>6</v>
      </c>
    </row>
    <row r="419" spans="1:25" ht="15.75" thickBot="1" x14ac:dyDescent="0.3">
      <c r="A419" s="17">
        <v>2018</v>
      </c>
      <c r="B419" s="18">
        <v>13936</v>
      </c>
      <c r="C419" s="19" t="s">
        <v>591</v>
      </c>
      <c r="D419" s="19" t="s">
        <v>182</v>
      </c>
      <c r="E419" s="19" t="s">
        <v>133</v>
      </c>
      <c r="F419" s="20">
        <v>5585</v>
      </c>
      <c r="G419" s="21">
        <v>138</v>
      </c>
      <c r="H419" s="21">
        <v>1</v>
      </c>
      <c r="I419" s="21">
        <v>0</v>
      </c>
      <c r="J419" s="20">
        <v>5724</v>
      </c>
      <c r="K419" s="22">
        <v>0</v>
      </c>
      <c r="L419" s="22">
        <v>0</v>
      </c>
      <c r="M419" s="22">
        <v>0</v>
      </c>
      <c r="N419" s="22">
        <v>0</v>
      </c>
      <c r="O419" s="22">
        <v>0</v>
      </c>
      <c r="P419" s="21">
        <v>2.2999999999999998</v>
      </c>
      <c r="Q419" s="21">
        <v>4.0999999999999996</v>
      </c>
      <c r="R419" s="21">
        <v>0.4</v>
      </c>
      <c r="S419" s="21">
        <v>0</v>
      </c>
      <c r="T419" s="26">
        <v>6.8</v>
      </c>
      <c r="U419" s="22">
        <v>1.5</v>
      </c>
      <c r="V419" s="22">
        <v>2.7</v>
      </c>
      <c r="W419" s="22">
        <v>0.3</v>
      </c>
      <c r="X419" s="22">
        <v>0</v>
      </c>
      <c r="Y419" s="26">
        <v>4.5</v>
      </c>
    </row>
    <row r="420" spans="1:25" ht="15.75" thickBot="1" x14ac:dyDescent="0.3">
      <c r="A420" s="17">
        <v>2018</v>
      </c>
      <c r="B420" s="18">
        <v>5632</v>
      </c>
      <c r="C420" s="19" t="s">
        <v>592</v>
      </c>
      <c r="D420" s="19" t="s">
        <v>182</v>
      </c>
      <c r="E420" s="19" t="s">
        <v>133</v>
      </c>
      <c r="F420" s="20">
        <v>4334</v>
      </c>
      <c r="G420" s="21">
        <v>133</v>
      </c>
      <c r="H420" s="21">
        <v>0</v>
      </c>
      <c r="I420" s="21">
        <v>0</v>
      </c>
      <c r="J420" s="20">
        <v>4467</v>
      </c>
      <c r="K420" s="22">
        <v>0</v>
      </c>
      <c r="L420" s="22">
        <v>0</v>
      </c>
      <c r="M420" s="22">
        <v>0</v>
      </c>
      <c r="N420" s="22">
        <v>0</v>
      </c>
      <c r="O420" s="22">
        <v>0</v>
      </c>
      <c r="P420" s="21">
        <v>2.5</v>
      </c>
      <c r="Q420" s="21">
        <v>13.3</v>
      </c>
      <c r="R420" s="21">
        <v>0</v>
      </c>
      <c r="S420" s="21">
        <v>0</v>
      </c>
      <c r="T420" s="26">
        <v>15.8</v>
      </c>
      <c r="U420" s="22">
        <v>0.8</v>
      </c>
      <c r="V420" s="22">
        <v>4.4000000000000004</v>
      </c>
      <c r="W420" s="22">
        <v>0</v>
      </c>
      <c r="X420" s="22">
        <v>0</v>
      </c>
      <c r="Y420" s="26">
        <v>5.2</v>
      </c>
    </row>
    <row r="421" spans="1:25" ht="15.75" thickBot="1" x14ac:dyDescent="0.3">
      <c r="A421" s="17">
        <v>2018</v>
      </c>
      <c r="B421" s="18">
        <v>8574</v>
      </c>
      <c r="C421" s="19" t="s">
        <v>593</v>
      </c>
      <c r="D421" s="19" t="s">
        <v>182</v>
      </c>
      <c r="E421" s="19" t="s">
        <v>133</v>
      </c>
      <c r="F421" s="20">
        <v>5084</v>
      </c>
      <c r="G421" s="21">
        <v>216</v>
      </c>
      <c r="H421" s="21">
        <v>0</v>
      </c>
      <c r="I421" s="21">
        <v>0</v>
      </c>
      <c r="J421" s="20">
        <v>5300</v>
      </c>
      <c r="K421" s="22">
        <v>0</v>
      </c>
      <c r="L421" s="22">
        <v>0</v>
      </c>
      <c r="M421" s="22">
        <v>0</v>
      </c>
      <c r="N421" s="22">
        <v>0</v>
      </c>
      <c r="O421" s="22">
        <v>0</v>
      </c>
      <c r="P421" s="21">
        <v>2.2999999999999998</v>
      </c>
      <c r="Q421" s="21">
        <v>10.6</v>
      </c>
      <c r="R421" s="21">
        <v>0</v>
      </c>
      <c r="S421" s="21">
        <v>0</v>
      </c>
      <c r="T421" s="26">
        <v>12.9</v>
      </c>
      <c r="U421" s="22">
        <v>1.6</v>
      </c>
      <c r="V421" s="22">
        <v>7.5</v>
      </c>
      <c r="W421" s="22">
        <v>0</v>
      </c>
      <c r="X421" s="22">
        <v>0</v>
      </c>
      <c r="Y421" s="26">
        <v>9.1</v>
      </c>
    </row>
    <row r="422" spans="1:25" ht="15.75" thickBot="1" x14ac:dyDescent="0.3">
      <c r="A422" s="17">
        <v>2018</v>
      </c>
      <c r="B422" s="18">
        <v>13780</v>
      </c>
      <c r="C422" s="19" t="s">
        <v>594</v>
      </c>
      <c r="D422" s="19" t="s">
        <v>182</v>
      </c>
      <c r="E422" s="19" t="s">
        <v>133</v>
      </c>
      <c r="F422" s="20">
        <v>17930</v>
      </c>
      <c r="G422" s="20">
        <v>1070</v>
      </c>
      <c r="H422" s="21">
        <v>6</v>
      </c>
      <c r="I422" s="21" t="s">
        <v>202</v>
      </c>
      <c r="J422" s="20">
        <v>19006</v>
      </c>
      <c r="K422" s="22">
        <v>1</v>
      </c>
      <c r="L422" s="22">
        <v>0</v>
      </c>
      <c r="M422" s="22">
        <v>0</v>
      </c>
      <c r="N422" s="22" t="s">
        <v>202</v>
      </c>
      <c r="O422" s="22">
        <v>1</v>
      </c>
      <c r="P422" s="21">
        <v>0.5</v>
      </c>
      <c r="Q422" s="21">
        <v>4.8</v>
      </c>
      <c r="R422" s="21">
        <v>3</v>
      </c>
      <c r="S422" s="21" t="s">
        <v>202</v>
      </c>
      <c r="T422" s="26">
        <v>8.3000000000000007</v>
      </c>
      <c r="U422" s="22">
        <v>0.5</v>
      </c>
      <c r="V422" s="22">
        <v>4.8</v>
      </c>
      <c r="W422" s="22">
        <v>0</v>
      </c>
      <c r="X422" s="22" t="s">
        <v>202</v>
      </c>
      <c r="Y422" s="26">
        <v>5.3</v>
      </c>
    </row>
    <row r="423" spans="1:25" ht="15.75" thickBot="1" x14ac:dyDescent="0.3">
      <c r="A423" s="17">
        <v>2018</v>
      </c>
      <c r="B423" s="18">
        <v>12265</v>
      </c>
      <c r="C423" s="19" t="s">
        <v>595</v>
      </c>
      <c r="D423" s="19" t="s">
        <v>182</v>
      </c>
      <c r="E423" s="19" t="s">
        <v>133</v>
      </c>
      <c r="F423" s="21">
        <v>1</v>
      </c>
      <c r="G423" s="21">
        <v>26</v>
      </c>
      <c r="H423" s="21">
        <v>6</v>
      </c>
      <c r="I423" s="21" t="s">
        <v>202</v>
      </c>
      <c r="J423" s="21">
        <v>33</v>
      </c>
      <c r="K423" s="22" t="s">
        <v>202</v>
      </c>
      <c r="L423" s="22" t="s">
        <v>202</v>
      </c>
      <c r="M423" s="22" t="s">
        <v>202</v>
      </c>
      <c r="N423" s="22" t="s">
        <v>202</v>
      </c>
      <c r="O423" s="22" t="s">
        <v>202</v>
      </c>
      <c r="P423" s="21" t="s">
        <v>202</v>
      </c>
      <c r="Q423" s="21" t="s">
        <v>202</v>
      </c>
      <c r="R423" s="21" t="s">
        <v>202</v>
      </c>
      <c r="S423" s="21" t="s">
        <v>202</v>
      </c>
      <c r="T423" s="26" t="s">
        <v>202</v>
      </c>
      <c r="U423" s="22" t="s">
        <v>202</v>
      </c>
      <c r="V423" s="22" t="s">
        <v>202</v>
      </c>
      <c r="W423" s="22" t="s">
        <v>202</v>
      </c>
      <c r="X423" s="22" t="s">
        <v>202</v>
      </c>
      <c r="Y423" s="26" t="s">
        <v>202</v>
      </c>
    </row>
    <row r="424" spans="1:25" ht="15.75" thickBot="1" x14ac:dyDescent="0.3">
      <c r="A424" s="17">
        <v>2018</v>
      </c>
      <c r="B424" s="18">
        <v>13815</v>
      </c>
      <c r="C424" s="19" t="s">
        <v>596</v>
      </c>
      <c r="D424" s="19" t="s">
        <v>182</v>
      </c>
      <c r="E424" s="19" t="s">
        <v>133</v>
      </c>
      <c r="F424" s="21" t="s">
        <v>202</v>
      </c>
      <c r="G424" s="21" t="s">
        <v>202</v>
      </c>
      <c r="H424" s="21">
        <v>1</v>
      </c>
      <c r="I424" s="21" t="s">
        <v>202</v>
      </c>
      <c r="J424" s="21">
        <v>1</v>
      </c>
      <c r="K424" s="22" t="s">
        <v>202</v>
      </c>
      <c r="L424" s="22" t="s">
        <v>202</v>
      </c>
      <c r="M424" s="22" t="s">
        <v>202</v>
      </c>
      <c r="N424" s="22" t="s">
        <v>202</v>
      </c>
      <c r="O424" s="22" t="s">
        <v>202</v>
      </c>
      <c r="P424" s="21" t="s">
        <v>202</v>
      </c>
      <c r="Q424" s="21" t="s">
        <v>202</v>
      </c>
      <c r="R424" s="21">
        <v>1</v>
      </c>
      <c r="S424" s="21" t="s">
        <v>202</v>
      </c>
      <c r="T424" s="26">
        <v>1</v>
      </c>
      <c r="U424" s="22" t="s">
        <v>202</v>
      </c>
      <c r="V424" s="22" t="s">
        <v>202</v>
      </c>
      <c r="W424" s="22">
        <v>1</v>
      </c>
      <c r="X424" s="22" t="s">
        <v>202</v>
      </c>
      <c r="Y424" s="26">
        <v>1</v>
      </c>
    </row>
    <row r="425" spans="1:25" ht="15.75" thickBot="1" x14ac:dyDescent="0.3">
      <c r="A425" s="17">
        <v>2018</v>
      </c>
      <c r="B425" s="18">
        <v>20847</v>
      </c>
      <c r="C425" s="19" t="s">
        <v>597</v>
      </c>
      <c r="D425" s="19" t="s">
        <v>182</v>
      </c>
      <c r="E425" s="19" t="s">
        <v>133</v>
      </c>
      <c r="F425" s="21" t="s">
        <v>202</v>
      </c>
      <c r="G425" s="21">
        <v>33</v>
      </c>
      <c r="H425" s="21">
        <v>67</v>
      </c>
      <c r="I425" s="21" t="s">
        <v>202</v>
      </c>
      <c r="J425" s="21">
        <v>100</v>
      </c>
      <c r="K425" s="22" t="s">
        <v>202</v>
      </c>
      <c r="L425" s="22" t="s">
        <v>202</v>
      </c>
      <c r="M425" s="22" t="s">
        <v>202</v>
      </c>
      <c r="N425" s="22" t="s">
        <v>202</v>
      </c>
      <c r="O425" s="22" t="s">
        <v>202</v>
      </c>
      <c r="P425" s="21" t="s">
        <v>202</v>
      </c>
      <c r="Q425" s="21">
        <v>9.1</v>
      </c>
      <c r="R425" s="21">
        <v>292.10000000000002</v>
      </c>
      <c r="S425" s="21" t="s">
        <v>202</v>
      </c>
      <c r="T425" s="26">
        <v>301.2</v>
      </c>
      <c r="U425" s="22" t="s">
        <v>202</v>
      </c>
      <c r="V425" s="22" t="s">
        <v>202</v>
      </c>
      <c r="W425" s="22" t="s">
        <v>202</v>
      </c>
      <c r="X425" s="22" t="s">
        <v>202</v>
      </c>
      <c r="Y425" s="26" t="s">
        <v>202</v>
      </c>
    </row>
    <row r="426" spans="1:25" ht="15.75" thickBot="1" x14ac:dyDescent="0.3">
      <c r="A426" s="17">
        <v>2018</v>
      </c>
      <c r="B426" s="18">
        <v>20856</v>
      </c>
      <c r="C426" s="19" t="s">
        <v>598</v>
      </c>
      <c r="D426" s="19" t="s">
        <v>182</v>
      </c>
      <c r="E426" s="19" t="s">
        <v>133</v>
      </c>
      <c r="F426" s="21" t="s">
        <v>202</v>
      </c>
      <c r="G426" s="21" t="s">
        <v>202</v>
      </c>
      <c r="H426" s="21">
        <v>126</v>
      </c>
      <c r="I426" s="21" t="s">
        <v>202</v>
      </c>
      <c r="J426" s="21">
        <v>126</v>
      </c>
      <c r="K426" s="22" t="s">
        <v>202</v>
      </c>
      <c r="L426" s="22" t="s">
        <v>202</v>
      </c>
      <c r="M426" s="22">
        <v>0</v>
      </c>
      <c r="N426" s="22" t="s">
        <v>202</v>
      </c>
      <c r="O426" s="22">
        <v>0</v>
      </c>
      <c r="P426" s="21" t="s">
        <v>202</v>
      </c>
      <c r="Q426" s="21" t="s">
        <v>202</v>
      </c>
      <c r="R426" s="21">
        <v>142</v>
      </c>
      <c r="S426" s="21" t="s">
        <v>202</v>
      </c>
      <c r="T426" s="26">
        <v>142</v>
      </c>
      <c r="U426" s="22" t="s">
        <v>202</v>
      </c>
      <c r="V426" s="22" t="s">
        <v>202</v>
      </c>
      <c r="W426" s="22" t="s">
        <v>202</v>
      </c>
      <c r="X426" s="22" t="s">
        <v>202</v>
      </c>
      <c r="Y426" s="26" t="s">
        <v>202</v>
      </c>
    </row>
    <row r="427" spans="1:25" ht="15.75" thickBot="1" x14ac:dyDescent="0.3">
      <c r="A427" s="17">
        <v>2018</v>
      </c>
      <c r="B427" s="18">
        <v>20858</v>
      </c>
      <c r="C427" s="19" t="s">
        <v>599</v>
      </c>
      <c r="D427" s="19" t="s">
        <v>182</v>
      </c>
      <c r="E427" s="19" t="s">
        <v>133</v>
      </c>
      <c r="F427" s="21">
        <v>0</v>
      </c>
      <c r="G427" s="21">
        <v>0</v>
      </c>
      <c r="H427" s="21">
        <v>11</v>
      </c>
      <c r="I427" s="21">
        <v>0</v>
      </c>
      <c r="J427" s="21">
        <v>11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1">
        <v>0</v>
      </c>
      <c r="Q427" s="21">
        <v>0</v>
      </c>
      <c r="R427" s="21">
        <v>51.5</v>
      </c>
      <c r="S427" s="21">
        <v>0</v>
      </c>
      <c r="T427" s="26">
        <v>51.5</v>
      </c>
      <c r="U427" s="22">
        <v>0</v>
      </c>
      <c r="V427" s="22">
        <v>0</v>
      </c>
      <c r="W427" s="22">
        <v>0</v>
      </c>
      <c r="X427" s="22">
        <v>0</v>
      </c>
      <c r="Y427" s="26">
        <v>0</v>
      </c>
    </row>
    <row r="428" spans="1:25" ht="15.75" thickBot="1" x14ac:dyDescent="0.3">
      <c r="A428" s="17">
        <v>2018</v>
      </c>
      <c r="B428" s="18">
        <v>20521</v>
      </c>
      <c r="C428" s="19" t="s">
        <v>600</v>
      </c>
      <c r="D428" s="19" t="s">
        <v>181</v>
      </c>
      <c r="E428" s="19" t="s">
        <v>102</v>
      </c>
      <c r="F428" s="21">
        <v>157</v>
      </c>
      <c r="G428" s="21">
        <v>0</v>
      </c>
      <c r="H428" s="21">
        <v>0</v>
      </c>
      <c r="I428" s="21">
        <v>0</v>
      </c>
      <c r="J428" s="21">
        <v>157</v>
      </c>
      <c r="K428" s="22">
        <v>4</v>
      </c>
      <c r="L428" s="22">
        <v>0</v>
      </c>
      <c r="M428" s="22">
        <v>0</v>
      </c>
      <c r="N428" s="22">
        <v>0</v>
      </c>
      <c r="O428" s="22">
        <v>4</v>
      </c>
      <c r="P428" s="21">
        <v>0.2</v>
      </c>
      <c r="Q428" s="21">
        <v>0</v>
      </c>
      <c r="R428" s="21">
        <v>0</v>
      </c>
      <c r="S428" s="21">
        <v>0</v>
      </c>
      <c r="T428" s="26">
        <v>0.2</v>
      </c>
      <c r="U428" s="22">
        <v>0.2</v>
      </c>
      <c r="V428" s="22">
        <v>0</v>
      </c>
      <c r="W428" s="22">
        <v>0</v>
      </c>
      <c r="X428" s="22">
        <v>0</v>
      </c>
      <c r="Y428" s="26">
        <v>0.2</v>
      </c>
    </row>
    <row r="429" spans="1:25" ht="15.75" thickBot="1" x14ac:dyDescent="0.3">
      <c r="A429" s="17">
        <v>2018</v>
      </c>
      <c r="B429" s="18">
        <v>733</v>
      </c>
      <c r="C429" s="19" t="s">
        <v>566</v>
      </c>
      <c r="D429" s="19" t="s">
        <v>181</v>
      </c>
      <c r="E429" s="19" t="s">
        <v>102</v>
      </c>
      <c r="F429" s="20">
        <v>2245</v>
      </c>
      <c r="G429" s="21">
        <v>0</v>
      </c>
      <c r="H429" s="21">
        <v>5</v>
      </c>
      <c r="I429" s="21">
        <v>0</v>
      </c>
      <c r="J429" s="20">
        <v>2250</v>
      </c>
      <c r="K429" s="22">
        <v>50</v>
      </c>
      <c r="L429" s="22">
        <v>0</v>
      </c>
      <c r="M429" s="22">
        <v>0</v>
      </c>
      <c r="N429" s="22">
        <v>0</v>
      </c>
      <c r="O429" s="22">
        <v>50</v>
      </c>
      <c r="P429" s="21">
        <v>2.2000000000000002</v>
      </c>
      <c r="Q429" s="21">
        <v>0</v>
      </c>
      <c r="R429" s="21">
        <v>127</v>
      </c>
      <c r="S429" s="21">
        <v>0</v>
      </c>
      <c r="T429" s="26">
        <v>129.19999999999999</v>
      </c>
      <c r="U429" s="22">
        <v>2.2000000000000002</v>
      </c>
      <c r="V429" s="22">
        <v>0</v>
      </c>
      <c r="W429" s="22">
        <v>0</v>
      </c>
      <c r="X429" s="22">
        <v>0</v>
      </c>
      <c r="Y429" s="26">
        <v>2.2000000000000002</v>
      </c>
    </row>
    <row r="430" spans="1:25" ht="15.75" thickBot="1" x14ac:dyDescent="0.3">
      <c r="A430" s="17">
        <v>2018</v>
      </c>
      <c r="B430" s="18">
        <v>12796</v>
      </c>
      <c r="C430" s="19" t="s">
        <v>601</v>
      </c>
      <c r="D430" s="19" t="s">
        <v>181</v>
      </c>
      <c r="E430" s="19" t="s">
        <v>102</v>
      </c>
      <c r="F430" s="21">
        <v>0</v>
      </c>
      <c r="G430" s="21">
        <v>0</v>
      </c>
      <c r="H430" s="21">
        <v>1</v>
      </c>
      <c r="I430" s="21">
        <v>0</v>
      </c>
      <c r="J430" s="21">
        <v>1</v>
      </c>
      <c r="K430" s="22">
        <v>0</v>
      </c>
      <c r="L430" s="22">
        <v>0</v>
      </c>
      <c r="M430" s="22">
        <v>0</v>
      </c>
      <c r="N430" s="22">
        <v>0</v>
      </c>
      <c r="O430" s="22">
        <v>0</v>
      </c>
      <c r="P430" s="21">
        <v>0</v>
      </c>
      <c r="Q430" s="21">
        <v>0</v>
      </c>
      <c r="R430" s="21">
        <v>50</v>
      </c>
      <c r="S430" s="21">
        <v>0</v>
      </c>
      <c r="T430" s="26">
        <v>50</v>
      </c>
      <c r="U430" s="22">
        <v>0</v>
      </c>
      <c r="V430" s="22">
        <v>0</v>
      </c>
      <c r="W430" s="22">
        <v>0</v>
      </c>
      <c r="X430" s="22">
        <v>0</v>
      </c>
      <c r="Y430" s="26">
        <v>0</v>
      </c>
    </row>
    <row r="431" spans="1:25" ht="15.75" thickBot="1" x14ac:dyDescent="0.3">
      <c r="A431" s="17">
        <v>2018</v>
      </c>
      <c r="B431" s="18">
        <v>12199</v>
      </c>
      <c r="C431" s="19" t="s">
        <v>419</v>
      </c>
      <c r="D431" s="19" t="s">
        <v>183</v>
      </c>
      <c r="E431" s="19" t="s">
        <v>125</v>
      </c>
      <c r="F431" s="21">
        <v>733</v>
      </c>
      <c r="G431" s="21">
        <v>0</v>
      </c>
      <c r="H431" s="21">
        <v>0</v>
      </c>
      <c r="I431" s="21">
        <v>0</v>
      </c>
      <c r="J431" s="21">
        <v>733</v>
      </c>
      <c r="K431" s="22">
        <v>341</v>
      </c>
      <c r="L431" s="22">
        <v>0</v>
      </c>
      <c r="M431" s="22">
        <v>0</v>
      </c>
      <c r="N431" s="22">
        <v>0</v>
      </c>
      <c r="O431" s="22">
        <v>341</v>
      </c>
      <c r="P431" s="21">
        <v>16</v>
      </c>
      <c r="Q431" s="21">
        <v>0</v>
      </c>
      <c r="R431" s="21">
        <v>0</v>
      </c>
      <c r="S431" s="21">
        <v>0</v>
      </c>
      <c r="T431" s="26">
        <v>16</v>
      </c>
      <c r="U431" s="22">
        <v>2.8</v>
      </c>
      <c r="V431" s="22">
        <v>0</v>
      </c>
      <c r="W431" s="22">
        <v>0</v>
      </c>
      <c r="X431" s="22">
        <v>0</v>
      </c>
      <c r="Y431" s="26">
        <v>2.8</v>
      </c>
    </row>
    <row r="432" spans="1:25" ht="15.75" thickBot="1" x14ac:dyDescent="0.3">
      <c r="A432" s="17">
        <v>2018</v>
      </c>
      <c r="B432" s="18">
        <v>11273</v>
      </c>
      <c r="C432" s="19" t="s">
        <v>304</v>
      </c>
      <c r="D432" s="19" t="s">
        <v>183</v>
      </c>
      <c r="E432" s="19" t="s">
        <v>77</v>
      </c>
      <c r="F432" s="21">
        <v>507</v>
      </c>
      <c r="G432" s="21" t="s">
        <v>202</v>
      </c>
      <c r="H432" s="21" t="s">
        <v>202</v>
      </c>
      <c r="I432" s="21" t="s">
        <v>202</v>
      </c>
      <c r="J432" s="21">
        <v>507</v>
      </c>
      <c r="K432" s="22" t="s">
        <v>202</v>
      </c>
      <c r="L432" s="22" t="s">
        <v>202</v>
      </c>
      <c r="M432" s="22" t="s">
        <v>202</v>
      </c>
      <c r="N432" s="22" t="s">
        <v>202</v>
      </c>
      <c r="O432" s="22" t="s">
        <v>202</v>
      </c>
      <c r="P432" s="21">
        <v>2.2999999999999998</v>
      </c>
      <c r="Q432" s="21" t="s">
        <v>202</v>
      </c>
      <c r="R432" s="21" t="s">
        <v>202</v>
      </c>
      <c r="S432" s="21" t="s">
        <v>202</v>
      </c>
      <c r="T432" s="26">
        <v>2.2999999999999998</v>
      </c>
      <c r="U432" s="22">
        <v>1.1000000000000001</v>
      </c>
      <c r="V432" s="22" t="s">
        <v>202</v>
      </c>
      <c r="W432" s="22" t="s">
        <v>202</v>
      </c>
      <c r="X432" s="22" t="s">
        <v>202</v>
      </c>
      <c r="Y432" s="26">
        <v>1.1000000000000001</v>
      </c>
    </row>
  </sheetData>
  <mergeCells count="7">
    <mergeCell ref="A1:D1"/>
    <mergeCell ref="F1:Y1"/>
    <mergeCell ref="A2:D2"/>
    <mergeCell ref="F2:J2"/>
    <mergeCell ref="K2:O2"/>
    <mergeCell ref="P2:T2"/>
    <mergeCell ref="U2:Y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2160-9A0A-462D-8D4F-D28B253B39F1}">
  <sheetPr>
    <tabColor theme="3"/>
  </sheetPr>
  <dimension ref="A1:AH2"/>
  <sheetViews>
    <sheetView workbookViewId="0">
      <selection activeCell="F19" sqref="F19"/>
    </sheetView>
  </sheetViews>
  <sheetFormatPr defaultRowHeight="15" x14ac:dyDescent="0.25"/>
  <cols>
    <col min="1" max="1" width="19.28515625" customWidth="1"/>
  </cols>
  <sheetData>
    <row r="1" spans="1:34" x14ac:dyDescent="0.25">
      <c r="A1" s="29" t="s">
        <v>642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29" t="s">
        <v>650</v>
      </c>
      <c r="B2" s="51">
        <f>'State Downscaling Calculations'!B17</f>
        <v>2522.8734638883598</v>
      </c>
      <c r="C2" s="51">
        <f>'State Downscaling Calculations'!C17</f>
        <v>2539.5179072429773</v>
      </c>
      <c r="D2" s="51">
        <f>'State Downscaling Calculations'!D17</f>
        <v>2445.532696707528</v>
      </c>
      <c r="E2" s="51">
        <f>'State Downscaling Calculations'!E17</f>
        <v>2532.2973512741482</v>
      </c>
      <c r="F2" s="51">
        <f>'State Downscaling Calculations'!F17</f>
        <v>2575.7386700277916</v>
      </c>
      <c r="G2" s="51">
        <f>'State Downscaling Calculations'!G17</f>
        <v>2601.5503878722466</v>
      </c>
      <c r="H2" s="51">
        <f>'State Downscaling Calculations'!H17</f>
        <v>2621.7431681674288</v>
      </c>
      <c r="I2" s="51">
        <f>'State Downscaling Calculations'!I17</f>
        <v>2639.9302384712701</v>
      </c>
      <c r="J2" s="51">
        <f>'State Downscaling Calculations'!J17</f>
        <v>2655.6662131827507</v>
      </c>
      <c r="K2" s="51">
        <f>'State Downscaling Calculations'!K17</f>
        <v>2673.4019987385391</v>
      </c>
      <c r="L2" s="51">
        <f>'State Downscaling Calculations'!L17</f>
        <v>2696.4263696097337</v>
      </c>
      <c r="M2" s="51">
        <f>'State Downscaling Calculations'!M17</f>
        <v>2720.2913689331804</v>
      </c>
      <c r="N2" s="51">
        <f>'State Downscaling Calculations'!N17</f>
        <v>2739.3574121449915</v>
      </c>
      <c r="O2" s="51">
        <f>'State Downscaling Calculations'!O17</f>
        <v>2762.5882531623529</v>
      </c>
      <c r="P2" s="51">
        <f>'State Downscaling Calculations'!P17</f>
        <v>2786.895688513302</v>
      </c>
      <c r="Q2" s="51">
        <f>'State Downscaling Calculations'!Q17</f>
        <v>2812.613020005223</v>
      </c>
      <c r="R2" s="51">
        <f>'State Downscaling Calculations'!R17</f>
        <v>2843.4065675193488</v>
      </c>
      <c r="S2" s="51">
        <f>'State Downscaling Calculations'!S17</f>
        <v>2876.2117241718488</v>
      </c>
      <c r="T2" s="51">
        <f>'State Downscaling Calculations'!T17</f>
        <v>2911.2202122413087</v>
      </c>
      <c r="U2" s="51">
        <f>'State Downscaling Calculations'!U17</f>
        <v>2947.8214700097742</v>
      </c>
      <c r="V2" s="51">
        <f>'State Downscaling Calculations'!V17</f>
        <v>2986.4431856371643</v>
      </c>
      <c r="W2" s="51">
        <f>'State Downscaling Calculations'!W17</f>
        <v>3024.1387351803178</v>
      </c>
      <c r="X2" s="51">
        <f>'State Downscaling Calculations'!X17</f>
        <v>3060.5954638464668</v>
      </c>
      <c r="Y2" s="51">
        <f>'State Downscaling Calculations'!Y17</f>
        <v>3095.6953886949432</v>
      </c>
      <c r="Z2" s="51">
        <f>'State Downscaling Calculations'!Z17</f>
        <v>3130.9132964840865</v>
      </c>
      <c r="AA2" s="51">
        <f>'State Downscaling Calculations'!AA17</f>
        <v>3165.069357807226</v>
      </c>
      <c r="AB2" s="51">
        <f>'State Downscaling Calculations'!AB17</f>
        <v>3200.1987783908689</v>
      </c>
      <c r="AC2" s="51">
        <f>'State Downscaling Calculations'!AC17</f>
        <v>3234.3253439788409</v>
      </c>
      <c r="AD2" s="51">
        <f>'State Downscaling Calculations'!AD17</f>
        <v>3267.8619948634773</v>
      </c>
      <c r="AE2" s="51">
        <f>'State Downscaling Calculations'!AE17</f>
        <v>3299.923858989775</v>
      </c>
      <c r="AF2" s="51">
        <f>'State Downscaling Calculations'!AF17</f>
        <v>3330.8058937094011</v>
      </c>
      <c r="AG2" s="51">
        <f>'State Downscaling Calculations'!AG17</f>
        <v>3359.4757482915174</v>
      </c>
      <c r="AH2" s="51">
        <f>'State Downscaling Calculations'!AH17</f>
        <v>3389.4139194858062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3E41-4751-4AEB-B7D4-F1CF2F8AFAF5}">
  <sheetPr>
    <tabColor theme="3"/>
  </sheetPr>
  <dimension ref="A1:AH2"/>
  <sheetViews>
    <sheetView topLeftCell="G1" workbookViewId="0">
      <selection activeCell="AF8" sqref="AF8"/>
    </sheetView>
  </sheetViews>
  <sheetFormatPr defaultRowHeight="15" x14ac:dyDescent="0.25"/>
  <cols>
    <col min="1" max="1" width="21" customWidth="1"/>
  </cols>
  <sheetData>
    <row r="1" spans="1:34" x14ac:dyDescent="0.25">
      <c r="A1" s="29" t="s">
        <v>642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52" t="s">
        <v>643</v>
      </c>
      <c r="B2" s="51">
        <f>'State Downscaling Calculations'!B16</f>
        <v>2522.8734638883598</v>
      </c>
      <c r="C2" s="51">
        <f>'State Downscaling Calculations'!C16</f>
        <v>2522.8734638883598</v>
      </c>
      <c r="D2" s="51">
        <f>'State Downscaling Calculations'!D16</f>
        <v>3063.2115401294577</v>
      </c>
      <c r="E2" s="51">
        <f>'State Downscaling Calculations'!E16</f>
        <v>3603.5496163707148</v>
      </c>
      <c r="F2" s="51">
        <f>'State Downscaling Calculations'!F16</f>
        <v>4143.8876926118137</v>
      </c>
      <c r="G2" s="51">
        <f>'State Downscaling Calculations'!G16</f>
        <v>4684.2257688529107</v>
      </c>
      <c r="H2" s="51">
        <f>'State Downscaling Calculations'!H16</f>
        <v>5224.5638450940096</v>
      </c>
      <c r="I2" s="51">
        <f>'State Downscaling Calculations'!I16</f>
        <v>5764.9019213351075</v>
      </c>
      <c r="J2" s="51">
        <f>'State Downscaling Calculations'!J16</f>
        <v>6305.2399975762046</v>
      </c>
      <c r="K2" s="51">
        <f>'State Downscaling Calculations'!K16</f>
        <v>6845.5780738173034</v>
      </c>
      <c r="L2" s="51">
        <f>'State Downscaling Calculations'!L16</f>
        <v>7385.9161500584014</v>
      </c>
      <c r="M2" s="51">
        <f>'State Downscaling Calculations'!M16</f>
        <v>7926.2542262994984</v>
      </c>
      <c r="N2" s="51">
        <f>'State Downscaling Calculations'!N16</f>
        <v>8466.5923025405973</v>
      </c>
      <c r="O2" s="51">
        <f>'State Downscaling Calculations'!O16</f>
        <v>8538.3923746550008</v>
      </c>
      <c r="P2" s="51">
        <f>'State Downscaling Calculations'!P16</f>
        <v>8613.519900593903</v>
      </c>
      <c r="Q2" s="51">
        <f>'State Downscaling Calculations'!Q16</f>
        <v>8693.0050235961244</v>
      </c>
      <c r="R2" s="51">
        <f>'State Downscaling Calculations'!R16</f>
        <v>8788.1793192886544</v>
      </c>
      <c r="S2" s="51">
        <f>'State Downscaling Calculations'!S16</f>
        <v>8889.5709396614802</v>
      </c>
      <c r="T2" s="51">
        <f>'State Downscaling Calculations'!T16</f>
        <v>8997.7724449847228</v>
      </c>
      <c r="U2" s="51">
        <f>'State Downscaling Calculations'!U16</f>
        <v>9110.8967587058542</v>
      </c>
      <c r="V2" s="51">
        <f>'State Downscaling Calculations'!V16</f>
        <v>9230.2657460428272</v>
      </c>
      <c r="W2" s="51">
        <f>'State Downscaling Calculations'!W16</f>
        <v>9346.7722114595435</v>
      </c>
      <c r="X2" s="51">
        <f>'State Downscaling Calculations'!X16</f>
        <v>9459.4498259001266</v>
      </c>
      <c r="Y2" s="51">
        <f>'State Downscaling Calculations'!Y16</f>
        <v>9567.9339368906549</v>
      </c>
      <c r="Z2" s="51">
        <f>'State Downscaling Calculations'!Z16</f>
        <v>9676.782700355101</v>
      </c>
      <c r="AA2" s="51">
        <f>'State Downscaling Calculations'!AA16</f>
        <v>9782.3495915542881</v>
      </c>
      <c r="AB2" s="51">
        <f>'State Downscaling Calculations'!AB16</f>
        <v>9890.9248656632935</v>
      </c>
      <c r="AC2" s="51">
        <f>'State Downscaling Calculations'!AC16</f>
        <v>9996.4005937440015</v>
      </c>
      <c r="AD2" s="51">
        <f>'State Downscaling Calculations'!AD16</f>
        <v>10100.05305945512</v>
      </c>
      <c r="AE2" s="51">
        <f>'State Downscaling Calculations'!AE16</f>
        <v>10199.147369242266</v>
      </c>
      <c r="AF2" s="51">
        <f>'State Downscaling Calculations'!AF16</f>
        <v>10294.595154290235</v>
      </c>
      <c r="AG2" s="51">
        <f>'State Downscaling Calculations'!AG16</f>
        <v>10383.205705452247</v>
      </c>
      <c r="AH2" s="51">
        <f>'State Downscaling Calculations'!AH16</f>
        <v>10475.736270708872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State Downscaling Calculations</vt:lpstr>
      <vt:lpstr>DR potential by state</vt:lpstr>
      <vt:lpstr>RMI Technical Cap Calculations</vt:lpstr>
      <vt:lpstr>EIA 860 Cust Count</vt:lpstr>
      <vt:lpstr>DR Potential of Technology</vt:lpstr>
      <vt:lpstr>2018 EIA DR</vt:lpstr>
      <vt:lpstr>DRC-BDRC</vt:lpstr>
      <vt:lpstr>DRC-PADRC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2020-08-13T14:51:34Z</dcterms:created>
  <dcterms:modified xsi:type="dcterms:W3CDTF">2020-08-14T20:57:26Z</dcterms:modified>
</cp:coreProperties>
</file>