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opulation by state" sheetId="2" r:id="rId5"/>
    <sheet state="visible" name="MPCbS" sheetId="3" r:id="rId6"/>
    <sheet state="visible" name="solar PV" sheetId="4" r:id="rId7"/>
    <sheet state="visible" name="solar thermal" sheetId="5" r:id="rId8"/>
    <sheet state="visible" name="offshore wind" sheetId="6" r:id="rId9"/>
    <sheet state="visible" name="onshore wind" sheetId="7" r:id="rId10"/>
    <sheet state="visible" name="bio" sheetId="8" r:id="rId11"/>
    <sheet state="visible" name="geothermal" sheetId="9" r:id="rId12"/>
    <sheet state="visible" name="hydro" sheetId="10" r:id="rId13"/>
  </sheets>
  <definedNames/>
  <calcPr/>
  <extLst>
    <ext uri="GoogleSheetsCustomDataVersion1">
      <go:sheetsCustomData xmlns:go="http://customooxmlschemas.google.com/" r:id="rId14" roundtripDataSignature="AMtx7mjOMdHE2wFw1ooDhRdIOi33LaSncw=="/>
    </ext>
  </extLst>
</workbook>
</file>

<file path=xl/sharedStrings.xml><?xml version="1.0" encoding="utf-8"?>
<sst xmlns="http://schemas.openxmlformats.org/spreadsheetml/2006/main" count="837" uniqueCount="235">
  <si>
    <t>MPCbS Max Potential Capacity by Source</t>
  </si>
  <si>
    <t>Virginia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</si>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</sst>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E+00"/>
  </numFmts>
  <fonts count="2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b/>
      <sz val="11.0"/>
      <color rgb="FF403F41"/>
      <name val="Calibri"/>
    </font>
    <font>
      <sz val="11.0"/>
      <color rgb="FF403F41"/>
      <name val="Calibri"/>
    </font>
    <font>
      <sz val="11.0"/>
      <color theme="1"/>
      <name val="Calibri"/>
    </font>
    <font>
      <u/>
      <sz val="11.0"/>
      <color theme="10"/>
    </font>
    <font>
      <b/>
      <sz val="14.0"/>
      <color rgb="FF1F497D"/>
      <name val="Calibri"/>
    </font>
    <font>
      <sz val="11.0"/>
      <color rgb="FF595959"/>
      <name val="Calibri"/>
    </font>
    <font>
      <sz val="11.0"/>
      <name val="Calibri"/>
    </font>
    <font>
      <b/>
      <sz val="11.0"/>
      <name val="Calibri"/>
    </font>
    <font>
      <i/>
      <sz val="11.0"/>
      <color theme="1"/>
      <name val="Calibri"/>
    </font>
    <font>
      <sz val="12.0"/>
      <color theme="1"/>
      <name val="Calibri"/>
    </font>
    <font>
      <b/>
      <sz val="16.0"/>
      <color rgb="FF403F41"/>
      <name val="Calibri"/>
    </font>
    <font>
      <sz val="16.0"/>
      <color rgb="FF403F41"/>
      <name val="Calibri"/>
    </font>
    <font>
      <b/>
      <sz val="12.0"/>
      <color theme="1"/>
      <name val="Calibri"/>
    </font>
    <font>
      <b/>
      <sz val="11.0"/>
      <color rgb="FF000000"/>
      <name val="Calibri"/>
    </font>
    <font/>
    <font>
      <sz val="11.0"/>
      <color rgb="FF000000"/>
      <name val="Calibri"/>
    </font>
    <font>
      <sz val="10.0"/>
      <color rgb="FF000000"/>
      <name val="Arial"/>
    </font>
    <font>
      <sz val="11.0"/>
      <color rgb="FF444444"/>
      <name val="Arial"/>
    </font>
    <font>
      <sz val="12.0"/>
      <color rgb="FF000000"/>
      <name val="Calibri"/>
    </font>
    <font>
      <b/>
      <sz val="16.0"/>
      <color rgb="FF6B6B6B"/>
      <name val="Arial"/>
    </font>
    <font>
      <u/>
      <sz val="11.0"/>
      <color theme="10"/>
      <name val="Calibri"/>
    </font>
    <font>
      <sz val="16.0"/>
      <color rgb="FF6B6B6B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center"/>
    </xf>
    <xf borderId="1" fillId="2" fontId="1" numFmtId="0" xfId="0" applyBorder="1" applyFill="1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3" fontId="7" numFmtId="0" xfId="0" applyAlignment="1" applyFill="1" applyFont="1">
      <alignment vertical="bottom"/>
    </xf>
    <xf borderId="0" fillId="3" fontId="8" numFmtId="0" xfId="0" applyAlignment="1" applyFont="1">
      <alignment horizontal="center" vertical="bottom"/>
    </xf>
    <xf borderId="0" fillId="3" fontId="9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3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5" fontId="9" numFmtId="0" xfId="0" applyAlignment="1" applyFill="1" applyFont="1">
      <alignment vertical="bottom"/>
    </xf>
    <xf borderId="0" fillId="5" fontId="10" numFmtId="0" xfId="0" applyAlignment="1" applyFont="1">
      <alignment vertical="bottom"/>
    </xf>
    <xf borderId="0" fillId="5" fontId="10" numFmtId="3" xfId="0" applyAlignment="1" applyFont="1" applyNumberFormat="1">
      <alignment horizontal="right" vertical="bottom"/>
    </xf>
    <xf borderId="0" fillId="0" fontId="10" numFmtId="3" xfId="0" applyAlignment="1" applyFont="1" applyNumberFormat="1">
      <alignment horizontal="right" vertical="bottom"/>
    </xf>
    <xf borderId="0" fillId="6" fontId="9" numFmtId="0" xfId="0" applyAlignment="1" applyFill="1" applyFont="1">
      <alignment readingOrder="0" vertical="bottom"/>
    </xf>
    <xf borderId="0" fillId="6" fontId="9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9" numFmtId="3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5" fontId="9" numFmtId="0" xfId="0" applyAlignment="1" applyFont="1">
      <alignment horizontal="center" vertical="bottom"/>
    </xf>
    <xf borderId="0" fillId="5" fontId="9" numFmtId="3" xfId="0" applyAlignment="1" applyFont="1" applyNumberFormat="1">
      <alignment horizontal="right" vertical="bottom"/>
    </xf>
    <xf borderId="0" fillId="3" fontId="9" numFmtId="10" xfId="0" applyAlignment="1" applyFont="1" applyNumberFormat="1">
      <alignment readingOrder="0" vertical="bottom"/>
    </xf>
    <xf borderId="0" fillId="3" fontId="9" numFmtId="9" xfId="0" applyAlignment="1" applyFont="1" applyNumberFormat="1">
      <alignment readingOrder="0" vertical="bottom"/>
    </xf>
    <xf borderId="0" fillId="3" fontId="11" numFmtId="0" xfId="0" applyAlignment="1" applyFont="1">
      <alignment vertical="bottom"/>
    </xf>
    <xf borderId="0" fillId="0" fontId="5" numFmtId="1" xfId="0" applyFont="1" applyNumberFormat="1"/>
    <xf borderId="0" fillId="0" fontId="5" numFmtId="0" xfId="0" applyFont="1"/>
    <xf borderId="0" fillId="0" fontId="12" numFmtId="0" xfId="0" applyFont="1"/>
    <xf borderId="0" fillId="0" fontId="13" numFmtId="0" xfId="0" applyFont="1"/>
    <xf borderId="0" fillId="0" fontId="2" numFmtId="165" xfId="0" applyFont="1" applyNumberFormat="1"/>
    <xf borderId="0" fillId="0" fontId="14" numFmtId="0" xfId="0" applyFont="1"/>
    <xf borderId="0" fillId="0" fontId="15" numFmtId="0" xfId="0" applyFont="1"/>
    <xf borderId="0" fillId="0" fontId="1" numFmtId="165" xfId="0" applyFont="1" applyNumberFormat="1"/>
    <xf borderId="2" fillId="0" fontId="16" numFmtId="0" xfId="0" applyAlignment="1" applyBorder="1" applyFont="1">
      <alignment horizontal="center" vertical="center"/>
    </xf>
    <xf borderId="3" fillId="0" fontId="16" numFmtId="0" xfId="0" applyAlignment="1" applyBorder="1" applyFont="1">
      <alignment horizontal="center" vertical="center"/>
    </xf>
    <xf borderId="4" fillId="0" fontId="17" numFmtId="0" xfId="0" applyBorder="1" applyFont="1"/>
    <xf borderId="5" fillId="0" fontId="17" numFmtId="0" xfId="0" applyBorder="1" applyFont="1"/>
    <xf borderId="6" fillId="0" fontId="16" numFmtId="0" xfId="0" applyAlignment="1" applyBorder="1" applyFont="1">
      <alignment vertical="center"/>
    </xf>
    <xf borderId="7" fillId="0" fontId="16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7" fillId="0" fontId="18" numFmtId="1" xfId="0" applyAlignment="1" applyBorder="1" applyFont="1" applyNumberFormat="1">
      <alignment horizontal="center" vertical="center"/>
    </xf>
    <xf borderId="0" fillId="0" fontId="5" numFmtId="165" xfId="0" applyFont="1" applyNumberFormat="1"/>
    <xf borderId="0" fillId="0" fontId="19" numFmtId="3" xfId="0" applyFont="1" applyNumberFormat="1"/>
    <xf borderId="8" fillId="0" fontId="5" numFmtId="0" xfId="0" applyBorder="1" applyFont="1"/>
    <xf borderId="0" fillId="0" fontId="1" numFmtId="0" xfId="0" applyAlignment="1" applyFont="1">
      <alignment shrinkToFit="0" wrapText="1"/>
    </xf>
    <xf borderId="0" fillId="0" fontId="20" numFmtId="0" xfId="0" applyFont="1"/>
    <xf borderId="0" fillId="0" fontId="21" numFmtId="0" xfId="0" applyFont="1"/>
    <xf borderId="0" fillId="0" fontId="5" numFmtId="3" xfId="0" applyFont="1" applyNumberFormat="1"/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4" numFmtId="3" xfId="0" applyFont="1" applyNumberFormat="1"/>
    <xf borderId="0" fillId="0" fontId="24" numFmtId="9" xfId="0" applyFont="1" applyNumberFormat="1"/>
    <xf borderId="0" fillId="0" fontId="12" numFmtId="9" xfId="0" applyFont="1" applyNumberFormat="1"/>
    <xf borderId="1" fillId="7" fontId="5" numFmtId="0" xfId="0" applyBorder="1" applyFill="1" applyFont="1"/>
    <xf borderId="0" fillId="0" fontId="2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rel.gov/docs/fy12osti/51946.pdf" TargetMode="External"/><Relationship Id="rId2" Type="http://schemas.openxmlformats.org/officeDocument/2006/relationships/hyperlink" Target="https://energy.gov/sites/prod/files/2016/10/f33/Hydropower-Vision-Chapter-3-10212016.pdf" TargetMode="External"/><Relationship Id="rId3" Type="http://schemas.openxmlformats.org/officeDocument/2006/relationships/hyperlink" Target="https://hydrosource.ornl.gov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indexchange.energy.gov/maps-data/321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53.25"/>
    <col customWidth="1" min="3" max="26" width="7.75"/>
  </cols>
  <sheetData>
    <row r="1">
      <c r="A1" s="1" t="s">
        <v>0</v>
      </c>
      <c r="B1" s="2" t="s">
        <v>1</v>
      </c>
      <c r="C1" s="3" t="s">
        <v>2</v>
      </c>
    </row>
    <row r="2">
      <c r="B2" s="3" t="str">
        <f>LOOKUP(B1,H3:I52,I3:I52)</f>
        <v>VA</v>
      </c>
      <c r="H2" s="4" t="s">
        <v>3</v>
      </c>
      <c r="I2" s="4" t="s">
        <v>3</v>
      </c>
    </row>
    <row r="3">
      <c r="A3" s="1" t="s">
        <v>4</v>
      </c>
      <c r="B3" s="5" t="s">
        <v>5</v>
      </c>
      <c r="H3" s="6" t="s">
        <v>6</v>
      </c>
      <c r="I3" s="6" t="s">
        <v>7</v>
      </c>
    </row>
    <row r="4">
      <c r="B4" s="3" t="s">
        <v>8</v>
      </c>
      <c r="H4" s="6" t="s">
        <v>9</v>
      </c>
      <c r="I4" s="6" t="s">
        <v>10</v>
      </c>
    </row>
    <row r="5">
      <c r="B5" s="7">
        <v>2012.0</v>
      </c>
      <c r="H5" s="6" t="s">
        <v>11</v>
      </c>
      <c r="I5" s="6" t="s">
        <v>12</v>
      </c>
    </row>
    <row r="6">
      <c r="B6" s="3" t="s">
        <v>13</v>
      </c>
      <c r="H6" s="6" t="s">
        <v>14</v>
      </c>
      <c r="I6" s="6" t="s">
        <v>15</v>
      </c>
    </row>
    <row r="7">
      <c r="B7" s="8" t="s">
        <v>16</v>
      </c>
      <c r="H7" s="6" t="s">
        <v>17</v>
      </c>
      <c r="I7" s="6" t="s">
        <v>18</v>
      </c>
    </row>
    <row r="8">
      <c r="B8" s="3" t="s">
        <v>19</v>
      </c>
      <c r="H8" s="6" t="s">
        <v>20</v>
      </c>
      <c r="I8" s="6" t="s">
        <v>21</v>
      </c>
    </row>
    <row r="9">
      <c r="H9" s="6" t="s">
        <v>22</v>
      </c>
      <c r="I9" s="6" t="s">
        <v>23</v>
      </c>
    </row>
    <row r="10">
      <c r="B10" s="5" t="s">
        <v>24</v>
      </c>
      <c r="H10" s="6" t="s">
        <v>25</v>
      </c>
      <c r="I10" s="6" t="s">
        <v>26</v>
      </c>
    </row>
    <row r="11">
      <c r="B11" s="3" t="s">
        <v>27</v>
      </c>
      <c r="H11" s="6" t="s">
        <v>28</v>
      </c>
      <c r="I11" s="6" t="s">
        <v>29</v>
      </c>
    </row>
    <row r="12">
      <c r="B12" s="7">
        <v>2018.0</v>
      </c>
      <c r="H12" s="6" t="s">
        <v>30</v>
      </c>
      <c r="I12" s="6" t="s">
        <v>31</v>
      </c>
    </row>
    <row r="13">
      <c r="B13" s="3" t="s">
        <v>32</v>
      </c>
      <c r="H13" s="6" t="s">
        <v>33</v>
      </c>
      <c r="I13" s="6" t="s">
        <v>34</v>
      </c>
    </row>
    <row r="14">
      <c r="B14" s="3" t="s">
        <v>35</v>
      </c>
      <c r="H14" s="6" t="s">
        <v>36</v>
      </c>
      <c r="I14" s="6" t="s">
        <v>37</v>
      </c>
    </row>
    <row r="15">
      <c r="B15" s="3" t="s">
        <v>38</v>
      </c>
      <c r="H15" s="6" t="s">
        <v>39</v>
      </c>
      <c r="I15" s="6" t="s">
        <v>40</v>
      </c>
    </row>
    <row r="16">
      <c r="H16" s="6" t="s">
        <v>41</v>
      </c>
      <c r="I16" s="6" t="s">
        <v>42</v>
      </c>
    </row>
    <row r="17">
      <c r="B17" s="5" t="s">
        <v>43</v>
      </c>
      <c r="H17" s="6" t="s">
        <v>44</v>
      </c>
      <c r="I17" s="6" t="s">
        <v>45</v>
      </c>
    </row>
    <row r="18">
      <c r="B18" s="3" t="s">
        <v>46</v>
      </c>
      <c r="H18" s="6" t="s">
        <v>47</v>
      </c>
      <c r="I18" s="6" t="s">
        <v>48</v>
      </c>
    </row>
    <row r="19">
      <c r="B19" s="7">
        <v>2016.0</v>
      </c>
      <c r="H19" s="6" t="s">
        <v>49</v>
      </c>
      <c r="I19" s="6" t="s">
        <v>50</v>
      </c>
    </row>
    <row r="20">
      <c r="B20" s="3" t="s">
        <v>51</v>
      </c>
      <c r="H20" s="6" t="s">
        <v>52</v>
      </c>
      <c r="I20" s="6" t="s">
        <v>53</v>
      </c>
    </row>
    <row r="21" ht="15.75" customHeight="1">
      <c r="B21" s="8" t="s">
        <v>54</v>
      </c>
      <c r="H21" s="6" t="s">
        <v>55</v>
      </c>
      <c r="I21" s="6" t="s">
        <v>56</v>
      </c>
    </row>
    <row r="22" ht="15.75" customHeight="1">
      <c r="B22" s="3" t="s">
        <v>57</v>
      </c>
      <c r="H22" s="6" t="s">
        <v>58</v>
      </c>
      <c r="I22" s="6" t="s">
        <v>59</v>
      </c>
    </row>
    <row r="23" ht="15.75" customHeight="1">
      <c r="H23" s="6" t="s">
        <v>60</v>
      </c>
      <c r="I23" s="6" t="s">
        <v>61</v>
      </c>
    </row>
    <row r="24" ht="15.75" customHeight="1">
      <c r="B24" s="3" t="s">
        <v>62</v>
      </c>
      <c r="H24" s="6" t="s">
        <v>63</v>
      </c>
      <c r="I24" s="6" t="s">
        <v>64</v>
      </c>
    </row>
    <row r="25" ht="15.75" customHeight="1">
      <c r="B25" s="8" t="s">
        <v>65</v>
      </c>
      <c r="H25" s="6" t="s">
        <v>66</v>
      </c>
      <c r="I25" s="6" t="s">
        <v>67</v>
      </c>
    </row>
    <row r="26" ht="15.75" customHeight="1">
      <c r="H26" s="6" t="s">
        <v>68</v>
      </c>
      <c r="I26" s="6" t="s">
        <v>69</v>
      </c>
    </row>
    <row r="27" ht="15.75" customHeight="1">
      <c r="H27" s="6" t="s">
        <v>70</v>
      </c>
      <c r="I27" s="6" t="s">
        <v>71</v>
      </c>
    </row>
    <row r="28" ht="15.75" customHeight="1">
      <c r="A28" s="1" t="s">
        <v>72</v>
      </c>
      <c r="H28" s="6" t="s">
        <v>73</v>
      </c>
      <c r="I28" s="6" t="s">
        <v>74</v>
      </c>
    </row>
    <row r="29" ht="15.75" customHeight="1">
      <c r="A29" s="3" t="s">
        <v>75</v>
      </c>
      <c r="H29" s="6" t="s">
        <v>76</v>
      </c>
      <c r="I29" s="6" t="s">
        <v>77</v>
      </c>
    </row>
    <row r="30" ht="15.75" customHeight="1">
      <c r="H30" s="6" t="s">
        <v>78</v>
      </c>
      <c r="I30" s="6" t="s">
        <v>79</v>
      </c>
    </row>
    <row r="31" ht="15.75" customHeight="1">
      <c r="H31" s="6" t="s">
        <v>80</v>
      </c>
      <c r="I31" s="6" t="s">
        <v>81</v>
      </c>
    </row>
    <row r="32" ht="15.75" customHeight="1">
      <c r="H32" s="6" t="s">
        <v>82</v>
      </c>
      <c r="I32" s="6" t="s">
        <v>83</v>
      </c>
    </row>
    <row r="33" ht="15.75" customHeight="1">
      <c r="H33" s="6" t="s">
        <v>84</v>
      </c>
      <c r="I33" s="6" t="s">
        <v>85</v>
      </c>
    </row>
    <row r="34" ht="15.75" customHeight="1">
      <c r="H34" s="6" t="s">
        <v>86</v>
      </c>
      <c r="I34" s="6" t="s">
        <v>87</v>
      </c>
    </row>
    <row r="35" ht="15.75" customHeight="1">
      <c r="H35" s="6" t="s">
        <v>88</v>
      </c>
      <c r="I35" s="6" t="s">
        <v>89</v>
      </c>
    </row>
    <row r="36" ht="15.75" customHeight="1">
      <c r="H36" s="6" t="s">
        <v>90</v>
      </c>
      <c r="I36" s="6" t="s">
        <v>91</v>
      </c>
    </row>
    <row r="37" ht="15.75" customHeight="1">
      <c r="H37" s="6" t="s">
        <v>92</v>
      </c>
      <c r="I37" s="6" t="s">
        <v>93</v>
      </c>
    </row>
    <row r="38" ht="15.75" customHeight="1">
      <c r="H38" s="6" t="s">
        <v>94</v>
      </c>
      <c r="I38" s="6" t="s">
        <v>95</v>
      </c>
    </row>
    <row r="39" ht="15.75" customHeight="1">
      <c r="H39" s="6" t="s">
        <v>96</v>
      </c>
      <c r="I39" s="6" t="s">
        <v>97</v>
      </c>
    </row>
    <row r="40" ht="15.75" customHeight="1">
      <c r="H40" s="6" t="s">
        <v>98</v>
      </c>
      <c r="I40" s="6" t="s">
        <v>99</v>
      </c>
    </row>
    <row r="41" ht="15.75" customHeight="1">
      <c r="H41" s="6" t="s">
        <v>100</v>
      </c>
      <c r="I41" s="6" t="s">
        <v>101</v>
      </c>
    </row>
    <row r="42" ht="15.75" customHeight="1">
      <c r="H42" s="6" t="s">
        <v>102</v>
      </c>
      <c r="I42" s="6" t="s">
        <v>103</v>
      </c>
    </row>
    <row r="43" ht="15.75" customHeight="1">
      <c r="H43" s="6" t="s">
        <v>104</v>
      </c>
      <c r="I43" s="6" t="s">
        <v>105</v>
      </c>
    </row>
    <row r="44" ht="15.75" customHeight="1">
      <c r="H44" s="6" t="s">
        <v>106</v>
      </c>
      <c r="I44" s="6" t="s">
        <v>107</v>
      </c>
    </row>
    <row r="45" ht="15.75" customHeight="1">
      <c r="H45" s="6" t="s">
        <v>108</v>
      </c>
      <c r="I45" s="6" t="s">
        <v>109</v>
      </c>
    </row>
    <row r="46" ht="15.75" customHeight="1">
      <c r="H46" s="6" t="s">
        <v>110</v>
      </c>
      <c r="I46" s="6" t="s">
        <v>111</v>
      </c>
    </row>
    <row r="47" ht="15.75" customHeight="1">
      <c r="H47" s="6" t="s">
        <v>112</v>
      </c>
      <c r="I47" s="6" t="s">
        <v>113</v>
      </c>
    </row>
    <row r="48" ht="15.75" customHeight="1">
      <c r="H48" s="6" t="s">
        <v>1</v>
      </c>
      <c r="I48" s="6" t="s">
        <v>114</v>
      </c>
    </row>
    <row r="49" ht="15.75" customHeight="1">
      <c r="H49" s="6" t="s">
        <v>115</v>
      </c>
      <c r="I49" s="6" t="s">
        <v>116</v>
      </c>
    </row>
    <row r="50" ht="15.75" customHeight="1">
      <c r="H50" s="6" t="s">
        <v>117</v>
      </c>
      <c r="I50" s="6" t="s">
        <v>118</v>
      </c>
    </row>
    <row r="51" ht="15.75" customHeight="1">
      <c r="H51" s="6" t="s">
        <v>119</v>
      </c>
      <c r="I51" s="6" t="s">
        <v>120</v>
      </c>
    </row>
    <row r="52" ht="15.75" customHeight="1">
      <c r="H52" s="6" t="s">
        <v>121</v>
      </c>
      <c r="I52" s="6" t="s">
        <v>122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  <hyperlink r:id="rId2" ref="B21"/>
    <hyperlink r:id="rId3" ref="B25"/>
  </hyperlinks>
  <printOptions/>
  <pageMargins bottom="0.75" footer="0.0" header="0.0" left="0.7" right="0.7" top="0.75"/>
  <pageSetup orientation="portrait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5.88"/>
    <col customWidth="1" min="3" max="3" width="20.5"/>
    <col customWidth="1" min="4" max="4" width="7.75"/>
    <col customWidth="1" min="5" max="5" width="19.63"/>
    <col customWidth="1" min="6" max="6" width="13.38"/>
    <col customWidth="1" min="7" max="7" width="10.38"/>
    <col customWidth="1" min="8" max="8" width="20.75"/>
    <col customWidth="1" min="9" max="9" width="20.88"/>
    <col customWidth="1" min="10" max="10" width="19.5"/>
    <col customWidth="1" min="11" max="11" width="18.5"/>
    <col customWidth="1" min="12" max="26" width="7.75"/>
  </cols>
  <sheetData>
    <row r="1">
      <c r="A1" s="3" t="str">
        <f>About!B2</f>
        <v>VA</v>
      </c>
      <c r="B1" s="3">
        <f>SUMIFS(D5:D54,A5:A54,A1)</f>
        <v>834.9315068</v>
      </c>
    </row>
    <row r="2">
      <c r="A2" s="50" t="s">
        <v>182</v>
      </c>
      <c r="B2" s="50"/>
      <c r="C2" s="50"/>
      <c r="D2" s="50"/>
      <c r="E2" s="50"/>
      <c r="F2" s="50"/>
      <c r="I2" s="1"/>
    </row>
    <row r="3">
      <c r="A3" s="3" t="s">
        <v>183</v>
      </c>
      <c r="F3" s="3" t="s">
        <v>184</v>
      </c>
      <c r="G3" s="3" t="s">
        <v>185</v>
      </c>
      <c r="I3" s="33"/>
    </row>
    <row r="4">
      <c r="A4" s="1" t="s">
        <v>3</v>
      </c>
      <c r="B4" s="51" t="s">
        <v>186</v>
      </c>
      <c r="C4" s="1" t="s">
        <v>175</v>
      </c>
      <c r="D4" s="1" t="s">
        <v>174</v>
      </c>
      <c r="E4" s="1"/>
      <c r="F4" s="3">
        <f>8760*0.5</f>
        <v>4380</v>
      </c>
      <c r="G4" s="52" t="s">
        <v>187</v>
      </c>
      <c r="I4" s="33"/>
    </row>
    <row r="5">
      <c r="A5" s="34" t="s">
        <v>7</v>
      </c>
      <c r="B5" s="33">
        <v>4103.0</v>
      </c>
      <c r="C5" s="33">
        <f t="shared" ref="C5:C54" si="1">B5/$F$4</f>
        <v>0.9367579909</v>
      </c>
      <c r="D5" s="3">
        <f t="shared" ref="D5:D54" si="2">C5*1000</f>
        <v>936.7579909</v>
      </c>
      <c r="I5" s="33"/>
    </row>
    <row r="6">
      <c r="A6" s="34" t="s">
        <v>10</v>
      </c>
      <c r="B6" s="33">
        <v>23676.0</v>
      </c>
      <c r="C6" s="33">
        <f t="shared" si="1"/>
        <v>5.405479452</v>
      </c>
      <c r="D6" s="3">
        <f t="shared" si="2"/>
        <v>5405.479452</v>
      </c>
      <c r="I6" s="33"/>
    </row>
    <row r="7">
      <c r="A7" s="34" t="s">
        <v>12</v>
      </c>
      <c r="B7" s="33">
        <v>1303.0</v>
      </c>
      <c r="C7" s="33">
        <f t="shared" si="1"/>
        <v>0.2974885845</v>
      </c>
      <c r="D7" s="3">
        <f t="shared" si="2"/>
        <v>297.4885845</v>
      </c>
      <c r="I7" s="33"/>
    </row>
    <row r="8">
      <c r="A8" s="34" t="s">
        <v>15</v>
      </c>
      <c r="B8" s="33">
        <v>6093.0</v>
      </c>
      <c r="C8" s="33">
        <f t="shared" si="1"/>
        <v>1.39109589</v>
      </c>
      <c r="D8" s="3">
        <f t="shared" si="2"/>
        <v>1391.09589</v>
      </c>
      <c r="I8" s="33"/>
    </row>
    <row r="9">
      <c r="A9" s="34" t="s">
        <v>18</v>
      </c>
      <c r="B9" s="33">
        <v>30024.0</v>
      </c>
      <c r="C9" s="33">
        <f t="shared" si="1"/>
        <v>6.854794521</v>
      </c>
      <c r="D9" s="3">
        <f t="shared" si="2"/>
        <v>6854.794521</v>
      </c>
      <c r="I9" s="33"/>
    </row>
    <row r="10">
      <c r="A10" s="34" t="s">
        <v>21</v>
      </c>
      <c r="B10" s="33">
        <v>7789.0</v>
      </c>
      <c r="C10" s="33">
        <f t="shared" si="1"/>
        <v>1.778310502</v>
      </c>
      <c r="D10" s="3">
        <f t="shared" si="2"/>
        <v>1778.310502</v>
      </c>
      <c r="I10" s="33"/>
    </row>
    <row r="11">
      <c r="A11" s="34" t="s">
        <v>23</v>
      </c>
      <c r="B11" s="33">
        <v>922.0</v>
      </c>
      <c r="C11" s="33">
        <f t="shared" si="1"/>
        <v>0.2105022831</v>
      </c>
      <c r="D11" s="3">
        <f t="shared" si="2"/>
        <v>210.5022831</v>
      </c>
      <c r="I11" s="33"/>
    </row>
    <row r="12">
      <c r="A12" s="34" t="s">
        <v>26</v>
      </c>
      <c r="B12" s="33">
        <v>31.0</v>
      </c>
      <c r="C12" s="33">
        <f t="shared" si="1"/>
        <v>0.007077625571</v>
      </c>
      <c r="D12" s="3">
        <f t="shared" si="2"/>
        <v>7.077625571</v>
      </c>
      <c r="I12" s="33"/>
    </row>
    <row r="13">
      <c r="A13" s="34" t="s">
        <v>29</v>
      </c>
      <c r="B13" s="33">
        <v>682.0</v>
      </c>
      <c r="C13" s="33">
        <f t="shared" si="1"/>
        <v>0.1557077626</v>
      </c>
      <c r="D13" s="3">
        <f t="shared" si="2"/>
        <v>155.7077626</v>
      </c>
      <c r="I13" s="33"/>
    </row>
    <row r="14">
      <c r="A14" s="34" t="s">
        <v>31</v>
      </c>
      <c r="B14" s="33">
        <v>1988.0</v>
      </c>
      <c r="C14" s="33">
        <f t="shared" si="1"/>
        <v>0.4538812785</v>
      </c>
      <c r="D14" s="3">
        <f t="shared" si="2"/>
        <v>453.8812785</v>
      </c>
      <c r="I14" s="33"/>
    </row>
    <row r="15">
      <c r="A15" s="34" t="s">
        <v>34</v>
      </c>
      <c r="B15" s="33">
        <v>2602.0</v>
      </c>
      <c r="C15" s="33">
        <f t="shared" si="1"/>
        <v>0.5940639269</v>
      </c>
      <c r="D15" s="3">
        <f t="shared" si="2"/>
        <v>594.0639269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37</v>
      </c>
      <c r="B16" s="33">
        <v>18758.0</v>
      </c>
      <c r="C16" s="33">
        <f t="shared" si="1"/>
        <v>4.282648402</v>
      </c>
      <c r="D16" s="3">
        <f t="shared" si="2"/>
        <v>4282.648402</v>
      </c>
      <c r="G16" s="33"/>
      <c r="H16" s="33"/>
      <c r="I16" s="33"/>
      <c r="J16" s="5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4" t="s">
        <v>40</v>
      </c>
      <c r="B17" s="33">
        <v>4883.0</v>
      </c>
      <c r="C17" s="33">
        <f t="shared" si="1"/>
        <v>1.114840183</v>
      </c>
      <c r="D17" s="3">
        <f t="shared" si="2"/>
        <v>1114.840183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42</v>
      </c>
      <c r="B18" s="53">
        <v>2394.0</v>
      </c>
      <c r="C18" s="33">
        <f t="shared" si="1"/>
        <v>0.5465753425</v>
      </c>
      <c r="D18" s="3">
        <f t="shared" si="2"/>
        <v>546.5753425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4" t="s">
        <v>45</v>
      </c>
      <c r="B19" s="33">
        <v>2818.0</v>
      </c>
      <c r="C19" s="33">
        <f t="shared" si="1"/>
        <v>0.6433789954</v>
      </c>
      <c r="D19" s="3">
        <f t="shared" si="2"/>
        <v>643.3789954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48</v>
      </c>
      <c r="B20" s="33">
        <v>2508.0</v>
      </c>
      <c r="C20" s="33">
        <f t="shared" si="1"/>
        <v>0.5726027397</v>
      </c>
      <c r="D20" s="3">
        <f t="shared" si="2"/>
        <v>572.6027397</v>
      </c>
      <c r="I20" s="33"/>
    </row>
    <row r="21" ht="15.75" customHeight="1">
      <c r="A21" s="34" t="s">
        <v>50</v>
      </c>
      <c r="B21" s="33">
        <v>4255.0</v>
      </c>
      <c r="C21" s="33">
        <f t="shared" si="1"/>
        <v>0.9714611872</v>
      </c>
      <c r="D21" s="3">
        <f t="shared" si="2"/>
        <v>971.4611872</v>
      </c>
      <c r="I21" s="33"/>
    </row>
    <row r="22" ht="15.75" customHeight="1">
      <c r="A22" s="34" t="s">
        <v>53</v>
      </c>
      <c r="B22" s="33">
        <v>2423.0</v>
      </c>
      <c r="C22" s="33">
        <f t="shared" si="1"/>
        <v>0.553196347</v>
      </c>
      <c r="D22" s="3">
        <f t="shared" si="2"/>
        <v>553.196347</v>
      </c>
      <c r="I22" s="33"/>
    </row>
    <row r="23" ht="15.75" customHeight="1">
      <c r="A23" s="34" t="s">
        <v>56</v>
      </c>
      <c r="B23" s="33">
        <v>3916.0</v>
      </c>
      <c r="C23" s="33">
        <f t="shared" si="1"/>
        <v>0.8940639269</v>
      </c>
      <c r="D23" s="3">
        <f t="shared" si="2"/>
        <v>894.0639269</v>
      </c>
      <c r="I23" s="33"/>
    </row>
    <row r="24" ht="15.75" customHeight="1">
      <c r="A24" s="34" t="s">
        <v>59</v>
      </c>
      <c r="B24" s="33">
        <v>814.0</v>
      </c>
      <c r="C24" s="33">
        <f t="shared" si="1"/>
        <v>0.1858447489</v>
      </c>
      <c r="D24" s="3">
        <f t="shared" si="2"/>
        <v>185.8447489</v>
      </c>
      <c r="I24" s="33"/>
      <c r="J24" s="53"/>
    </row>
    <row r="25" ht="15.75" customHeight="1">
      <c r="A25" s="34" t="s">
        <v>61</v>
      </c>
      <c r="B25" s="33">
        <v>1197.0</v>
      </c>
      <c r="C25" s="33">
        <f t="shared" si="1"/>
        <v>0.2732876712</v>
      </c>
      <c r="D25" s="3">
        <f t="shared" si="2"/>
        <v>273.2876712</v>
      </c>
      <c r="I25" s="33"/>
      <c r="J25" s="34"/>
    </row>
    <row r="26" ht="15.75" customHeight="1">
      <c r="A26" s="34" t="s">
        <v>64</v>
      </c>
      <c r="B26" s="53">
        <v>1181.0</v>
      </c>
      <c r="C26" s="33">
        <f t="shared" si="1"/>
        <v>0.2696347032</v>
      </c>
      <c r="D26" s="3">
        <f t="shared" si="2"/>
        <v>269.6347032</v>
      </c>
      <c r="I26" s="33"/>
    </row>
    <row r="27" ht="15.75" customHeight="1">
      <c r="A27" s="34" t="s">
        <v>67</v>
      </c>
      <c r="B27" s="34">
        <v>1255.0</v>
      </c>
      <c r="C27" s="33">
        <f t="shared" si="1"/>
        <v>0.2865296804</v>
      </c>
      <c r="D27" s="3">
        <f t="shared" si="2"/>
        <v>286.5296804</v>
      </c>
      <c r="I27" s="33"/>
    </row>
    <row r="28" ht="15.75" customHeight="1">
      <c r="A28" s="34" t="s">
        <v>69</v>
      </c>
      <c r="B28" s="33">
        <v>2211.0</v>
      </c>
      <c r="C28" s="33">
        <f t="shared" si="1"/>
        <v>0.5047945205</v>
      </c>
      <c r="D28" s="3">
        <f t="shared" si="2"/>
        <v>504.7945205</v>
      </c>
      <c r="I28" s="33"/>
    </row>
    <row r="29" ht="15.75" customHeight="1">
      <c r="A29" s="34" t="s">
        <v>71</v>
      </c>
      <c r="B29" s="33">
        <v>7198.0</v>
      </c>
      <c r="C29" s="33">
        <f t="shared" si="1"/>
        <v>1.643378995</v>
      </c>
      <c r="D29" s="3">
        <f t="shared" si="2"/>
        <v>1643.378995</v>
      </c>
      <c r="I29" s="33"/>
    </row>
    <row r="30" ht="15.75" customHeight="1">
      <c r="A30" s="34" t="s">
        <v>74</v>
      </c>
      <c r="B30" s="33">
        <v>14547.0</v>
      </c>
      <c r="C30" s="33">
        <f t="shared" si="1"/>
        <v>3.321232877</v>
      </c>
      <c r="D30" s="3">
        <f t="shared" si="2"/>
        <v>3321.232877</v>
      </c>
      <c r="I30" s="33"/>
    </row>
    <row r="31" ht="15.75" customHeight="1">
      <c r="A31" s="34" t="s">
        <v>77</v>
      </c>
      <c r="B31" s="33">
        <v>3142.0</v>
      </c>
      <c r="C31" s="33">
        <f t="shared" si="1"/>
        <v>0.7173515982</v>
      </c>
      <c r="D31" s="3">
        <f t="shared" si="2"/>
        <v>717.3515982</v>
      </c>
      <c r="I31" s="33"/>
    </row>
    <row r="32" ht="15.75" customHeight="1">
      <c r="A32" s="34" t="s">
        <v>79</v>
      </c>
      <c r="B32" s="33">
        <v>846.0</v>
      </c>
      <c r="C32" s="33">
        <f t="shared" si="1"/>
        <v>0.1931506849</v>
      </c>
      <c r="D32" s="3">
        <f t="shared" si="2"/>
        <v>193.1506849</v>
      </c>
      <c r="I32" s="33"/>
    </row>
    <row r="33" ht="15.75" customHeight="1">
      <c r="A33" s="34" t="s">
        <v>81</v>
      </c>
      <c r="B33" s="33">
        <v>1741.0</v>
      </c>
      <c r="C33" s="33">
        <f t="shared" si="1"/>
        <v>0.3974885845</v>
      </c>
      <c r="D33" s="3">
        <f t="shared" si="2"/>
        <v>397.4885845</v>
      </c>
      <c r="I33" s="33"/>
    </row>
    <row r="34" ht="15.75" customHeight="1">
      <c r="A34" s="34" t="s">
        <v>83</v>
      </c>
      <c r="B34" s="33">
        <v>549.0</v>
      </c>
      <c r="C34" s="33">
        <f t="shared" si="1"/>
        <v>0.1253424658</v>
      </c>
      <c r="D34" s="3">
        <f t="shared" si="2"/>
        <v>125.3424658</v>
      </c>
      <c r="I34" s="33"/>
    </row>
    <row r="35" ht="15.75" customHeight="1">
      <c r="A35" s="34" t="s">
        <v>85</v>
      </c>
      <c r="B35" s="33">
        <v>1363.0</v>
      </c>
      <c r="C35" s="33">
        <f t="shared" si="1"/>
        <v>0.3111872146</v>
      </c>
      <c r="D35" s="3">
        <f t="shared" si="2"/>
        <v>311.1872146</v>
      </c>
      <c r="I35" s="33"/>
    </row>
    <row r="36" ht="15.75" customHeight="1">
      <c r="A36" s="34" t="s">
        <v>87</v>
      </c>
      <c r="B36" s="33">
        <v>6711.0</v>
      </c>
      <c r="C36" s="33">
        <f t="shared" si="1"/>
        <v>1.532191781</v>
      </c>
      <c r="D36" s="3">
        <f t="shared" si="2"/>
        <v>1532.191781</v>
      </c>
      <c r="I36" s="33"/>
    </row>
    <row r="37" ht="15.75" customHeight="1">
      <c r="A37" s="34" t="s">
        <v>89</v>
      </c>
      <c r="B37" s="33">
        <v>3037.0</v>
      </c>
      <c r="C37" s="33">
        <f t="shared" si="1"/>
        <v>0.6933789954</v>
      </c>
      <c r="D37" s="3">
        <f t="shared" si="2"/>
        <v>693.3789954</v>
      </c>
      <c r="I37" s="33"/>
    </row>
    <row r="38" ht="15.75" customHeight="1">
      <c r="A38" s="34" t="s">
        <v>91</v>
      </c>
      <c r="B38" s="33">
        <v>347.0</v>
      </c>
      <c r="C38" s="33">
        <f t="shared" si="1"/>
        <v>0.07922374429</v>
      </c>
      <c r="D38" s="3">
        <f t="shared" si="2"/>
        <v>79.22374429</v>
      </c>
      <c r="I38" s="33"/>
    </row>
    <row r="39" ht="15.75" customHeight="1">
      <c r="A39" s="34" t="s">
        <v>93</v>
      </c>
      <c r="B39" s="33">
        <v>3046.0</v>
      </c>
      <c r="C39" s="33">
        <f t="shared" si="1"/>
        <v>0.69543379</v>
      </c>
      <c r="D39" s="3">
        <f t="shared" si="2"/>
        <v>695.43379</v>
      </c>
      <c r="I39" s="33"/>
      <c r="J39" s="54"/>
    </row>
    <row r="40" ht="15.75" customHeight="1">
      <c r="A40" s="34" t="s">
        <v>95</v>
      </c>
      <c r="B40" s="33">
        <v>3016.0</v>
      </c>
      <c r="C40" s="33">
        <f t="shared" si="1"/>
        <v>0.6885844749</v>
      </c>
      <c r="D40" s="3">
        <f t="shared" si="2"/>
        <v>688.5844749</v>
      </c>
      <c r="I40" s="33"/>
    </row>
    <row r="41" ht="15.75" customHeight="1">
      <c r="A41" s="34" t="s">
        <v>97</v>
      </c>
      <c r="B41" s="54">
        <v>18184.0</v>
      </c>
      <c r="C41" s="33">
        <f t="shared" si="1"/>
        <v>4.151598174</v>
      </c>
      <c r="D41" s="3">
        <f t="shared" si="2"/>
        <v>4151.598174</v>
      </c>
      <c r="I41" s="33"/>
    </row>
    <row r="42" ht="15.75" customHeight="1">
      <c r="A42" s="34" t="s">
        <v>99</v>
      </c>
      <c r="B42" s="33">
        <v>8368.0</v>
      </c>
      <c r="C42" s="33">
        <f t="shared" si="1"/>
        <v>1.910502283</v>
      </c>
      <c r="D42" s="3">
        <f t="shared" si="2"/>
        <v>1910.502283</v>
      </c>
      <c r="I42" s="33"/>
    </row>
    <row r="43" ht="15.75" customHeight="1">
      <c r="A43" s="34" t="s">
        <v>101</v>
      </c>
      <c r="B43" s="33">
        <v>59.0</v>
      </c>
      <c r="C43" s="33">
        <f t="shared" si="1"/>
        <v>0.01347031963</v>
      </c>
      <c r="D43" s="3">
        <f t="shared" si="2"/>
        <v>13.47031963</v>
      </c>
      <c r="I43" s="33"/>
    </row>
    <row r="44" ht="15.75" customHeight="1">
      <c r="A44" s="34" t="s">
        <v>103</v>
      </c>
      <c r="B44" s="33">
        <v>1889.0</v>
      </c>
      <c r="C44" s="33">
        <f t="shared" si="1"/>
        <v>0.4312785388</v>
      </c>
      <c r="D44" s="3">
        <f t="shared" si="2"/>
        <v>431.2785388</v>
      </c>
      <c r="I44" s="33"/>
    </row>
    <row r="45" ht="15.75" customHeight="1">
      <c r="A45" s="34" t="s">
        <v>105</v>
      </c>
      <c r="B45" s="33">
        <v>1047.0</v>
      </c>
      <c r="C45" s="33">
        <f t="shared" si="1"/>
        <v>0.2390410959</v>
      </c>
      <c r="D45" s="3">
        <f t="shared" si="2"/>
        <v>239.0410959</v>
      </c>
      <c r="I45" s="33"/>
    </row>
    <row r="46" ht="15.75" customHeight="1">
      <c r="A46" s="34" t="s">
        <v>107</v>
      </c>
      <c r="B46" s="33">
        <v>5745.0</v>
      </c>
      <c r="C46" s="33">
        <f t="shared" si="1"/>
        <v>1.311643836</v>
      </c>
      <c r="D46" s="3">
        <f t="shared" si="2"/>
        <v>1311.643836</v>
      </c>
      <c r="I46" s="33"/>
    </row>
    <row r="47" ht="21.0" customHeight="1">
      <c r="A47" s="34" t="s">
        <v>109</v>
      </c>
      <c r="B47" s="33">
        <v>3006.0</v>
      </c>
      <c r="C47" s="33">
        <f t="shared" si="1"/>
        <v>0.6863013699</v>
      </c>
      <c r="D47" s="3">
        <f t="shared" si="2"/>
        <v>686.3013699</v>
      </c>
      <c r="I47" s="33"/>
    </row>
    <row r="48" ht="15.75" customHeight="1">
      <c r="A48" s="34" t="s">
        <v>111</v>
      </c>
      <c r="B48" s="33">
        <v>3528.0</v>
      </c>
      <c r="C48" s="33">
        <f t="shared" si="1"/>
        <v>0.8054794521</v>
      </c>
      <c r="D48" s="3">
        <f t="shared" si="2"/>
        <v>805.4794521</v>
      </c>
      <c r="I48" s="33"/>
    </row>
    <row r="49" ht="15.75" customHeight="1">
      <c r="A49" s="34" t="s">
        <v>113</v>
      </c>
      <c r="B49" s="33">
        <v>1710.0</v>
      </c>
      <c r="C49" s="33">
        <f t="shared" si="1"/>
        <v>0.3904109589</v>
      </c>
      <c r="D49" s="3">
        <f t="shared" si="2"/>
        <v>390.4109589</v>
      </c>
      <c r="I49" s="33"/>
    </row>
    <row r="50" ht="15.75" customHeight="1">
      <c r="A50" s="34" t="s">
        <v>114</v>
      </c>
      <c r="B50" s="33">
        <v>3657.0</v>
      </c>
      <c r="C50" s="33">
        <f t="shared" si="1"/>
        <v>0.8349315068</v>
      </c>
      <c r="D50" s="3">
        <f t="shared" si="2"/>
        <v>834.9315068</v>
      </c>
      <c r="I50" s="33"/>
    </row>
    <row r="51" ht="15.75" customHeight="1">
      <c r="A51" s="34" t="s">
        <v>116</v>
      </c>
      <c r="B51" s="33">
        <v>27249.0</v>
      </c>
      <c r="C51" s="33">
        <f t="shared" si="1"/>
        <v>6.221232877</v>
      </c>
      <c r="D51" s="3">
        <f t="shared" si="2"/>
        <v>6221.232877</v>
      </c>
      <c r="I51" s="33"/>
    </row>
    <row r="52" ht="15.75" customHeight="1">
      <c r="A52" s="34" t="s">
        <v>118</v>
      </c>
      <c r="B52" s="33">
        <v>4408.0</v>
      </c>
      <c r="C52" s="33">
        <f t="shared" si="1"/>
        <v>1.006392694</v>
      </c>
      <c r="D52" s="3">
        <f t="shared" si="2"/>
        <v>1006.392694</v>
      </c>
      <c r="I52" s="50"/>
    </row>
    <row r="53" ht="15.75" customHeight="1">
      <c r="A53" s="34" t="s">
        <v>120</v>
      </c>
      <c r="B53" s="33">
        <v>2287.0</v>
      </c>
      <c r="C53" s="33">
        <f t="shared" si="1"/>
        <v>0.5221461187</v>
      </c>
      <c r="D53" s="3">
        <f t="shared" si="2"/>
        <v>522.1461187</v>
      </c>
    </row>
    <row r="54" ht="15.75" customHeight="1">
      <c r="A54" s="34" t="s">
        <v>122</v>
      </c>
      <c r="B54" s="33">
        <v>4445.0</v>
      </c>
      <c r="C54" s="33">
        <f t="shared" si="1"/>
        <v>1.014840183</v>
      </c>
      <c r="D54" s="3">
        <f t="shared" si="2"/>
        <v>1014.840183</v>
      </c>
    </row>
    <row r="55" ht="15.75" customHeight="1">
      <c r="A55" s="38"/>
    </row>
    <row r="56" ht="15.75" customHeight="1"/>
    <row r="57" ht="15.75" customHeight="1"/>
    <row r="58" ht="15.75" customHeight="1">
      <c r="I58" s="55"/>
      <c r="J58" s="55"/>
      <c r="K58" s="55"/>
      <c r="L58" s="55"/>
      <c r="M58" s="55"/>
    </row>
    <row r="59" ht="15.75" customHeight="1">
      <c r="I59" s="56"/>
      <c r="J59" s="57"/>
      <c r="K59" s="58"/>
      <c r="L59" s="58"/>
      <c r="M59" s="59"/>
    </row>
    <row r="60" ht="15.75" customHeight="1">
      <c r="I60" s="57"/>
      <c r="J60" s="58"/>
      <c r="K60" s="58"/>
      <c r="L60" s="59"/>
    </row>
    <row r="61" ht="15.75" customHeight="1">
      <c r="I61" s="56"/>
      <c r="J61" s="57"/>
      <c r="K61" s="58"/>
      <c r="L61" s="58"/>
      <c r="M61" s="59"/>
    </row>
    <row r="62" ht="15.75" customHeight="1">
      <c r="A62" s="3" t="s">
        <v>188</v>
      </c>
      <c r="B62" s="8" t="s">
        <v>189</v>
      </c>
      <c r="I62" s="57"/>
      <c r="J62" s="58"/>
      <c r="K62" s="58"/>
      <c r="L62" s="59"/>
    </row>
    <row r="63" ht="15.75" customHeight="1">
      <c r="A63" s="38" t="s">
        <v>190</v>
      </c>
      <c r="B63" s="34"/>
      <c r="C63" s="34"/>
      <c r="D63" s="34"/>
      <c r="E63" s="34"/>
      <c r="F63" s="34"/>
      <c r="G63" s="1" t="s">
        <v>3</v>
      </c>
      <c r="H63" s="51" t="s">
        <v>191</v>
      </c>
      <c r="I63" s="1" t="s">
        <v>192</v>
      </c>
      <c r="J63" s="57"/>
      <c r="K63" s="58"/>
      <c r="L63" s="58"/>
      <c r="M63" s="59"/>
    </row>
    <row r="64" ht="15.75" customHeight="1">
      <c r="A64" s="34" t="s">
        <v>193</v>
      </c>
      <c r="B64" s="34" t="s">
        <v>194</v>
      </c>
      <c r="C64" s="34" t="s">
        <v>195</v>
      </c>
      <c r="D64" s="34" t="s">
        <v>196</v>
      </c>
      <c r="E64" s="34" t="s">
        <v>197</v>
      </c>
      <c r="F64" s="34" t="s">
        <v>198</v>
      </c>
      <c r="G64" s="33" t="s">
        <v>6</v>
      </c>
      <c r="J64" s="58"/>
      <c r="K64" s="58"/>
      <c r="L64" s="59"/>
    </row>
    <row r="65" ht="15.75" customHeight="1">
      <c r="A65" s="34" t="s">
        <v>199</v>
      </c>
      <c r="B65" s="34">
        <f>1050+1093</f>
        <v>2143</v>
      </c>
      <c r="C65" s="34">
        <f> 6161000 + 6272000</f>
        <v>12433000</v>
      </c>
      <c r="D65" s="60">
        <v>0.67</v>
      </c>
      <c r="E65" s="34" t="s">
        <v>200</v>
      </c>
      <c r="F65" s="3">
        <f>B65/5</f>
        <v>428.6</v>
      </c>
      <c r="G65" s="33" t="s">
        <v>9</v>
      </c>
      <c r="J65" s="57"/>
      <c r="K65" s="57"/>
      <c r="L65" s="58"/>
      <c r="M65" s="59"/>
    </row>
    <row r="66" ht="15.75" customHeight="1">
      <c r="A66" s="34" t="s">
        <v>201</v>
      </c>
      <c r="B66" s="34">
        <f>3043+1667</f>
        <v>4710</v>
      </c>
      <c r="C66" s="34">
        <f>16711000+9234000</f>
        <v>25945000</v>
      </c>
      <c r="D66" s="60">
        <v>0.63</v>
      </c>
      <c r="E66" s="34" t="s">
        <v>202</v>
      </c>
      <c r="F66" s="3">
        <f>B66/7</f>
        <v>672.8571429</v>
      </c>
      <c r="G66" s="61" t="s">
        <v>11</v>
      </c>
      <c r="H66" s="3">
        <f>F77+F78</f>
        <v>1477.6</v>
      </c>
      <c r="I66" s="3" t="s">
        <v>203</v>
      </c>
      <c r="J66" s="58"/>
      <c r="K66" s="58"/>
      <c r="L66" s="59"/>
    </row>
    <row r="67" ht="15.75" customHeight="1">
      <c r="A67" s="34" t="s">
        <v>204</v>
      </c>
      <c r="B67" s="34">
        <f>1389+1172</f>
        <v>2561</v>
      </c>
      <c r="C67" s="34">
        <f>7785000+6420000</f>
        <v>14205000</v>
      </c>
      <c r="D67" s="60">
        <v>0.64</v>
      </c>
      <c r="E67" s="34" t="s">
        <v>205</v>
      </c>
      <c r="F67" s="3">
        <f>B67/6</f>
        <v>426.8333333</v>
      </c>
      <c r="G67" s="33" t="s">
        <v>14</v>
      </c>
      <c r="J67" s="57"/>
      <c r="K67" s="58"/>
      <c r="L67" s="58"/>
      <c r="M67" s="59"/>
    </row>
    <row r="68" ht="15.75" customHeight="1">
      <c r="A68" s="34" t="s">
        <v>206</v>
      </c>
      <c r="B68" s="34">
        <f>1160+265</f>
        <v>1425</v>
      </c>
      <c r="C68" s="34">
        <f>1538000+6906000</f>
        <v>8444000</v>
      </c>
      <c r="D68" s="60">
        <v>0.68</v>
      </c>
      <c r="E68" s="34" t="s">
        <v>207</v>
      </c>
      <c r="F68" s="3">
        <f>B68/4</f>
        <v>356.25</v>
      </c>
      <c r="G68" s="33" t="s">
        <v>17</v>
      </c>
      <c r="J68" s="58"/>
      <c r="K68" s="58"/>
      <c r="L68" s="59"/>
    </row>
    <row r="69" ht="15.75" customHeight="1">
      <c r="A69" s="34" t="s">
        <v>92</v>
      </c>
      <c r="B69" s="34">
        <v>4757.0</v>
      </c>
      <c r="C69" s="34"/>
      <c r="D69" s="60">
        <v>0.61</v>
      </c>
      <c r="E69" s="34" t="s">
        <v>208</v>
      </c>
      <c r="F69" s="3">
        <f>B69/6</f>
        <v>792.8333333</v>
      </c>
      <c r="G69" s="61" t="s">
        <v>20</v>
      </c>
      <c r="H69" s="3">
        <f>F78</f>
        <v>871</v>
      </c>
      <c r="I69" s="3" t="s">
        <v>209</v>
      </c>
      <c r="J69" s="57"/>
      <c r="K69" s="57"/>
      <c r="L69" s="58"/>
      <c r="M69" s="59"/>
    </row>
    <row r="70" ht="15.75" customHeight="1">
      <c r="A70" s="34" t="s">
        <v>106</v>
      </c>
      <c r="B70" s="34">
        <v>1363.0</v>
      </c>
      <c r="C70" s="34"/>
      <c r="D70" s="60">
        <v>0.67</v>
      </c>
      <c r="E70" s="34" t="s">
        <v>210</v>
      </c>
      <c r="F70" s="3">
        <f>B70/2</f>
        <v>681.5</v>
      </c>
      <c r="G70" s="33" t="s">
        <v>22</v>
      </c>
      <c r="H70" s="3">
        <f>F66</f>
        <v>672.8571429</v>
      </c>
      <c r="I70" s="3" t="s">
        <v>199</v>
      </c>
      <c r="J70" s="57"/>
      <c r="K70" s="58"/>
      <c r="L70" s="59"/>
    </row>
    <row r="71" ht="15.75" customHeight="1">
      <c r="A71" s="34" t="s">
        <v>211</v>
      </c>
      <c r="B71" s="34">
        <v>2081.0</v>
      </c>
      <c r="C71" s="34"/>
      <c r="D71" s="60">
        <v>0.65</v>
      </c>
      <c r="E71" s="34" t="s">
        <v>212</v>
      </c>
      <c r="F71" s="3">
        <f>B71/5</f>
        <v>416.2</v>
      </c>
      <c r="G71" s="33" t="s">
        <v>25</v>
      </c>
      <c r="H71" s="3">
        <f>F66</f>
        <v>672.8571429</v>
      </c>
      <c r="I71" s="3" t="s">
        <v>201</v>
      </c>
      <c r="J71" s="57"/>
      <c r="K71" s="58"/>
      <c r="L71" s="58"/>
      <c r="M71" s="59"/>
    </row>
    <row r="72" ht="15.75" customHeight="1">
      <c r="A72" s="34" t="s">
        <v>213</v>
      </c>
      <c r="B72" s="34">
        <f>1741+331</f>
        <v>2072</v>
      </c>
      <c r="C72" s="34"/>
      <c r="D72" s="60">
        <v>0.68</v>
      </c>
      <c r="E72" s="34" t="s">
        <v>214</v>
      </c>
      <c r="F72" s="3">
        <f>B72/3</f>
        <v>690.6666667</v>
      </c>
      <c r="G72" s="61" t="s">
        <v>28</v>
      </c>
      <c r="H72" s="3" t="str">
        <f>M126</f>
        <v/>
      </c>
      <c r="I72" s="34" t="s">
        <v>204</v>
      </c>
      <c r="J72" s="58"/>
      <c r="K72" s="58"/>
      <c r="L72" s="59"/>
    </row>
    <row r="73" ht="15.75" customHeight="1">
      <c r="A73" s="34" t="s">
        <v>215</v>
      </c>
      <c r="B73" s="34">
        <f>68+82</f>
        <v>150</v>
      </c>
      <c r="C73" s="34"/>
      <c r="D73" s="60">
        <v>0.63</v>
      </c>
      <c r="E73" s="34" t="s">
        <v>216</v>
      </c>
      <c r="F73" s="3">
        <f>B73/2</f>
        <v>75</v>
      </c>
      <c r="G73" s="33" t="s">
        <v>30</v>
      </c>
      <c r="J73" s="57"/>
      <c r="K73" s="58"/>
      <c r="L73" s="58"/>
      <c r="M73" s="59"/>
    </row>
    <row r="74" ht="15.75" customHeight="1">
      <c r="A74" s="34" t="s">
        <v>70</v>
      </c>
      <c r="B74" s="34">
        <f>3027+8659</f>
        <v>11686</v>
      </c>
      <c r="C74" s="34"/>
      <c r="D74" s="60">
        <v>0.68</v>
      </c>
      <c r="E74" s="34" t="s">
        <v>217</v>
      </c>
      <c r="F74" s="3">
        <f>B74/7</f>
        <v>1669.428571</v>
      </c>
      <c r="G74" s="33" t="s">
        <v>33</v>
      </c>
      <c r="J74" s="57"/>
      <c r="K74" s="58"/>
      <c r="L74" s="59"/>
    </row>
    <row r="75" ht="15.75" customHeight="1">
      <c r="A75" s="34" t="s">
        <v>218</v>
      </c>
      <c r="B75" s="34">
        <f>395+388</f>
        <v>783</v>
      </c>
      <c r="C75" s="34"/>
      <c r="D75" s="60">
        <v>0.66</v>
      </c>
      <c r="E75" s="34" t="s">
        <v>109</v>
      </c>
      <c r="F75" s="3">
        <f>B75</f>
        <v>783</v>
      </c>
      <c r="G75" s="33" t="s">
        <v>36</v>
      </c>
      <c r="J75" s="57"/>
      <c r="K75" s="57"/>
      <c r="L75" s="58"/>
      <c r="M75" s="59"/>
    </row>
    <row r="76" ht="15.75" customHeight="1">
      <c r="A76" s="34" t="s">
        <v>219</v>
      </c>
      <c r="B76" s="34">
        <f>1336+301</f>
        <v>1637</v>
      </c>
      <c r="C76" s="34"/>
      <c r="D76" s="60">
        <v>0.55</v>
      </c>
      <c r="E76" s="34" t="s">
        <v>220</v>
      </c>
      <c r="F76" s="3">
        <f>B76/2</f>
        <v>818.5</v>
      </c>
      <c r="G76" s="61" t="s">
        <v>39</v>
      </c>
      <c r="H76" s="3">
        <f>F71</f>
        <v>416.2</v>
      </c>
      <c r="I76" s="34" t="s">
        <v>211</v>
      </c>
      <c r="J76" s="57"/>
      <c r="K76" s="58"/>
      <c r="L76" s="59"/>
    </row>
    <row r="77" ht="15.75" customHeight="1">
      <c r="A77" s="34" t="s">
        <v>221</v>
      </c>
      <c r="B77" s="34">
        <f>1942+1091</f>
        <v>3033</v>
      </c>
      <c r="C77" s="34"/>
      <c r="D77" s="60">
        <v>0.66</v>
      </c>
      <c r="E77" s="34" t="s">
        <v>222</v>
      </c>
      <c r="F77" s="3">
        <f>B77/5</f>
        <v>606.6</v>
      </c>
      <c r="G77" s="61" t="s">
        <v>41</v>
      </c>
      <c r="H77" s="53">
        <v>792.8333333</v>
      </c>
      <c r="I77" s="3" t="s">
        <v>92</v>
      </c>
      <c r="J77" s="57"/>
      <c r="K77" s="58"/>
      <c r="L77" s="58"/>
      <c r="M77" s="59"/>
    </row>
    <row r="78" ht="15.75" customHeight="1">
      <c r="A78" s="34" t="s">
        <v>209</v>
      </c>
      <c r="B78" s="34">
        <f>2166+447</f>
        <v>2613</v>
      </c>
      <c r="C78" s="34"/>
      <c r="D78" s="60">
        <v>0.7</v>
      </c>
      <c r="E78" s="34" t="s">
        <v>223</v>
      </c>
      <c r="F78" s="3">
        <f t="shared" ref="F78:F79" si="3">B78/3</f>
        <v>871</v>
      </c>
      <c r="G78" s="33" t="s">
        <v>44</v>
      </c>
      <c r="J78" s="58"/>
      <c r="K78" s="58"/>
      <c r="L78" s="59"/>
    </row>
    <row r="79" ht="15.75" customHeight="1">
      <c r="A79" s="34" t="s">
        <v>224</v>
      </c>
      <c r="B79" s="34">
        <f>148+416</f>
        <v>564</v>
      </c>
      <c r="C79" s="34"/>
      <c r="D79" s="60">
        <v>0.65</v>
      </c>
      <c r="E79" s="34" t="s">
        <v>225</v>
      </c>
      <c r="F79" s="3">
        <f t="shared" si="3"/>
        <v>188</v>
      </c>
      <c r="G79" s="33" t="s">
        <v>47</v>
      </c>
      <c r="J79" s="57"/>
      <c r="K79" s="58"/>
      <c r="L79" s="58"/>
      <c r="M79" s="59"/>
    </row>
    <row r="80" ht="15.75" customHeight="1">
      <c r="A80" s="34" t="s">
        <v>226</v>
      </c>
      <c r="B80" s="34">
        <f>15997+9228</f>
        <v>25225</v>
      </c>
      <c r="C80" s="34"/>
      <c r="D80" s="60">
        <v>0.69</v>
      </c>
      <c r="E80" s="34" t="s">
        <v>227</v>
      </c>
      <c r="F80" s="3">
        <f>B80/4</f>
        <v>6306.25</v>
      </c>
      <c r="G80" s="33" t="s">
        <v>49</v>
      </c>
      <c r="J80" s="58"/>
      <c r="K80" s="58"/>
      <c r="L80" s="59"/>
    </row>
    <row r="81" ht="15.75" customHeight="1">
      <c r="A81" s="34" t="s">
        <v>17</v>
      </c>
      <c r="B81" s="34">
        <f>4029+3025</f>
        <v>7054</v>
      </c>
      <c r="C81" s="34"/>
      <c r="D81" s="60">
        <v>0.63</v>
      </c>
      <c r="E81" s="62" t="s">
        <v>18</v>
      </c>
      <c r="F81" s="3">
        <f t="shared" ref="F81:F83" si="4">B81</f>
        <v>7054</v>
      </c>
      <c r="G81" s="33" t="s">
        <v>52</v>
      </c>
      <c r="J81" s="57"/>
      <c r="K81" s="57"/>
      <c r="L81" s="58"/>
      <c r="M81" s="59"/>
    </row>
    <row r="82" ht="15.75" customHeight="1">
      <c r="A82" s="34" t="s">
        <v>9</v>
      </c>
      <c r="B82" s="34">
        <v>4723.0</v>
      </c>
      <c r="C82" s="34"/>
      <c r="D82" s="34" t="s">
        <v>180</v>
      </c>
      <c r="E82" s="34"/>
      <c r="F82" s="3">
        <f t="shared" si="4"/>
        <v>4723</v>
      </c>
      <c r="G82" s="61" t="s">
        <v>55</v>
      </c>
      <c r="H82" s="3">
        <f t="shared" ref="H82:H83" si="5">F65</f>
        <v>428.6</v>
      </c>
      <c r="I82" s="3" t="s">
        <v>199</v>
      </c>
      <c r="J82" s="57"/>
      <c r="K82" s="58"/>
      <c r="L82" s="59"/>
    </row>
    <row r="83" ht="15.75" customHeight="1">
      <c r="A83" s="34" t="s">
        <v>33</v>
      </c>
      <c r="B83" s="34">
        <v>145.0</v>
      </c>
      <c r="C83" s="34"/>
      <c r="D83" s="60">
        <v>0.53</v>
      </c>
      <c r="E83" s="34" t="s">
        <v>34</v>
      </c>
      <c r="F83" s="3">
        <f t="shared" si="4"/>
        <v>145</v>
      </c>
      <c r="G83" s="61" t="s">
        <v>58</v>
      </c>
      <c r="H83" s="3">
        <f t="shared" si="5"/>
        <v>672.8571429</v>
      </c>
      <c r="I83" s="3" t="s">
        <v>201</v>
      </c>
      <c r="J83" s="57"/>
      <c r="K83" s="58"/>
      <c r="L83" s="58"/>
      <c r="M83" s="59"/>
    </row>
    <row r="84" ht="15.75" customHeight="1">
      <c r="G84" s="33" t="s">
        <v>60</v>
      </c>
      <c r="I84" s="3" t="s">
        <v>199</v>
      </c>
      <c r="J84" s="57"/>
      <c r="K84" s="58"/>
      <c r="L84" s="59"/>
    </row>
    <row r="85" ht="15.75" customHeight="1">
      <c r="G85" s="61" t="s">
        <v>63</v>
      </c>
      <c r="H85" s="53">
        <f>F68</f>
        <v>356.25</v>
      </c>
      <c r="I85" s="34" t="s">
        <v>206</v>
      </c>
      <c r="J85" s="57"/>
      <c r="K85" s="58"/>
      <c r="L85" s="58"/>
      <c r="M85" s="59"/>
    </row>
    <row r="86" ht="15.75" customHeight="1">
      <c r="G86" s="61" t="s">
        <v>66</v>
      </c>
      <c r="H86" s="34">
        <f>F73+F71</f>
        <v>491.2</v>
      </c>
      <c r="I86" s="3" t="s">
        <v>228</v>
      </c>
      <c r="J86" s="58"/>
      <c r="K86" s="58"/>
      <c r="L86" s="59"/>
    </row>
    <row r="87" ht="15.75" customHeight="1">
      <c r="G87" s="33" t="s">
        <v>68</v>
      </c>
      <c r="J87" s="57"/>
      <c r="K87" s="58"/>
      <c r="L87" s="58"/>
      <c r="M87" s="59"/>
    </row>
    <row r="88" ht="15.75" customHeight="1">
      <c r="G88" s="33" t="s">
        <v>70</v>
      </c>
      <c r="J88" s="57"/>
      <c r="K88" s="58"/>
      <c r="L88" s="59"/>
    </row>
    <row r="89" ht="15.75" customHeight="1">
      <c r="G89" s="33" t="s">
        <v>73</v>
      </c>
      <c r="J89" s="57"/>
      <c r="K89" s="57"/>
      <c r="L89" s="58"/>
      <c r="M89" s="59"/>
    </row>
    <row r="90" ht="15.75" customHeight="1">
      <c r="G90" s="33" t="s">
        <v>76</v>
      </c>
      <c r="J90" s="57"/>
      <c r="K90" s="58"/>
      <c r="L90" s="59"/>
    </row>
    <row r="91" ht="15.75" customHeight="1">
      <c r="G91" s="61" t="s">
        <v>78</v>
      </c>
      <c r="H91" s="3">
        <f>F78+F79</f>
        <v>1059</v>
      </c>
      <c r="I91" s="3" t="s">
        <v>229</v>
      </c>
      <c r="J91" s="57"/>
      <c r="K91" s="58"/>
      <c r="L91" s="58"/>
      <c r="M91" s="59"/>
    </row>
    <row r="92" ht="15.75" customHeight="1">
      <c r="G92" s="33" t="s">
        <v>80</v>
      </c>
      <c r="I92" s="3" t="s">
        <v>199</v>
      </c>
      <c r="J92" s="58"/>
      <c r="K92" s="58"/>
      <c r="L92" s="59"/>
    </row>
    <row r="93" ht="15.75" customHeight="1">
      <c r="G93" s="61" t="s">
        <v>82</v>
      </c>
      <c r="H93" s="3">
        <f>F66</f>
        <v>672.8571429</v>
      </c>
      <c r="I93" s="3" t="s">
        <v>201</v>
      </c>
      <c r="J93" s="57"/>
      <c r="K93" s="58"/>
      <c r="L93" s="58"/>
      <c r="M93" s="59"/>
    </row>
    <row r="94" ht="15.75" customHeight="1">
      <c r="G94" s="61" t="s">
        <v>84</v>
      </c>
      <c r="H94" s="3">
        <f>F78+F79</f>
        <v>1059</v>
      </c>
      <c r="I94" s="3" t="s">
        <v>229</v>
      </c>
      <c r="J94" s="58"/>
      <c r="K94" s="58"/>
      <c r="L94" s="59"/>
    </row>
    <row r="95" ht="15.75" customHeight="1">
      <c r="G95" s="33" t="s">
        <v>86</v>
      </c>
    </row>
    <row r="96" ht="15.75" customHeight="1">
      <c r="G96" s="61" t="s">
        <v>88</v>
      </c>
      <c r="H96" s="3">
        <f>+F67+F70</f>
        <v>1108.333333</v>
      </c>
      <c r="I96" s="34" t="s">
        <v>230</v>
      </c>
    </row>
    <row r="97" ht="15.75" customHeight="1">
      <c r="G97" s="33" t="s">
        <v>90</v>
      </c>
    </row>
    <row r="98" ht="15.75" customHeight="1">
      <c r="G98" s="61" t="s">
        <v>92</v>
      </c>
      <c r="H98" s="3">
        <f>F68+F69</f>
        <v>1149.083333</v>
      </c>
      <c r="I98" s="3" t="s">
        <v>231</v>
      </c>
    </row>
    <row r="99" ht="15.75" customHeight="1">
      <c r="G99" s="33" t="s">
        <v>94</v>
      </c>
    </row>
    <row r="100" ht="15.75" customHeight="1">
      <c r="G100" s="61" t="s">
        <v>96</v>
      </c>
      <c r="H100" s="54">
        <f>F80</f>
        <v>6306.25</v>
      </c>
      <c r="I100" s="34" t="s">
        <v>226</v>
      </c>
    </row>
    <row r="101" ht="15.75" customHeight="1">
      <c r="G101" s="61" t="s">
        <v>98</v>
      </c>
      <c r="H101" s="3">
        <f>F66+F69</f>
        <v>1465.690476</v>
      </c>
      <c r="I101" s="3" t="s">
        <v>232</v>
      </c>
    </row>
    <row r="102" ht="15.75" customHeight="1">
      <c r="G102" s="33" t="s">
        <v>100</v>
      </c>
    </row>
    <row r="103" ht="15.75" customHeight="1">
      <c r="G103" s="33" t="s">
        <v>102</v>
      </c>
    </row>
    <row r="104" ht="15.75" customHeight="1">
      <c r="G104" s="33" t="s">
        <v>104</v>
      </c>
    </row>
    <row r="105" ht="15.75" customHeight="1">
      <c r="G105" s="33" t="s">
        <v>106</v>
      </c>
    </row>
    <row r="106" ht="15.75" customHeight="1">
      <c r="G106" s="61" t="s">
        <v>108</v>
      </c>
      <c r="H106" s="3">
        <f>F75+F76</f>
        <v>1601.5</v>
      </c>
      <c r="I106" s="63" t="s">
        <v>233</v>
      </c>
    </row>
    <row r="107" ht="15.75" customHeight="1">
      <c r="G107" s="33" t="s">
        <v>110</v>
      </c>
    </row>
    <row r="108" ht="15.75" customHeight="1">
      <c r="G108" s="33" t="s">
        <v>112</v>
      </c>
    </row>
    <row r="109" ht="15.75" customHeight="1">
      <c r="G109" s="61" t="s">
        <v>1</v>
      </c>
      <c r="H109" s="3">
        <f>F66+F69</f>
        <v>1465.690476</v>
      </c>
      <c r="I109" s="3" t="s">
        <v>232</v>
      </c>
    </row>
    <row r="110" ht="15.75" customHeight="1">
      <c r="G110" s="33" t="s">
        <v>115</v>
      </c>
    </row>
    <row r="111" ht="15.75" customHeight="1">
      <c r="G111" s="33" t="s">
        <v>117</v>
      </c>
    </row>
    <row r="112" ht="15.75" customHeight="1">
      <c r="G112" s="61" t="s">
        <v>119</v>
      </c>
      <c r="H112" s="3">
        <f>F68+F71</f>
        <v>772.45</v>
      </c>
      <c r="I112" s="3" t="s">
        <v>234</v>
      </c>
    </row>
    <row r="113" ht="15.75" customHeight="1">
      <c r="G113" s="50" t="s">
        <v>121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37.5"/>
    <col customWidth="1" min="10" max="10" width="20.88"/>
  </cols>
  <sheetData>
    <row r="1">
      <c r="A1" s="9" t="s">
        <v>123</v>
      </c>
    </row>
    <row r="2">
      <c r="A2" s="10" t="s">
        <v>124</v>
      </c>
      <c r="G2" s="11"/>
      <c r="H2" s="11"/>
      <c r="I2" s="11"/>
      <c r="J2" s="11"/>
    </row>
    <row r="3">
      <c r="A3" s="12" t="s">
        <v>125</v>
      </c>
      <c r="B3" s="12" t="s">
        <v>126</v>
      </c>
      <c r="C3" s="13" t="s">
        <v>127</v>
      </c>
      <c r="G3" s="11"/>
      <c r="H3" s="11"/>
      <c r="I3" s="11"/>
      <c r="J3" s="11"/>
    </row>
    <row r="4">
      <c r="C4" s="14">
        <v>2020.0</v>
      </c>
      <c r="D4" s="15" t="s">
        <v>128</v>
      </c>
      <c r="E4" s="2" t="s">
        <v>129</v>
      </c>
      <c r="F4" s="16"/>
      <c r="G4" s="11"/>
      <c r="H4" s="11"/>
      <c r="I4" s="11"/>
      <c r="J4" s="11"/>
    </row>
    <row r="5">
      <c r="A5" s="17"/>
      <c r="B5" s="18" t="s">
        <v>130</v>
      </c>
      <c r="C5" s="19">
        <v>3.32527548E8</v>
      </c>
      <c r="D5" s="20"/>
      <c r="F5" s="20"/>
      <c r="G5" s="11"/>
      <c r="H5" s="21" t="s">
        <v>131</v>
      </c>
      <c r="I5" s="22"/>
      <c r="J5" s="23" t="s">
        <v>132</v>
      </c>
    </row>
    <row r="6">
      <c r="A6" s="14">
        <v>1.0</v>
      </c>
      <c r="B6" s="11" t="s">
        <v>6</v>
      </c>
      <c r="C6" s="24">
        <v>4911278.0</v>
      </c>
      <c r="D6" s="25">
        <f t="shared" ref="D6:D56" si="1">C6/$C$5</f>
        <v>0.01476953723</v>
      </c>
      <c r="E6" s="3">
        <f t="shared" ref="E6:E56" si="2">$I$23*D6</f>
        <v>118.6141535</v>
      </c>
      <c r="F6" s="26"/>
      <c r="G6" s="11"/>
      <c r="H6" s="23" t="s">
        <v>133</v>
      </c>
      <c r="I6" s="23">
        <v>1820.0</v>
      </c>
      <c r="J6" s="23" t="s">
        <v>134</v>
      </c>
    </row>
    <row r="7">
      <c r="A7" s="27">
        <v>2.0</v>
      </c>
      <c r="B7" s="17" t="s">
        <v>9</v>
      </c>
      <c r="C7" s="28">
        <v>751328.0</v>
      </c>
      <c r="D7" s="25">
        <f t="shared" si="1"/>
        <v>0.002259445885</v>
      </c>
      <c r="E7" s="3">
        <f t="shared" si="2"/>
        <v>18.1456099</v>
      </c>
      <c r="F7" s="26"/>
      <c r="G7" s="11"/>
      <c r="H7" s="11"/>
      <c r="I7" s="11"/>
      <c r="J7" s="11"/>
    </row>
    <row r="8">
      <c r="A8" s="14">
        <v>4.0</v>
      </c>
      <c r="B8" s="11" t="s">
        <v>11</v>
      </c>
      <c r="C8" s="24">
        <v>7268694.0</v>
      </c>
      <c r="D8" s="25">
        <f t="shared" si="1"/>
        <v>0.0218589228</v>
      </c>
      <c r="E8" s="3">
        <f t="shared" si="2"/>
        <v>175.549009</v>
      </c>
      <c r="F8" s="26"/>
      <c r="G8" s="11"/>
      <c r="H8" s="23" t="s">
        <v>135</v>
      </c>
      <c r="I8" s="11"/>
      <c r="J8" s="11"/>
    </row>
    <row r="9">
      <c r="A9" s="27">
        <v>5.0</v>
      </c>
      <c r="B9" s="17" t="s">
        <v>14</v>
      </c>
      <c r="C9" s="28">
        <v>3038491.0</v>
      </c>
      <c r="D9" s="25">
        <f t="shared" si="1"/>
        <v>0.00913756174</v>
      </c>
      <c r="E9" s="3">
        <f t="shared" si="2"/>
        <v>73.38375833</v>
      </c>
      <c r="F9" s="26"/>
      <c r="G9" s="11"/>
      <c r="H9" s="23" t="s">
        <v>136</v>
      </c>
      <c r="I9" s="23">
        <v>262.4</v>
      </c>
      <c r="J9" s="23" t="s">
        <v>137</v>
      </c>
    </row>
    <row r="10">
      <c r="A10" s="14">
        <v>6.0</v>
      </c>
      <c r="B10" s="11" t="s">
        <v>17</v>
      </c>
      <c r="C10" s="24">
        <v>4.043864E7</v>
      </c>
      <c r="D10" s="25">
        <f t="shared" si="1"/>
        <v>0.1216098944</v>
      </c>
      <c r="E10" s="3">
        <f t="shared" si="2"/>
        <v>976.649062</v>
      </c>
      <c r="F10" s="26"/>
      <c r="G10" s="11"/>
      <c r="H10" s="23" t="s">
        <v>138</v>
      </c>
      <c r="I10" s="23">
        <v>33.57</v>
      </c>
      <c r="J10" s="23" t="s">
        <v>137</v>
      </c>
    </row>
    <row r="11">
      <c r="A11" s="27">
        <v>8.0</v>
      </c>
      <c r="B11" s="17" t="s">
        <v>20</v>
      </c>
      <c r="C11" s="28">
        <v>5843359.0</v>
      </c>
      <c r="D11" s="25">
        <f t="shared" si="1"/>
        <v>0.01757255612</v>
      </c>
      <c r="E11" s="3">
        <f t="shared" si="2"/>
        <v>141.1251982</v>
      </c>
      <c r="F11" s="26"/>
      <c r="G11" s="11"/>
      <c r="H11" s="23" t="s">
        <v>139</v>
      </c>
      <c r="I11" s="23">
        <v>67.8</v>
      </c>
      <c r="J11" s="23" t="s">
        <v>137</v>
      </c>
    </row>
    <row r="12">
      <c r="A12" s="14">
        <v>9.0</v>
      </c>
      <c r="B12" s="11" t="s">
        <v>22</v>
      </c>
      <c r="C12" s="24">
        <v>3593542.0</v>
      </c>
      <c r="D12" s="25">
        <f t="shared" si="1"/>
        <v>0.01080674976</v>
      </c>
      <c r="E12" s="3">
        <f t="shared" si="2"/>
        <v>86.78900733</v>
      </c>
      <c r="F12" s="26"/>
      <c r="G12" s="11"/>
      <c r="H12" s="23" t="s">
        <v>140</v>
      </c>
      <c r="I12" s="23">
        <v>23.4</v>
      </c>
      <c r="J12" s="23" t="s">
        <v>137</v>
      </c>
    </row>
    <row r="13">
      <c r="A13" s="27">
        <v>10.0</v>
      </c>
      <c r="B13" s="17" t="s">
        <v>25</v>
      </c>
      <c r="C13" s="28">
        <v>987393.0</v>
      </c>
      <c r="D13" s="25">
        <f t="shared" si="1"/>
        <v>0.002969356993</v>
      </c>
      <c r="E13" s="3">
        <f t="shared" si="2"/>
        <v>23.84690601</v>
      </c>
      <c r="F13" s="26"/>
      <c r="G13" s="11"/>
      <c r="H13" s="23" t="s">
        <v>141</v>
      </c>
      <c r="I13" s="23">
        <v>137.7</v>
      </c>
      <c r="J13" s="23" t="s">
        <v>137</v>
      </c>
    </row>
    <row r="14">
      <c r="A14" s="14">
        <v>11.0</v>
      </c>
      <c r="B14" s="11" t="s">
        <v>142</v>
      </c>
      <c r="C14" s="24">
        <v>732552.0</v>
      </c>
      <c r="D14" s="25">
        <f t="shared" si="1"/>
        <v>0.00220298139</v>
      </c>
      <c r="E14" s="3">
        <f t="shared" si="2"/>
        <v>17.69214355</v>
      </c>
      <c r="F14" s="26"/>
      <c r="G14" s="11"/>
      <c r="H14" s="11"/>
      <c r="I14" s="11"/>
      <c r="J14" s="11"/>
    </row>
    <row r="15">
      <c r="A15" s="27">
        <v>12.0</v>
      </c>
      <c r="B15" s="17" t="s">
        <v>28</v>
      </c>
      <c r="C15" s="28">
        <v>2.1877257E7</v>
      </c>
      <c r="D15" s="25">
        <f t="shared" si="1"/>
        <v>0.06579081081</v>
      </c>
      <c r="E15" s="3">
        <f t="shared" si="2"/>
        <v>528.3660016</v>
      </c>
      <c r="F15" s="26"/>
      <c r="G15" s="11"/>
      <c r="H15" s="23" t="s">
        <v>143</v>
      </c>
      <c r="I15" s="29">
        <v>0.832</v>
      </c>
      <c r="J15" s="23" t="s">
        <v>137</v>
      </c>
    </row>
    <row r="16">
      <c r="A16" s="14">
        <v>13.0</v>
      </c>
      <c r="B16" s="11" t="s">
        <v>30</v>
      </c>
      <c r="C16" s="24">
        <v>1.0725351E7</v>
      </c>
      <c r="D16" s="25">
        <f t="shared" si="1"/>
        <v>0.03225402245</v>
      </c>
      <c r="E16" s="3">
        <f t="shared" si="2"/>
        <v>259.0320543</v>
      </c>
      <c r="F16" s="26"/>
      <c r="G16" s="11"/>
      <c r="H16" s="23" t="s">
        <v>144</v>
      </c>
      <c r="I16" s="11"/>
      <c r="J16" s="11"/>
    </row>
    <row r="17">
      <c r="A17" s="27">
        <v>15.0</v>
      </c>
      <c r="B17" s="17" t="s">
        <v>33</v>
      </c>
      <c r="C17" s="28">
        <v>1453902.0</v>
      </c>
      <c r="D17" s="25">
        <f t="shared" si="1"/>
        <v>0.004372275346</v>
      </c>
      <c r="E17" s="3">
        <f t="shared" si="2"/>
        <v>35.1137433</v>
      </c>
      <c r="F17" s="26"/>
      <c r="G17" s="11"/>
      <c r="H17" s="11"/>
      <c r="I17" s="11"/>
      <c r="J17" s="11"/>
    </row>
    <row r="18">
      <c r="A18" s="14">
        <v>16.0</v>
      </c>
      <c r="B18" s="11" t="s">
        <v>36</v>
      </c>
      <c r="C18" s="24">
        <v>1777249.0</v>
      </c>
      <c r="D18" s="25">
        <f t="shared" si="1"/>
        <v>0.005344666963</v>
      </c>
      <c r="E18" s="3">
        <f t="shared" si="2"/>
        <v>42.92302038</v>
      </c>
      <c r="F18" s="26"/>
      <c r="G18" s="11"/>
      <c r="H18" s="23" t="s">
        <v>145</v>
      </c>
      <c r="I18" s="11"/>
      <c r="J18" s="11"/>
    </row>
    <row r="19">
      <c r="A19" s="27">
        <v>17.0</v>
      </c>
      <c r="B19" s="17" t="s">
        <v>39</v>
      </c>
      <c r="C19" s="28">
        <v>1.2791188E7</v>
      </c>
      <c r="D19" s="25">
        <f t="shared" si="1"/>
        <v>0.03846655135</v>
      </c>
      <c r="E19" s="3">
        <f t="shared" si="2"/>
        <v>308.9248739</v>
      </c>
      <c r="F19" s="26"/>
      <c r="G19" s="11"/>
      <c r="H19" s="23" t="s">
        <v>146</v>
      </c>
      <c r="I19" s="11"/>
      <c r="J19" s="11"/>
    </row>
    <row r="20">
      <c r="A20" s="14">
        <v>18.0</v>
      </c>
      <c r="B20" s="11" t="s">
        <v>41</v>
      </c>
      <c r="C20" s="24">
        <v>6737581.0</v>
      </c>
      <c r="D20" s="25">
        <f t="shared" si="1"/>
        <v>0.0202617228</v>
      </c>
      <c r="E20" s="3">
        <f t="shared" si="2"/>
        <v>162.7218958</v>
      </c>
      <c r="F20" s="26"/>
      <c r="G20" s="11"/>
      <c r="H20" s="23" t="s">
        <v>147</v>
      </c>
      <c r="I20" s="11"/>
      <c r="J20" s="11"/>
    </row>
    <row r="21">
      <c r="A21" s="27">
        <v>19.0</v>
      </c>
      <c r="B21" s="17" t="s">
        <v>44</v>
      </c>
      <c r="C21" s="28">
        <v>3184240.0</v>
      </c>
      <c r="D21" s="25">
        <f t="shared" si="1"/>
        <v>0.009575868283</v>
      </c>
      <c r="E21" s="3">
        <f t="shared" si="2"/>
        <v>76.90379818</v>
      </c>
      <c r="F21" s="26"/>
      <c r="G21" s="11"/>
      <c r="H21" s="11"/>
      <c r="I21" s="11"/>
      <c r="J21" s="11"/>
    </row>
    <row r="22">
      <c r="A22" s="14">
        <v>20.0</v>
      </c>
      <c r="B22" s="11" t="s">
        <v>47</v>
      </c>
      <c r="C22" s="24">
        <v>2936212.0</v>
      </c>
      <c r="D22" s="25">
        <f t="shared" si="1"/>
        <v>0.008829981208</v>
      </c>
      <c r="E22" s="3">
        <f t="shared" si="2"/>
        <v>70.91357908</v>
      </c>
      <c r="F22" s="26"/>
      <c r="G22" s="11"/>
      <c r="H22" s="23" t="s">
        <v>148</v>
      </c>
      <c r="I22" s="30">
        <v>3.41</v>
      </c>
      <c r="J22" s="11"/>
    </row>
    <row r="23">
      <c r="A23" s="27">
        <v>21.0</v>
      </c>
      <c r="B23" s="17" t="s">
        <v>49</v>
      </c>
      <c r="C23" s="28">
        <v>4498533.0</v>
      </c>
      <c r="D23" s="25">
        <f t="shared" si="1"/>
        <v>0.01352830172</v>
      </c>
      <c r="E23" s="3">
        <f t="shared" si="2"/>
        <v>108.6457911</v>
      </c>
      <c r="F23" s="26"/>
      <c r="G23" s="11"/>
      <c r="H23" s="23" t="s">
        <v>129</v>
      </c>
      <c r="I23" s="23">
        <v>8031.0</v>
      </c>
      <c r="J23" s="11"/>
    </row>
    <row r="24">
      <c r="A24" s="14">
        <v>22.0</v>
      </c>
      <c r="B24" s="11" t="s">
        <v>52</v>
      </c>
      <c r="C24" s="24">
        <v>4742900.0</v>
      </c>
      <c r="D24" s="25">
        <f t="shared" si="1"/>
        <v>0.01426317918</v>
      </c>
      <c r="E24" s="3">
        <f t="shared" si="2"/>
        <v>114.547592</v>
      </c>
      <c r="F24" s="26"/>
      <c r="G24" s="11"/>
      <c r="H24" s="11"/>
      <c r="I24" s="11"/>
      <c r="J24" s="11"/>
    </row>
    <row r="25">
      <c r="A25" s="27">
        <v>23.0</v>
      </c>
      <c r="B25" s="17" t="s">
        <v>55</v>
      </c>
      <c r="C25" s="28">
        <v>1338780.0</v>
      </c>
      <c r="D25" s="25">
        <f t="shared" si="1"/>
        <v>0.00402607245</v>
      </c>
      <c r="E25" s="3">
        <f t="shared" si="2"/>
        <v>32.33338785</v>
      </c>
      <c r="F25" s="26"/>
      <c r="G25" s="11"/>
      <c r="H25" s="11"/>
      <c r="I25" s="11"/>
      <c r="J25" s="11"/>
    </row>
    <row r="26">
      <c r="A26" s="14">
        <v>24.0</v>
      </c>
      <c r="B26" s="11" t="s">
        <v>58</v>
      </c>
      <c r="C26" s="24">
        <v>6161345.0</v>
      </c>
      <c r="D26" s="25">
        <f t="shared" si="1"/>
        <v>0.01852882577</v>
      </c>
      <c r="E26" s="3">
        <f t="shared" si="2"/>
        <v>148.8049997</v>
      </c>
      <c r="F26" s="26"/>
      <c r="G26" s="11"/>
      <c r="H26" s="11"/>
      <c r="I26" s="11"/>
      <c r="J26" s="11"/>
    </row>
    <row r="27">
      <c r="A27" s="27">
        <v>25.0</v>
      </c>
      <c r="B27" s="17" t="s">
        <v>60</v>
      </c>
      <c r="C27" s="28">
        <v>6982092.0</v>
      </c>
      <c r="D27" s="25">
        <f t="shared" si="1"/>
        <v>0.0209970333</v>
      </c>
      <c r="E27" s="3">
        <f t="shared" si="2"/>
        <v>168.6271745</v>
      </c>
      <c r="F27" s="26"/>
      <c r="G27" s="11"/>
      <c r="H27" s="11"/>
      <c r="I27" s="11"/>
      <c r="J27" s="11"/>
    </row>
    <row r="28">
      <c r="A28" s="14">
        <v>26.0</v>
      </c>
      <c r="B28" s="11" t="s">
        <v>63</v>
      </c>
      <c r="C28" s="24">
        <v>9992315.0</v>
      </c>
      <c r="D28" s="25">
        <f t="shared" si="1"/>
        <v>0.03004958555</v>
      </c>
      <c r="E28" s="3">
        <f t="shared" si="2"/>
        <v>241.3282215</v>
      </c>
      <c r="F28" s="26"/>
      <c r="G28" s="11"/>
      <c r="H28" s="11"/>
      <c r="I28" s="11"/>
      <c r="J28" s="11"/>
    </row>
    <row r="29">
      <c r="A29" s="27">
        <v>27.0</v>
      </c>
      <c r="B29" s="17" t="s">
        <v>66</v>
      </c>
      <c r="C29" s="28">
        <v>5683666.0</v>
      </c>
      <c r="D29" s="25">
        <f t="shared" si="1"/>
        <v>0.01709231621</v>
      </c>
      <c r="E29" s="3">
        <f t="shared" si="2"/>
        <v>137.2683915</v>
      </c>
      <c r="F29" s="26"/>
      <c r="G29" s="11"/>
      <c r="H29" s="11"/>
      <c r="I29" s="11"/>
      <c r="J29" s="11"/>
    </row>
    <row r="30">
      <c r="A30" s="14">
        <v>28.0</v>
      </c>
      <c r="B30" s="11" t="s">
        <v>68</v>
      </c>
      <c r="C30" s="24">
        <v>2990498.0</v>
      </c>
      <c r="D30" s="25">
        <f t="shared" si="1"/>
        <v>0.008993233848</v>
      </c>
      <c r="E30" s="3">
        <f t="shared" si="2"/>
        <v>72.22466103</v>
      </c>
      <c r="F30" s="26"/>
      <c r="G30" s="11"/>
      <c r="H30" s="11"/>
      <c r="I30" s="11"/>
      <c r="J30" s="11"/>
    </row>
    <row r="31">
      <c r="A31" s="27">
        <v>29.0</v>
      </c>
      <c r="B31" s="17" t="s">
        <v>70</v>
      </c>
      <c r="C31" s="28">
        <v>6161471.0</v>
      </c>
      <c r="D31" s="25">
        <f t="shared" si="1"/>
        <v>0.01852920468</v>
      </c>
      <c r="E31" s="3">
        <f t="shared" si="2"/>
        <v>148.8080428</v>
      </c>
      <c r="F31" s="26"/>
      <c r="G31" s="11"/>
      <c r="H31" s="11"/>
      <c r="I31" s="11"/>
      <c r="J31" s="11"/>
    </row>
    <row r="32">
      <c r="A32" s="14">
        <v>30.0</v>
      </c>
      <c r="B32" s="11" t="s">
        <v>73</v>
      </c>
      <c r="C32" s="24">
        <v>1074635.0</v>
      </c>
      <c r="D32" s="25">
        <f t="shared" si="1"/>
        <v>0.003231717211</v>
      </c>
      <c r="E32" s="3">
        <f t="shared" si="2"/>
        <v>25.95392092</v>
      </c>
      <c r="F32" s="26"/>
      <c r="G32" s="11"/>
      <c r="H32" s="11"/>
      <c r="I32" s="11"/>
      <c r="J32" s="11"/>
    </row>
    <row r="33">
      <c r="A33" s="27">
        <v>31.0</v>
      </c>
      <c r="B33" s="17" t="s">
        <v>76</v>
      </c>
      <c r="C33" s="28">
        <v>1956876.0</v>
      </c>
      <c r="D33" s="25">
        <f t="shared" si="1"/>
        <v>0.005884853787</v>
      </c>
      <c r="E33" s="3">
        <f t="shared" si="2"/>
        <v>47.26126076</v>
      </c>
      <c r="F33" s="26"/>
      <c r="G33" s="11"/>
      <c r="H33" s="11"/>
      <c r="I33" s="11"/>
      <c r="J33" s="11"/>
    </row>
    <row r="34">
      <c r="A34" s="14">
        <v>32.0</v>
      </c>
      <c r="B34" s="11" t="s">
        <v>78</v>
      </c>
      <c r="C34" s="24">
        <v>3119265.0</v>
      </c>
      <c r="D34" s="25">
        <f t="shared" si="1"/>
        <v>0.009380470938</v>
      </c>
      <c r="E34" s="3">
        <f t="shared" si="2"/>
        <v>75.3345621</v>
      </c>
      <c r="F34" s="26"/>
      <c r="G34" s="11"/>
      <c r="H34" s="11"/>
      <c r="I34" s="11"/>
      <c r="J34" s="11"/>
    </row>
    <row r="35">
      <c r="A35" s="27">
        <v>33.0</v>
      </c>
      <c r="B35" s="17" t="s">
        <v>80</v>
      </c>
      <c r="C35" s="28">
        <v>1352917.0</v>
      </c>
      <c r="D35" s="25">
        <f t="shared" si="1"/>
        <v>0.004068586221</v>
      </c>
      <c r="E35" s="3">
        <f t="shared" si="2"/>
        <v>32.67481594</v>
      </c>
      <c r="F35" s="26"/>
      <c r="G35" s="11"/>
      <c r="H35" s="11"/>
      <c r="I35" s="11"/>
      <c r="J35" s="11"/>
    </row>
    <row r="36">
      <c r="A36" s="14">
        <v>34.0</v>
      </c>
      <c r="B36" s="11" t="s">
        <v>82</v>
      </c>
      <c r="C36" s="24">
        <v>9088074.0</v>
      </c>
      <c r="D36" s="25">
        <f t="shared" si="1"/>
        <v>0.02733028904</v>
      </c>
      <c r="E36" s="3">
        <f t="shared" si="2"/>
        <v>219.4895513</v>
      </c>
      <c r="F36" s="26"/>
      <c r="G36" s="11"/>
      <c r="H36" s="11"/>
      <c r="I36" s="11"/>
      <c r="J36" s="11"/>
    </row>
    <row r="37">
      <c r="A37" s="27">
        <v>35.0</v>
      </c>
      <c r="B37" s="17" t="s">
        <v>84</v>
      </c>
      <c r="C37" s="28">
        <v>2099134.0</v>
      </c>
      <c r="D37" s="25">
        <f t="shared" si="1"/>
        <v>0.006312661951</v>
      </c>
      <c r="E37" s="3">
        <f t="shared" si="2"/>
        <v>50.69698813</v>
      </c>
      <c r="F37" s="26"/>
      <c r="G37" s="11"/>
      <c r="H37" s="11"/>
      <c r="I37" s="11"/>
      <c r="J37" s="11"/>
    </row>
    <row r="38">
      <c r="A38" s="14">
        <v>36.0</v>
      </c>
      <c r="B38" s="11" t="s">
        <v>86</v>
      </c>
      <c r="C38" s="24">
        <v>2.003115E7</v>
      </c>
      <c r="D38" s="25">
        <f t="shared" si="1"/>
        <v>0.06023906928</v>
      </c>
      <c r="E38" s="3">
        <f t="shared" si="2"/>
        <v>483.7799654</v>
      </c>
      <c r="F38" s="26"/>
      <c r="G38" s="11"/>
      <c r="H38" s="11"/>
      <c r="I38" s="11"/>
      <c r="J38" s="11"/>
    </row>
    <row r="39">
      <c r="A39" s="27">
        <v>37.0</v>
      </c>
      <c r="B39" s="17" t="s">
        <v>88</v>
      </c>
      <c r="C39" s="28">
        <v>1.0568033E7</v>
      </c>
      <c r="D39" s="25">
        <f t="shared" si="1"/>
        <v>0.03178092481</v>
      </c>
      <c r="E39" s="3">
        <f t="shared" si="2"/>
        <v>255.2326071</v>
      </c>
      <c r="F39" s="26"/>
      <c r="G39" s="11"/>
      <c r="H39" s="11"/>
      <c r="I39" s="11"/>
      <c r="J39" s="11"/>
    </row>
    <row r="40">
      <c r="A40" s="14">
        <v>38.0</v>
      </c>
      <c r="B40" s="11" t="s">
        <v>90</v>
      </c>
      <c r="C40" s="24">
        <v>789403.0</v>
      </c>
      <c r="D40" s="25">
        <f t="shared" si="1"/>
        <v>0.002373947677</v>
      </c>
      <c r="E40" s="3">
        <f t="shared" si="2"/>
        <v>19.06517379</v>
      </c>
      <c r="F40" s="26"/>
      <c r="G40" s="11"/>
      <c r="H40" s="11"/>
      <c r="I40" s="11"/>
      <c r="J40" s="11"/>
    </row>
    <row r="41">
      <c r="A41" s="27">
        <v>39.0</v>
      </c>
      <c r="B41" s="17" t="s">
        <v>92</v>
      </c>
      <c r="C41" s="28">
        <v>1.1705262E7</v>
      </c>
      <c r="D41" s="25">
        <f t="shared" si="1"/>
        <v>0.03520087906</v>
      </c>
      <c r="E41" s="3">
        <f t="shared" si="2"/>
        <v>282.6982597</v>
      </c>
      <c r="F41" s="26"/>
      <c r="G41" s="11"/>
      <c r="H41" s="11"/>
      <c r="I41" s="11"/>
      <c r="J41" s="11"/>
    </row>
    <row r="42">
      <c r="A42" s="14">
        <v>40.0</v>
      </c>
      <c r="B42" s="11" t="s">
        <v>94</v>
      </c>
      <c r="C42" s="24">
        <v>4001180.0</v>
      </c>
      <c r="D42" s="25">
        <f t="shared" si="1"/>
        <v>0.01203262714</v>
      </c>
      <c r="E42" s="3">
        <f t="shared" si="2"/>
        <v>96.63402859</v>
      </c>
      <c r="F42" s="26"/>
      <c r="G42" s="11"/>
      <c r="H42" s="11"/>
      <c r="I42" s="11"/>
      <c r="J42" s="11"/>
    </row>
    <row r="43">
      <c r="A43" s="27">
        <v>41.0</v>
      </c>
      <c r="B43" s="17" t="s">
        <v>96</v>
      </c>
      <c r="C43" s="28">
        <v>4267534.0</v>
      </c>
      <c r="D43" s="25">
        <f t="shared" si="1"/>
        <v>0.01283362544</v>
      </c>
      <c r="E43" s="3">
        <f t="shared" si="2"/>
        <v>103.0668459</v>
      </c>
      <c r="F43" s="26"/>
      <c r="G43" s="11"/>
      <c r="H43" s="11"/>
      <c r="I43" s="11"/>
      <c r="J43" s="11"/>
    </row>
    <row r="44">
      <c r="A44" s="14">
        <v>42.0</v>
      </c>
      <c r="B44" s="11" t="s">
        <v>98</v>
      </c>
      <c r="C44" s="24">
        <v>1.2844885E7</v>
      </c>
      <c r="D44" s="25">
        <f t="shared" si="1"/>
        <v>0.03862803271</v>
      </c>
      <c r="E44" s="3">
        <f t="shared" si="2"/>
        <v>310.2217307</v>
      </c>
      <c r="F44" s="26"/>
      <c r="G44" s="11"/>
      <c r="H44" s="11"/>
      <c r="I44" s="11"/>
      <c r="J44" s="11"/>
    </row>
    <row r="45">
      <c r="A45" s="27">
        <v>44.0</v>
      </c>
      <c r="B45" s="17" t="s">
        <v>100</v>
      </c>
      <c r="C45" s="28">
        <v>1062334.0</v>
      </c>
      <c r="D45" s="25">
        <f t="shared" si="1"/>
        <v>0.003194724787</v>
      </c>
      <c r="E45" s="3">
        <f t="shared" si="2"/>
        <v>25.65683477</v>
      </c>
      <c r="F45" s="26"/>
      <c r="G45" s="11"/>
      <c r="H45" s="11"/>
      <c r="I45" s="11"/>
      <c r="J45" s="11"/>
    </row>
    <row r="46">
      <c r="A46" s="14">
        <v>45.0</v>
      </c>
      <c r="B46" s="11" t="s">
        <v>102</v>
      </c>
      <c r="C46" s="24">
        <v>5184564.0</v>
      </c>
      <c r="D46" s="25">
        <f t="shared" si="1"/>
        <v>0.01559138192</v>
      </c>
      <c r="E46" s="3">
        <f t="shared" si="2"/>
        <v>125.2143882</v>
      </c>
      <c r="F46" s="26"/>
      <c r="G46" s="11"/>
      <c r="H46" s="11"/>
      <c r="I46" s="11"/>
      <c r="J46" s="11"/>
    </row>
    <row r="47">
      <c r="A47" s="27">
        <v>46.0</v>
      </c>
      <c r="B47" s="17" t="s">
        <v>104</v>
      </c>
      <c r="C47" s="28">
        <v>891688.0</v>
      </c>
      <c r="D47" s="25">
        <f t="shared" si="1"/>
        <v>0.002681546252</v>
      </c>
      <c r="E47" s="3">
        <f t="shared" si="2"/>
        <v>21.53549795</v>
      </c>
      <c r="F47" s="26"/>
      <c r="G47" s="11"/>
      <c r="H47" s="11"/>
      <c r="I47" s="11"/>
      <c r="J47" s="11"/>
    </row>
    <row r="48">
      <c r="A48" s="14">
        <v>47.0</v>
      </c>
      <c r="B48" s="11" t="s">
        <v>106</v>
      </c>
      <c r="C48" s="24">
        <v>6861856.0</v>
      </c>
      <c r="D48" s="25">
        <f t="shared" si="1"/>
        <v>0.02063545123</v>
      </c>
      <c r="E48" s="3">
        <f t="shared" si="2"/>
        <v>165.7233088</v>
      </c>
      <c r="F48" s="26"/>
      <c r="G48" s="11"/>
      <c r="H48" s="11"/>
      <c r="I48" s="11"/>
      <c r="J48" s="11"/>
    </row>
    <row r="49">
      <c r="A49" s="27">
        <v>48.0</v>
      </c>
      <c r="B49" s="17" t="s">
        <v>108</v>
      </c>
      <c r="C49" s="28">
        <v>2.9604099E7</v>
      </c>
      <c r="D49" s="25">
        <f t="shared" si="1"/>
        <v>0.08902750818</v>
      </c>
      <c r="E49" s="3">
        <f t="shared" si="2"/>
        <v>714.9799182</v>
      </c>
      <c r="F49" s="26"/>
      <c r="G49" s="11"/>
      <c r="H49" s="11"/>
      <c r="I49" s="11"/>
      <c r="J49" s="11"/>
    </row>
    <row r="50">
      <c r="A50" s="14">
        <v>49.0</v>
      </c>
      <c r="B50" s="11" t="s">
        <v>110</v>
      </c>
      <c r="C50" s="24">
        <v>3240569.0</v>
      </c>
      <c r="D50" s="25">
        <f t="shared" si="1"/>
        <v>0.009745264774</v>
      </c>
      <c r="E50" s="3">
        <f t="shared" si="2"/>
        <v>78.2642214</v>
      </c>
      <c r="F50" s="26"/>
      <c r="G50" s="11"/>
      <c r="H50" s="11"/>
      <c r="I50" s="11"/>
      <c r="J50" s="11"/>
    </row>
    <row r="51">
      <c r="A51" s="27">
        <v>50.0</v>
      </c>
      <c r="B51" s="17" t="s">
        <v>112</v>
      </c>
      <c r="C51" s="28">
        <v>622868.0</v>
      </c>
      <c r="D51" s="25">
        <f t="shared" si="1"/>
        <v>0.001873132027</v>
      </c>
      <c r="E51" s="3">
        <f t="shared" si="2"/>
        <v>15.04312331</v>
      </c>
      <c r="F51" s="26"/>
      <c r="G51" s="11"/>
      <c r="H51" s="11"/>
      <c r="I51" s="11"/>
      <c r="J51" s="11"/>
    </row>
    <row r="52">
      <c r="A52" s="14">
        <v>51.0</v>
      </c>
      <c r="B52" s="11" t="s">
        <v>1</v>
      </c>
      <c r="C52" s="24">
        <v>8655021.0</v>
      </c>
      <c r="D52" s="25">
        <f t="shared" si="1"/>
        <v>0.0260279819</v>
      </c>
      <c r="E52" s="3">
        <f t="shared" si="2"/>
        <v>209.0307226</v>
      </c>
      <c r="F52" s="26"/>
      <c r="G52" s="11"/>
      <c r="H52" s="11"/>
      <c r="I52" s="11"/>
      <c r="J52" s="11"/>
    </row>
    <row r="53">
      <c r="A53" s="27">
        <v>53.0</v>
      </c>
      <c r="B53" s="17" t="s">
        <v>115</v>
      </c>
      <c r="C53" s="28">
        <v>7681818.0</v>
      </c>
      <c r="D53" s="25">
        <f t="shared" si="1"/>
        <v>0.02310129806</v>
      </c>
      <c r="E53" s="3">
        <f t="shared" si="2"/>
        <v>185.5265247</v>
      </c>
      <c r="F53" s="26"/>
      <c r="G53" s="11"/>
      <c r="H53" s="11"/>
      <c r="I53" s="11"/>
      <c r="J53" s="11"/>
    </row>
    <row r="54">
      <c r="A54" s="14">
        <v>54.0</v>
      </c>
      <c r="B54" s="11" t="s">
        <v>117</v>
      </c>
      <c r="C54" s="24">
        <v>1801966.0</v>
      </c>
      <c r="D54" s="25">
        <f t="shared" si="1"/>
        <v>0.005418997646</v>
      </c>
      <c r="E54" s="3">
        <f t="shared" si="2"/>
        <v>43.5199701</v>
      </c>
      <c r="F54" s="26"/>
      <c r="G54" s="11"/>
      <c r="H54" s="11"/>
      <c r="I54" s="11"/>
      <c r="J54" s="11"/>
    </row>
    <row r="55">
      <c r="A55" s="27">
        <v>55.0</v>
      </c>
      <c r="B55" s="17" t="s">
        <v>119</v>
      </c>
      <c r="C55" s="28">
        <v>5837176.0</v>
      </c>
      <c r="D55" s="25">
        <f t="shared" si="1"/>
        <v>0.01755396218</v>
      </c>
      <c r="E55" s="3">
        <f t="shared" si="2"/>
        <v>140.9758702</v>
      </c>
      <c r="F55" s="26"/>
      <c r="G55" s="11"/>
      <c r="H55" s="11"/>
      <c r="I55" s="11"/>
      <c r="J55" s="11"/>
    </row>
    <row r="56">
      <c r="A56" s="14">
        <v>56.0</v>
      </c>
      <c r="B56" s="11" t="s">
        <v>121</v>
      </c>
      <c r="C56" s="24">
        <v>585380.0</v>
      </c>
      <c r="D56" s="25">
        <f t="shared" si="1"/>
        <v>0.001760395503</v>
      </c>
      <c r="E56" s="3">
        <f t="shared" si="2"/>
        <v>14.13773628</v>
      </c>
      <c r="F56" s="26"/>
      <c r="G56" s="11"/>
      <c r="H56" s="11"/>
      <c r="I56" s="11"/>
      <c r="J56" s="11"/>
    </row>
    <row r="57">
      <c r="A57" s="31" t="s">
        <v>149</v>
      </c>
      <c r="D57" s="11"/>
      <c r="E57" s="11"/>
      <c r="F57" s="11"/>
      <c r="G57" s="11"/>
      <c r="H57" s="11"/>
      <c r="I57" s="11"/>
      <c r="J57" s="11"/>
    </row>
  </sheetData>
  <mergeCells count="6">
    <mergeCell ref="A1:J1"/>
    <mergeCell ref="A2:F2"/>
    <mergeCell ref="A3:A4"/>
    <mergeCell ref="B3:B4"/>
    <mergeCell ref="C3:F3"/>
    <mergeCell ref="A57:C5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3.88"/>
    <col customWidth="1" min="3" max="26" width="7.75"/>
  </cols>
  <sheetData>
    <row r="1">
      <c r="A1" s="1" t="s">
        <v>150</v>
      </c>
      <c r="B1" s="1" t="s">
        <v>151</v>
      </c>
    </row>
    <row r="2">
      <c r="A2" s="3" t="s">
        <v>152</v>
      </c>
      <c r="B2" s="32">
        <f t="shared" ref="B2:B4" si="1">9*10^12</f>
        <v>9000000000000</v>
      </c>
    </row>
    <row r="3">
      <c r="A3" s="3" t="s">
        <v>153</v>
      </c>
      <c r="B3" s="32">
        <f t="shared" si="1"/>
        <v>9000000000000</v>
      </c>
    </row>
    <row r="4">
      <c r="A4" s="3" t="s">
        <v>154</v>
      </c>
      <c r="B4" s="32">
        <f t="shared" si="1"/>
        <v>9000000000000</v>
      </c>
    </row>
    <row r="5">
      <c r="A5" s="3" t="s">
        <v>155</v>
      </c>
      <c r="B5" s="33">
        <f>hydro!B1</f>
        <v>834.9315068</v>
      </c>
    </row>
    <row r="6">
      <c r="A6" s="3" t="s">
        <v>156</v>
      </c>
      <c r="B6" s="33">
        <f>'onshore wind'!C1</f>
        <v>89120</v>
      </c>
    </row>
    <row r="7">
      <c r="A7" s="3" t="s">
        <v>157</v>
      </c>
      <c r="B7" s="32">
        <f>'solar PV'!B1</f>
        <v>1109000</v>
      </c>
    </row>
    <row r="8">
      <c r="A8" s="3" t="s">
        <v>158</v>
      </c>
      <c r="B8" s="32">
        <f>'solar thermal'!B1</f>
        <v>0</v>
      </c>
    </row>
    <row r="9">
      <c r="A9" s="3" t="s">
        <v>159</v>
      </c>
      <c r="B9" s="3">
        <f>bio!B1</f>
        <v>1690.313112</v>
      </c>
    </row>
    <row r="10">
      <c r="A10" s="3" t="s">
        <v>160</v>
      </c>
      <c r="B10" s="3">
        <f>geothermal!B1</f>
        <v>37000</v>
      </c>
    </row>
    <row r="11">
      <c r="A11" s="3" t="s">
        <v>161</v>
      </c>
      <c r="B11" s="32">
        <f t="shared" ref="B11:B12" si="2">9*10^12</f>
        <v>9000000000000</v>
      </c>
    </row>
    <row r="12">
      <c r="A12" s="3" t="s">
        <v>162</v>
      </c>
      <c r="B12" s="32">
        <f t="shared" si="2"/>
        <v>9000000000000</v>
      </c>
    </row>
    <row r="13">
      <c r="A13" s="3" t="s">
        <v>163</v>
      </c>
      <c r="B13" s="32">
        <f>B2</f>
        <v>9000000000000</v>
      </c>
    </row>
    <row r="14">
      <c r="A14" s="3" t="s">
        <v>164</v>
      </c>
      <c r="B14" s="3">
        <f>'offshore wind'!B1</f>
        <v>89000</v>
      </c>
    </row>
    <row r="15">
      <c r="A15" s="2" t="s">
        <v>165</v>
      </c>
      <c r="B15" s="2">
        <v>9.0E12</v>
      </c>
    </row>
    <row r="16">
      <c r="A16" s="2" t="s">
        <v>166</v>
      </c>
      <c r="B16" s="2">
        <v>9.0E12</v>
      </c>
    </row>
    <row r="17">
      <c r="A17" s="2" t="s">
        <v>167</v>
      </c>
      <c r="B17" s="3">
        <f>SUMIFS('Population by state'!E6:E56,'Population by state'!B6:B56,About!B1)</f>
        <v>209.0307226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34" t="str">
        <f>About!B2</f>
        <v>VA</v>
      </c>
      <c r="B1" s="3">
        <f>SUMIFS(E3:E52,A3:A52,A1)</f>
        <v>1109000</v>
      </c>
    </row>
    <row r="2">
      <c r="A2" s="34" t="s">
        <v>3</v>
      </c>
      <c r="B2" s="34" t="s">
        <v>168</v>
      </c>
      <c r="C2" s="34" t="s">
        <v>169</v>
      </c>
      <c r="D2" s="34" t="s">
        <v>170</v>
      </c>
      <c r="E2" s="34" t="s">
        <v>171</v>
      </c>
      <c r="F2" s="34"/>
      <c r="I2" s="35"/>
      <c r="J2" s="35"/>
    </row>
    <row r="3">
      <c r="A3" s="34" t="s">
        <v>7</v>
      </c>
      <c r="B3" s="34">
        <v>13.0</v>
      </c>
      <c r="C3" s="34">
        <v>20.0</v>
      </c>
      <c r="D3" s="34">
        <v>2115.0</v>
      </c>
      <c r="E3" s="36">
        <f t="shared" ref="E3:E52" si="1">SUM(B3:D3)*1000</f>
        <v>2148000</v>
      </c>
      <c r="I3" s="37"/>
      <c r="J3" s="37"/>
    </row>
    <row r="4">
      <c r="A4" s="34" t="s">
        <v>10</v>
      </c>
      <c r="B4" s="34">
        <v>1.0</v>
      </c>
      <c r="C4" s="34">
        <v>1.0</v>
      </c>
      <c r="D4" s="34">
        <v>9005.0</v>
      </c>
      <c r="E4" s="36">
        <f t="shared" si="1"/>
        <v>9007000</v>
      </c>
      <c r="G4" s="32"/>
      <c r="H4" s="32"/>
      <c r="I4" s="37"/>
      <c r="J4" s="37"/>
    </row>
    <row r="5">
      <c r="A5" s="34" t="s">
        <v>12</v>
      </c>
      <c r="B5" s="34">
        <v>15.0</v>
      </c>
      <c r="C5" s="34">
        <v>53.0</v>
      </c>
      <c r="D5" s="34">
        <v>5147.0</v>
      </c>
      <c r="E5" s="36">
        <f t="shared" si="1"/>
        <v>5215000</v>
      </c>
      <c r="I5" s="37"/>
      <c r="J5" s="37"/>
    </row>
    <row r="6">
      <c r="A6" s="34" t="s">
        <v>15</v>
      </c>
      <c r="B6" s="34">
        <v>7.0</v>
      </c>
      <c r="C6" s="34">
        <v>16.0</v>
      </c>
      <c r="D6" s="34">
        <v>2747.0</v>
      </c>
      <c r="E6" s="36">
        <f t="shared" si="1"/>
        <v>2770000</v>
      </c>
      <c r="I6" s="37"/>
      <c r="J6" s="37"/>
    </row>
    <row r="7">
      <c r="A7" s="34" t="s">
        <v>18</v>
      </c>
      <c r="B7" s="34">
        <v>76.0</v>
      </c>
      <c r="C7" s="34">
        <v>111.0</v>
      </c>
      <c r="D7" s="34">
        <v>4010.0</v>
      </c>
      <c r="E7" s="36">
        <f t="shared" si="1"/>
        <v>4197000</v>
      </c>
      <c r="I7" s="37"/>
      <c r="J7" s="37"/>
    </row>
    <row r="8">
      <c r="A8" s="34" t="s">
        <v>21</v>
      </c>
      <c r="B8" s="34">
        <v>12.0</v>
      </c>
      <c r="C8" s="34">
        <v>19.0</v>
      </c>
      <c r="D8" s="34">
        <v>4514.0</v>
      </c>
      <c r="E8" s="36">
        <f t="shared" si="1"/>
        <v>4545000</v>
      </c>
      <c r="I8" s="37"/>
      <c r="J8" s="37"/>
    </row>
    <row r="9">
      <c r="A9" s="34" t="s">
        <v>23</v>
      </c>
      <c r="B9" s="34">
        <v>6.0</v>
      </c>
      <c r="C9" s="34">
        <v>5.0</v>
      </c>
      <c r="D9" s="34">
        <v>12.0</v>
      </c>
      <c r="E9" s="36">
        <f t="shared" si="1"/>
        <v>23000</v>
      </c>
      <c r="I9" s="37"/>
      <c r="J9" s="37"/>
    </row>
    <row r="10">
      <c r="A10" s="34" t="s">
        <v>26</v>
      </c>
      <c r="B10" s="34">
        <v>2.0</v>
      </c>
      <c r="C10" s="34">
        <v>9.0</v>
      </c>
      <c r="D10" s="34">
        <v>167.0</v>
      </c>
      <c r="E10" s="36">
        <f t="shared" si="1"/>
        <v>178000</v>
      </c>
      <c r="I10" s="37"/>
      <c r="J10" s="37"/>
    </row>
    <row r="11">
      <c r="A11" s="34" t="s">
        <v>29</v>
      </c>
      <c r="B11" s="34">
        <v>49.0</v>
      </c>
      <c r="C11" s="34">
        <v>40.0</v>
      </c>
      <c r="D11" s="34">
        <v>2813.0</v>
      </c>
      <c r="E11" s="36">
        <f t="shared" si="1"/>
        <v>2902000</v>
      </c>
      <c r="I11" s="37"/>
      <c r="J11" s="37"/>
    </row>
    <row r="12">
      <c r="A12" s="34" t="s">
        <v>31</v>
      </c>
      <c r="B12" s="34">
        <v>25.0</v>
      </c>
      <c r="C12" s="34">
        <v>24.0</v>
      </c>
      <c r="D12" s="34">
        <v>3088.0</v>
      </c>
      <c r="E12" s="36">
        <f t="shared" si="1"/>
        <v>3137000</v>
      </c>
      <c r="I12" s="37"/>
      <c r="J12" s="37"/>
    </row>
    <row r="13">
      <c r="A13" s="34" t="s">
        <v>34</v>
      </c>
      <c r="B13" s="34">
        <v>3.0</v>
      </c>
      <c r="C13" s="34">
        <v>2.0</v>
      </c>
      <c r="D13" s="34">
        <v>21.0</v>
      </c>
      <c r="E13" s="36">
        <f t="shared" si="1"/>
        <v>26000</v>
      </c>
      <c r="I13" s="37"/>
      <c r="J13" s="37"/>
    </row>
    <row r="14">
      <c r="A14" s="34" t="s">
        <v>37</v>
      </c>
      <c r="B14" s="34">
        <v>3.0</v>
      </c>
      <c r="C14" s="34">
        <v>12.0</v>
      </c>
      <c r="D14" s="34">
        <v>2045.0</v>
      </c>
      <c r="E14" s="36">
        <f t="shared" si="1"/>
        <v>2060000</v>
      </c>
      <c r="I14" s="37"/>
      <c r="J14" s="37"/>
    </row>
    <row r="15">
      <c r="A15" s="34" t="s">
        <v>40</v>
      </c>
      <c r="B15" s="34">
        <v>26.0</v>
      </c>
      <c r="C15" s="34">
        <v>64.0</v>
      </c>
      <c r="D15" s="34">
        <v>4969.0</v>
      </c>
      <c r="E15" s="36">
        <f t="shared" si="1"/>
        <v>5059000</v>
      </c>
      <c r="I15" s="37"/>
      <c r="J15" s="37"/>
    </row>
    <row r="16">
      <c r="A16" s="34" t="s">
        <v>42</v>
      </c>
      <c r="B16" s="34">
        <v>15.0</v>
      </c>
      <c r="C16" s="34">
        <v>61.0</v>
      </c>
      <c r="D16" s="34">
        <v>3019.0</v>
      </c>
      <c r="E16" s="36">
        <f t="shared" si="1"/>
        <v>3095000</v>
      </c>
      <c r="I16" s="37"/>
      <c r="J16" s="37"/>
    </row>
    <row r="17">
      <c r="A17" s="34" t="s">
        <v>45</v>
      </c>
      <c r="B17" s="34">
        <v>7.0</v>
      </c>
      <c r="C17" s="34">
        <v>16.0</v>
      </c>
      <c r="D17" s="34">
        <v>4021.0</v>
      </c>
      <c r="E17" s="36">
        <f t="shared" si="1"/>
        <v>4044000</v>
      </c>
      <c r="I17" s="37"/>
      <c r="J17" s="37"/>
    </row>
    <row r="18">
      <c r="A18" s="34" t="s">
        <v>48</v>
      </c>
      <c r="B18" s="34">
        <v>7.0</v>
      </c>
      <c r="C18" s="34">
        <v>15.0</v>
      </c>
      <c r="D18" s="34">
        <v>6960.0</v>
      </c>
      <c r="E18" s="36">
        <f t="shared" si="1"/>
        <v>6982000</v>
      </c>
      <c r="I18" s="37"/>
      <c r="J18" s="37"/>
    </row>
    <row r="19">
      <c r="A19" s="34" t="s">
        <v>50</v>
      </c>
      <c r="B19" s="34">
        <v>11.0</v>
      </c>
      <c r="C19" s="34">
        <v>16.0</v>
      </c>
      <c r="D19" s="34">
        <v>1119.0</v>
      </c>
      <c r="E19" s="36">
        <f t="shared" si="1"/>
        <v>1146000</v>
      </c>
      <c r="I19" s="37"/>
      <c r="J19" s="37"/>
    </row>
    <row r="20">
      <c r="A20" s="34" t="s">
        <v>53</v>
      </c>
      <c r="B20" s="34">
        <v>12.0</v>
      </c>
      <c r="C20" s="34">
        <v>32.0</v>
      </c>
      <c r="D20" s="34">
        <v>2394.0</v>
      </c>
      <c r="E20" s="36">
        <f t="shared" si="1"/>
        <v>2438000</v>
      </c>
      <c r="I20" s="37"/>
      <c r="J20" s="37"/>
    </row>
    <row r="21" ht="15.75" customHeight="1">
      <c r="A21" s="34" t="s">
        <v>56</v>
      </c>
      <c r="B21" s="34">
        <v>2.0</v>
      </c>
      <c r="C21" s="34">
        <v>2.0</v>
      </c>
      <c r="D21" s="34">
        <v>659.0</v>
      </c>
      <c r="E21" s="36">
        <f t="shared" si="1"/>
        <v>663000</v>
      </c>
      <c r="I21" s="37"/>
      <c r="J21" s="37"/>
    </row>
    <row r="22" ht="15.75" customHeight="1">
      <c r="A22" s="34" t="s">
        <v>59</v>
      </c>
      <c r="B22" s="34">
        <v>13.0</v>
      </c>
      <c r="C22" s="34">
        <v>18.0</v>
      </c>
      <c r="D22" s="34">
        <v>373.0</v>
      </c>
      <c r="E22" s="36">
        <f t="shared" si="1"/>
        <v>404000</v>
      </c>
      <c r="I22" s="37"/>
      <c r="J22" s="37"/>
    </row>
    <row r="23" ht="15.75" customHeight="1">
      <c r="A23" s="34" t="s">
        <v>61</v>
      </c>
      <c r="B23" s="34">
        <v>10.0</v>
      </c>
      <c r="C23" s="34">
        <v>11.0</v>
      </c>
      <c r="D23" s="34">
        <v>52.0</v>
      </c>
      <c r="E23" s="36">
        <f t="shared" si="1"/>
        <v>73000</v>
      </c>
      <c r="I23" s="37"/>
      <c r="J23" s="37"/>
    </row>
    <row r="24" ht="15.75" customHeight="1">
      <c r="A24" s="34" t="s">
        <v>64</v>
      </c>
      <c r="B24" s="34">
        <v>22.0</v>
      </c>
      <c r="C24" s="34">
        <v>34.0</v>
      </c>
      <c r="D24" s="34">
        <v>3444.0</v>
      </c>
      <c r="E24" s="36">
        <f t="shared" si="1"/>
        <v>3500000</v>
      </c>
      <c r="I24" s="37"/>
      <c r="J24" s="37"/>
    </row>
    <row r="25" ht="15.75" customHeight="1">
      <c r="A25" s="34" t="s">
        <v>67</v>
      </c>
      <c r="B25" s="34">
        <v>12.0</v>
      </c>
      <c r="C25" s="34">
        <v>20.0</v>
      </c>
      <c r="D25" s="34">
        <v>6510.0</v>
      </c>
      <c r="E25" s="36">
        <f t="shared" si="1"/>
        <v>6542000</v>
      </c>
      <c r="I25" s="37"/>
      <c r="J25" s="37"/>
    </row>
    <row r="26" ht="15.75" customHeight="1">
      <c r="A26" s="34" t="s">
        <v>69</v>
      </c>
      <c r="B26" s="34">
        <v>7.0</v>
      </c>
      <c r="C26" s="34">
        <v>15.0</v>
      </c>
      <c r="D26" s="34">
        <v>2880.0</v>
      </c>
      <c r="E26" s="36">
        <f t="shared" si="1"/>
        <v>2902000</v>
      </c>
      <c r="I26" s="37"/>
      <c r="J26" s="37"/>
    </row>
    <row r="27" ht="15.75" customHeight="1">
      <c r="A27" s="34" t="s">
        <v>71</v>
      </c>
      <c r="B27" s="34">
        <v>13.0</v>
      </c>
      <c r="C27" s="34">
        <v>18.0</v>
      </c>
      <c r="D27" s="34">
        <v>3157.0</v>
      </c>
      <c r="E27" s="36">
        <f t="shared" si="1"/>
        <v>3188000</v>
      </c>
      <c r="I27" s="37"/>
      <c r="J27" s="37"/>
    </row>
    <row r="28" ht="15.75" customHeight="1">
      <c r="A28" s="34" t="s">
        <v>74</v>
      </c>
      <c r="B28" s="34">
        <v>2.0</v>
      </c>
      <c r="C28" s="34">
        <v>6.0</v>
      </c>
      <c r="D28" s="34">
        <v>4403.0</v>
      </c>
      <c r="E28" s="36">
        <f t="shared" si="1"/>
        <v>4411000</v>
      </c>
      <c r="I28" s="37"/>
      <c r="J28" s="37"/>
    </row>
    <row r="29" ht="15.75" customHeight="1">
      <c r="A29" s="34" t="s">
        <v>77</v>
      </c>
      <c r="B29" s="34">
        <v>4.0</v>
      </c>
      <c r="C29" s="34">
        <v>7.0</v>
      </c>
      <c r="D29" s="34">
        <v>4870.0</v>
      </c>
      <c r="E29" s="36">
        <f t="shared" si="1"/>
        <v>4881000</v>
      </c>
      <c r="I29" s="37"/>
      <c r="J29" s="37"/>
    </row>
    <row r="30" ht="15.75" customHeight="1">
      <c r="A30" s="34" t="s">
        <v>79</v>
      </c>
      <c r="B30" s="34">
        <v>7.0</v>
      </c>
      <c r="C30" s="34">
        <v>11.0</v>
      </c>
      <c r="D30" s="34">
        <v>3732.0</v>
      </c>
      <c r="E30" s="36">
        <f t="shared" si="1"/>
        <v>3750000</v>
      </c>
      <c r="I30" s="37"/>
      <c r="J30" s="37"/>
    </row>
    <row r="31" ht="15.75" customHeight="1">
      <c r="A31" s="34" t="s">
        <v>81</v>
      </c>
      <c r="B31" s="34">
        <v>2.0</v>
      </c>
      <c r="C31" s="34">
        <v>2.0</v>
      </c>
      <c r="D31" s="34">
        <v>36.0</v>
      </c>
      <c r="E31" s="36">
        <f t="shared" si="1"/>
        <v>40000</v>
      </c>
      <c r="I31" s="37"/>
      <c r="J31" s="37"/>
    </row>
    <row r="32" ht="15.75" customHeight="1">
      <c r="A32" s="34" t="s">
        <v>83</v>
      </c>
      <c r="B32" s="34">
        <v>14.0</v>
      </c>
      <c r="C32" s="34">
        <v>25.0</v>
      </c>
      <c r="D32" s="34">
        <v>251.0</v>
      </c>
      <c r="E32" s="36">
        <f t="shared" si="1"/>
        <v>290000</v>
      </c>
      <c r="I32" s="37"/>
      <c r="J32" s="37"/>
    </row>
    <row r="33" ht="15.75" customHeight="1">
      <c r="A33" s="34" t="s">
        <v>85</v>
      </c>
      <c r="B33" s="34">
        <v>4.0</v>
      </c>
      <c r="C33" s="34">
        <v>31.0</v>
      </c>
      <c r="D33" s="34">
        <v>7078.0</v>
      </c>
      <c r="E33" s="36">
        <f t="shared" si="1"/>
        <v>7113000</v>
      </c>
      <c r="I33" s="37"/>
      <c r="J33" s="37"/>
    </row>
    <row r="34" ht="15.75" customHeight="1">
      <c r="A34" s="34" t="s">
        <v>87</v>
      </c>
      <c r="B34" s="34">
        <v>25.0</v>
      </c>
      <c r="C34" s="34">
        <v>33.0</v>
      </c>
      <c r="D34" s="34">
        <v>926.0</v>
      </c>
      <c r="E34" s="36">
        <f t="shared" si="1"/>
        <v>984000</v>
      </c>
      <c r="I34" s="37"/>
      <c r="J34" s="37"/>
    </row>
    <row r="35" ht="15.75" customHeight="1">
      <c r="A35" s="34" t="s">
        <v>89</v>
      </c>
      <c r="B35" s="34">
        <v>23.0</v>
      </c>
      <c r="C35" s="34">
        <v>38.0</v>
      </c>
      <c r="D35" s="3">
        <v>2347.0</v>
      </c>
      <c r="E35" s="36">
        <f t="shared" si="1"/>
        <v>2408000</v>
      </c>
      <c r="I35" s="37"/>
      <c r="J35" s="37"/>
    </row>
    <row r="36" ht="15.75" customHeight="1">
      <c r="A36" s="34" t="s">
        <v>91</v>
      </c>
      <c r="B36" s="34">
        <v>2.0</v>
      </c>
      <c r="C36" s="34">
        <v>3.0</v>
      </c>
      <c r="D36" s="34">
        <v>5483.0</v>
      </c>
      <c r="E36" s="36">
        <f t="shared" si="1"/>
        <v>5488000</v>
      </c>
      <c r="I36" s="37"/>
      <c r="J36" s="37"/>
    </row>
    <row r="37" ht="15.75" customHeight="1">
      <c r="A37" s="34" t="s">
        <v>93</v>
      </c>
      <c r="B37" s="34">
        <v>27.0</v>
      </c>
      <c r="C37" s="34">
        <v>57.0</v>
      </c>
      <c r="D37" s="34">
        <v>2396.0</v>
      </c>
      <c r="E37" s="36">
        <f t="shared" si="1"/>
        <v>2480000</v>
      </c>
      <c r="I37" s="37"/>
      <c r="J37" s="37"/>
    </row>
    <row r="38" ht="15.75" customHeight="1">
      <c r="A38" s="34" t="s">
        <v>95</v>
      </c>
      <c r="B38" s="34">
        <v>9.0</v>
      </c>
      <c r="C38" s="34">
        <v>26.0</v>
      </c>
      <c r="D38" s="34">
        <v>4783.0</v>
      </c>
      <c r="E38" s="36">
        <f t="shared" si="1"/>
        <v>4818000</v>
      </c>
      <c r="I38" s="37"/>
      <c r="J38" s="37"/>
    </row>
    <row r="39" ht="15.75" customHeight="1">
      <c r="A39" s="34" t="s">
        <v>97</v>
      </c>
      <c r="B39" s="34">
        <v>8.0</v>
      </c>
      <c r="C39" s="34">
        <v>13.0</v>
      </c>
      <c r="D39" s="34">
        <v>1885.0</v>
      </c>
      <c r="E39" s="36">
        <f t="shared" si="1"/>
        <v>1906000</v>
      </c>
      <c r="I39" s="37"/>
      <c r="J39" s="37"/>
    </row>
    <row r="40" ht="15.75" customHeight="1">
      <c r="A40" s="34" t="s">
        <v>99</v>
      </c>
      <c r="B40" s="34">
        <v>20.0</v>
      </c>
      <c r="C40" s="34">
        <v>36.0</v>
      </c>
      <c r="D40" s="34">
        <v>357.0</v>
      </c>
      <c r="E40" s="36">
        <f t="shared" si="1"/>
        <v>413000</v>
      </c>
      <c r="I40" s="37"/>
      <c r="J40" s="37"/>
    </row>
    <row r="41" ht="15.75" customHeight="1">
      <c r="A41" s="34" t="s">
        <v>101</v>
      </c>
      <c r="B41" s="34">
        <v>2.0</v>
      </c>
      <c r="C41" s="34">
        <v>1.0</v>
      </c>
      <c r="D41" s="34">
        <v>9.0</v>
      </c>
      <c r="E41" s="36">
        <f t="shared" si="1"/>
        <v>12000</v>
      </c>
      <c r="I41" s="37"/>
      <c r="J41" s="37"/>
    </row>
    <row r="42" ht="15.75" customHeight="1">
      <c r="A42" s="34" t="s">
        <v>103</v>
      </c>
      <c r="B42" s="34">
        <v>12.0</v>
      </c>
      <c r="C42" s="34">
        <v>19.0</v>
      </c>
      <c r="D42" s="34">
        <v>1555.0</v>
      </c>
      <c r="E42" s="36">
        <f t="shared" si="1"/>
        <v>1586000</v>
      </c>
      <c r="I42" s="37"/>
      <c r="J42" s="37"/>
    </row>
    <row r="43" ht="15.75" customHeight="1">
      <c r="A43" s="34" t="s">
        <v>105</v>
      </c>
      <c r="B43" s="34">
        <v>2.0</v>
      </c>
      <c r="C43" s="34">
        <v>2.0</v>
      </c>
      <c r="D43" s="34">
        <v>5345.0</v>
      </c>
      <c r="E43" s="36">
        <f t="shared" si="1"/>
        <v>5349000</v>
      </c>
      <c r="I43" s="37"/>
      <c r="J43" s="37"/>
    </row>
    <row r="44" ht="15.75" customHeight="1">
      <c r="A44" s="34" t="s">
        <v>107</v>
      </c>
      <c r="B44" s="34">
        <v>16.0</v>
      </c>
      <c r="C44" s="34">
        <v>29.0</v>
      </c>
      <c r="D44" s="34">
        <v>1267.0</v>
      </c>
      <c r="E44" s="36">
        <f t="shared" si="1"/>
        <v>1312000</v>
      </c>
      <c r="I44" s="37"/>
      <c r="J44" s="37"/>
    </row>
    <row r="45" ht="15.75" customHeight="1">
      <c r="A45" s="34" t="s">
        <v>109</v>
      </c>
      <c r="B45" s="34">
        <v>60.0</v>
      </c>
      <c r="C45" s="34">
        <v>154.0</v>
      </c>
      <c r="D45" s="34">
        <v>20411.0</v>
      </c>
      <c r="E45" s="36">
        <f t="shared" si="1"/>
        <v>20625000</v>
      </c>
      <c r="I45" s="37"/>
      <c r="J45" s="37"/>
    </row>
    <row r="46" ht="15.75" customHeight="1">
      <c r="A46" s="34" t="s">
        <v>111</v>
      </c>
      <c r="B46" s="34">
        <v>6.0</v>
      </c>
      <c r="C46" s="34">
        <v>14.0</v>
      </c>
      <c r="D46" s="34">
        <v>2390.0</v>
      </c>
      <c r="E46" s="36">
        <f t="shared" si="1"/>
        <v>2410000</v>
      </c>
      <c r="I46" s="37"/>
      <c r="J46" s="37"/>
    </row>
    <row r="47" ht="15.75" customHeight="1">
      <c r="A47" s="34" t="s">
        <v>113</v>
      </c>
      <c r="B47" s="34">
        <v>1.0</v>
      </c>
      <c r="C47" s="34">
        <v>1.0</v>
      </c>
      <c r="D47" s="34">
        <v>35.0</v>
      </c>
      <c r="E47" s="36">
        <f t="shared" si="1"/>
        <v>37000</v>
      </c>
      <c r="I47" s="37"/>
      <c r="J47" s="37"/>
    </row>
    <row r="48" ht="15.75" customHeight="1">
      <c r="A48" s="34" t="s">
        <v>114</v>
      </c>
      <c r="B48" s="34">
        <v>19.0</v>
      </c>
      <c r="C48" s="34">
        <v>16.0</v>
      </c>
      <c r="D48" s="34">
        <v>1074.0</v>
      </c>
      <c r="E48" s="36">
        <f t="shared" si="1"/>
        <v>1109000</v>
      </c>
      <c r="I48" s="37"/>
      <c r="J48" s="37"/>
    </row>
    <row r="49" ht="15.75" customHeight="1">
      <c r="A49" s="34" t="s">
        <v>116</v>
      </c>
      <c r="B49" s="34">
        <v>13.0</v>
      </c>
      <c r="C49" s="34">
        <v>19.0</v>
      </c>
      <c r="D49" s="34">
        <v>996.0</v>
      </c>
      <c r="E49" s="36">
        <f t="shared" si="1"/>
        <v>1028000</v>
      </c>
      <c r="I49" s="37"/>
      <c r="J49" s="37"/>
    </row>
    <row r="50" ht="15.75" customHeight="1">
      <c r="A50" s="34" t="s">
        <v>118</v>
      </c>
      <c r="B50" s="34">
        <v>4.0</v>
      </c>
      <c r="C50" s="34">
        <v>2.0</v>
      </c>
      <c r="D50" s="34">
        <v>35.0</v>
      </c>
      <c r="E50" s="36">
        <f t="shared" si="1"/>
        <v>41000</v>
      </c>
      <c r="I50" s="37"/>
      <c r="J50" s="37"/>
    </row>
    <row r="51" ht="15.75" customHeight="1">
      <c r="A51" s="34" t="s">
        <v>120</v>
      </c>
      <c r="B51" s="34">
        <v>12.0</v>
      </c>
      <c r="C51" s="34">
        <v>35.0</v>
      </c>
      <c r="D51" s="34">
        <v>3206.0</v>
      </c>
      <c r="E51" s="36">
        <f t="shared" si="1"/>
        <v>3253000</v>
      </c>
      <c r="I51" s="37"/>
      <c r="J51" s="37"/>
    </row>
    <row r="52" ht="15.75" customHeight="1">
      <c r="A52" s="34" t="s">
        <v>122</v>
      </c>
      <c r="B52" s="34">
        <v>1.0</v>
      </c>
      <c r="C52" s="34">
        <v>4.0</v>
      </c>
      <c r="D52" s="34">
        <v>2854.0</v>
      </c>
      <c r="E52" s="36">
        <f t="shared" si="1"/>
        <v>2859000</v>
      </c>
      <c r="I52" s="37"/>
      <c r="J52" s="37"/>
    </row>
    <row r="53" ht="15.75" customHeight="1">
      <c r="A53" s="38" t="s">
        <v>172</v>
      </c>
      <c r="B53" s="1">
        <f t="shared" ref="B53:E53" si="2">SUM(B3:B52)</f>
        <v>664</v>
      </c>
      <c r="C53" s="1">
        <f t="shared" si="2"/>
        <v>1218</v>
      </c>
      <c r="D53" s="1">
        <f t="shared" si="2"/>
        <v>152965</v>
      </c>
      <c r="E53" s="39">
        <f t="shared" si="2"/>
        <v>154847000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1.75"/>
    <col customWidth="1" min="3" max="26" width="7.75"/>
  </cols>
  <sheetData>
    <row r="1">
      <c r="A1" s="34" t="str">
        <f>About!B2</f>
        <v>VA</v>
      </c>
      <c r="B1" s="3">
        <f>SUMIFS(C3:C53,A3:A53,A1)</f>
        <v>0</v>
      </c>
    </row>
    <row r="3">
      <c r="A3" s="34" t="s">
        <v>3</v>
      </c>
      <c r="B3" s="3" t="s">
        <v>173</v>
      </c>
      <c r="C3" s="3" t="s">
        <v>174</v>
      </c>
    </row>
    <row r="4">
      <c r="A4" s="34" t="s">
        <v>7</v>
      </c>
      <c r="B4" s="3">
        <v>0.0</v>
      </c>
      <c r="C4" s="36">
        <f t="shared" ref="C4:C53" si="1">B4*1000</f>
        <v>0</v>
      </c>
    </row>
    <row r="5">
      <c r="A5" s="34" t="s">
        <v>10</v>
      </c>
      <c r="B5" s="3">
        <v>0.0</v>
      </c>
      <c r="C5" s="36">
        <f t="shared" si="1"/>
        <v>0</v>
      </c>
    </row>
    <row r="6">
      <c r="A6" s="34" t="s">
        <v>12</v>
      </c>
      <c r="B6" s="3">
        <v>3528.0</v>
      </c>
      <c r="C6" s="36">
        <f t="shared" si="1"/>
        <v>3528000</v>
      </c>
    </row>
    <row r="7">
      <c r="A7" s="34" t="s">
        <v>15</v>
      </c>
      <c r="B7" s="3">
        <v>0.0</v>
      </c>
      <c r="C7" s="36">
        <f t="shared" si="1"/>
        <v>0</v>
      </c>
    </row>
    <row r="8">
      <c r="A8" s="34" t="s">
        <v>18</v>
      </c>
      <c r="B8" s="3">
        <v>2726.0</v>
      </c>
      <c r="C8" s="36">
        <f t="shared" si="1"/>
        <v>2726000</v>
      </c>
    </row>
    <row r="9">
      <c r="A9" s="34" t="s">
        <v>21</v>
      </c>
      <c r="B9" s="3">
        <v>3098.0</v>
      </c>
      <c r="C9" s="36">
        <f t="shared" si="1"/>
        <v>3098000</v>
      </c>
    </row>
    <row r="10">
      <c r="A10" s="34" t="s">
        <v>23</v>
      </c>
      <c r="B10" s="3">
        <v>0.0</v>
      </c>
      <c r="C10" s="36">
        <f t="shared" si="1"/>
        <v>0</v>
      </c>
    </row>
    <row r="11">
      <c r="A11" s="34" t="s">
        <v>26</v>
      </c>
      <c r="B11" s="3">
        <v>0.0</v>
      </c>
      <c r="C11" s="36">
        <f t="shared" si="1"/>
        <v>0</v>
      </c>
    </row>
    <row r="12">
      <c r="A12" s="34" t="s">
        <v>29</v>
      </c>
      <c r="B12" s="3">
        <v>0.0</v>
      </c>
      <c r="C12" s="36">
        <f t="shared" si="1"/>
        <v>0</v>
      </c>
    </row>
    <row r="13">
      <c r="A13" s="34" t="s">
        <v>31</v>
      </c>
      <c r="B13" s="3">
        <v>0.0</v>
      </c>
      <c r="C13" s="36">
        <f t="shared" si="1"/>
        <v>0</v>
      </c>
    </row>
    <row r="14">
      <c r="A14" s="34" t="s">
        <v>34</v>
      </c>
      <c r="B14" s="3">
        <v>6.0</v>
      </c>
      <c r="C14" s="36">
        <f t="shared" si="1"/>
        <v>6000</v>
      </c>
    </row>
    <row r="15">
      <c r="A15" s="34" t="s">
        <v>37</v>
      </c>
      <c r="B15" s="3">
        <v>1267.0</v>
      </c>
      <c r="C15" s="36">
        <f t="shared" si="1"/>
        <v>1267000</v>
      </c>
    </row>
    <row r="16">
      <c r="A16" s="34" t="s">
        <v>40</v>
      </c>
      <c r="B16" s="3">
        <v>0.0</v>
      </c>
      <c r="C16" s="36">
        <f t="shared" si="1"/>
        <v>0</v>
      </c>
    </row>
    <row r="17">
      <c r="A17" s="34" t="s">
        <v>42</v>
      </c>
      <c r="B17" s="3">
        <v>0.0</v>
      </c>
      <c r="C17" s="36">
        <f t="shared" si="1"/>
        <v>0</v>
      </c>
    </row>
    <row r="18">
      <c r="A18" s="34" t="s">
        <v>45</v>
      </c>
      <c r="B18" s="3">
        <v>0.0</v>
      </c>
      <c r="C18" s="36">
        <f t="shared" si="1"/>
        <v>0</v>
      </c>
    </row>
    <row r="19">
      <c r="A19" s="34" t="s">
        <v>48</v>
      </c>
      <c r="B19" s="3">
        <v>2885.0</v>
      </c>
      <c r="C19" s="36">
        <f t="shared" si="1"/>
        <v>2885000</v>
      </c>
    </row>
    <row r="20">
      <c r="A20" s="34" t="s">
        <v>50</v>
      </c>
      <c r="B20" s="3">
        <v>0.0</v>
      </c>
      <c r="C20" s="36">
        <f t="shared" si="1"/>
        <v>0</v>
      </c>
    </row>
    <row r="21" ht="15.75" customHeight="1">
      <c r="A21" s="34" t="s">
        <v>53</v>
      </c>
      <c r="B21" s="3">
        <v>0.0</v>
      </c>
      <c r="C21" s="36">
        <f t="shared" si="1"/>
        <v>0</v>
      </c>
    </row>
    <row r="22" ht="15.75" customHeight="1">
      <c r="A22" s="34" t="s">
        <v>56</v>
      </c>
      <c r="B22" s="3">
        <v>0.0</v>
      </c>
      <c r="C22" s="36">
        <f t="shared" si="1"/>
        <v>0</v>
      </c>
    </row>
    <row r="23" ht="15.75" customHeight="1">
      <c r="A23" s="34" t="s">
        <v>59</v>
      </c>
      <c r="B23" s="3">
        <v>0.0</v>
      </c>
      <c r="C23" s="36">
        <f t="shared" si="1"/>
        <v>0</v>
      </c>
    </row>
    <row r="24" ht="15.75" customHeight="1">
      <c r="A24" s="34" t="s">
        <v>61</v>
      </c>
      <c r="B24" s="3">
        <v>0.0</v>
      </c>
      <c r="C24" s="36">
        <f t="shared" si="1"/>
        <v>0</v>
      </c>
    </row>
    <row r="25" ht="15.75" customHeight="1">
      <c r="A25" s="34" t="s">
        <v>64</v>
      </c>
      <c r="B25" s="3">
        <v>0.0</v>
      </c>
      <c r="C25" s="36">
        <f t="shared" si="1"/>
        <v>0</v>
      </c>
    </row>
    <row r="26" ht="15.75" customHeight="1">
      <c r="A26" s="34" t="s">
        <v>67</v>
      </c>
      <c r="B26" s="3">
        <v>0.0</v>
      </c>
      <c r="C26" s="36">
        <f t="shared" si="1"/>
        <v>0</v>
      </c>
    </row>
    <row r="27" ht="15.75" customHeight="1">
      <c r="A27" s="34" t="s">
        <v>69</v>
      </c>
      <c r="B27" s="3">
        <v>0.0</v>
      </c>
      <c r="C27" s="36">
        <f t="shared" si="1"/>
        <v>0</v>
      </c>
    </row>
    <row r="28" ht="15.75" customHeight="1">
      <c r="A28" s="34" t="s">
        <v>71</v>
      </c>
      <c r="B28" s="3">
        <v>0.0</v>
      </c>
      <c r="C28" s="36">
        <f t="shared" si="1"/>
        <v>0</v>
      </c>
    </row>
    <row r="29" ht="15.75" customHeight="1">
      <c r="A29" s="34" t="s">
        <v>74</v>
      </c>
      <c r="B29" s="3">
        <v>557.0</v>
      </c>
      <c r="C29" s="36">
        <f t="shared" si="1"/>
        <v>557000</v>
      </c>
    </row>
    <row r="30" ht="15.75" customHeight="1">
      <c r="A30" s="34" t="s">
        <v>77</v>
      </c>
      <c r="B30" s="3">
        <v>1753.0</v>
      </c>
      <c r="C30" s="36">
        <f t="shared" si="1"/>
        <v>1753000</v>
      </c>
    </row>
    <row r="31" ht="15.75" customHeight="1">
      <c r="A31" s="34" t="s">
        <v>79</v>
      </c>
      <c r="B31" s="3">
        <v>2558.0</v>
      </c>
      <c r="C31" s="36">
        <f t="shared" si="1"/>
        <v>2558000</v>
      </c>
    </row>
    <row r="32" ht="15.75" customHeight="1">
      <c r="A32" s="34" t="s">
        <v>81</v>
      </c>
      <c r="B32" s="3">
        <v>0.0</v>
      </c>
      <c r="C32" s="36">
        <f t="shared" si="1"/>
        <v>0</v>
      </c>
    </row>
    <row r="33" ht="15.75" customHeight="1">
      <c r="A33" s="34" t="s">
        <v>83</v>
      </c>
      <c r="B33" s="3">
        <v>0.0</v>
      </c>
      <c r="C33" s="36">
        <f t="shared" si="1"/>
        <v>0</v>
      </c>
    </row>
    <row r="34" ht="15.75" customHeight="1">
      <c r="A34" s="34" t="s">
        <v>85</v>
      </c>
      <c r="B34" s="3">
        <v>4860.0</v>
      </c>
      <c r="C34" s="36">
        <f t="shared" si="1"/>
        <v>4860000</v>
      </c>
    </row>
    <row r="35" ht="15.75" customHeight="1">
      <c r="A35" s="34" t="s">
        <v>87</v>
      </c>
      <c r="B35" s="3">
        <v>0.0</v>
      </c>
      <c r="C35" s="36">
        <f t="shared" si="1"/>
        <v>0</v>
      </c>
    </row>
    <row r="36" ht="15.75" customHeight="1">
      <c r="A36" s="34" t="s">
        <v>89</v>
      </c>
      <c r="B36" s="3">
        <v>0.0</v>
      </c>
      <c r="C36" s="36">
        <f t="shared" si="1"/>
        <v>0</v>
      </c>
    </row>
    <row r="37" ht="15.75" customHeight="1">
      <c r="A37" s="34" t="s">
        <v>91</v>
      </c>
      <c r="B37" s="3">
        <v>13.0</v>
      </c>
      <c r="C37" s="36">
        <f t="shared" si="1"/>
        <v>13000</v>
      </c>
    </row>
    <row r="38" ht="15.75" customHeight="1">
      <c r="A38" s="34" t="s">
        <v>93</v>
      </c>
      <c r="B38" s="3">
        <v>0.0</v>
      </c>
      <c r="C38" s="36">
        <f t="shared" si="1"/>
        <v>0</v>
      </c>
    </row>
    <row r="39" ht="15.75" customHeight="1">
      <c r="A39" s="34" t="s">
        <v>95</v>
      </c>
      <c r="B39" s="3">
        <v>1813.0</v>
      </c>
      <c r="C39" s="36">
        <f t="shared" si="1"/>
        <v>1813000</v>
      </c>
    </row>
    <row r="40" ht="15.75" customHeight="1">
      <c r="A40" s="34" t="s">
        <v>97</v>
      </c>
      <c r="B40" s="3">
        <v>1017.0</v>
      </c>
      <c r="C40" s="36">
        <f t="shared" si="1"/>
        <v>1017000</v>
      </c>
    </row>
    <row r="41" ht="15.75" customHeight="1">
      <c r="A41" s="34" t="s">
        <v>99</v>
      </c>
      <c r="B41" s="3">
        <v>0.0</v>
      </c>
      <c r="C41" s="36">
        <f t="shared" si="1"/>
        <v>0</v>
      </c>
    </row>
    <row r="42" ht="15.75" customHeight="1">
      <c r="A42" s="34" t="s">
        <v>101</v>
      </c>
      <c r="B42" s="3">
        <v>0.0</v>
      </c>
      <c r="C42" s="36">
        <f t="shared" si="1"/>
        <v>0</v>
      </c>
    </row>
    <row r="43" ht="15.75" customHeight="1">
      <c r="A43" s="34" t="s">
        <v>103</v>
      </c>
      <c r="B43" s="3">
        <v>0.0</v>
      </c>
      <c r="C43" s="36">
        <f t="shared" si="1"/>
        <v>0</v>
      </c>
    </row>
    <row r="44" ht="15.75" customHeight="1">
      <c r="A44" s="34" t="s">
        <v>105</v>
      </c>
      <c r="B44" s="3">
        <v>590.0</v>
      </c>
      <c r="C44" s="36">
        <f t="shared" si="1"/>
        <v>590000</v>
      </c>
    </row>
    <row r="45" ht="15.75" customHeight="1">
      <c r="A45" s="34" t="s">
        <v>107</v>
      </c>
      <c r="B45" s="3">
        <v>0.0</v>
      </c>
      <c r="C45" s="36">
        <f t="shared" si="1"/>
        <v>0</v>
      </c>
    </row>
    <row r="46" ht="15.75" customHeight="1">
      <c r="A46" s="34" t="s">
        <v>109</v>
      </c>
      <c r="B46" s="3">
        <v>7743.0</v>
      </c>
      <c r="C46" s="36">
        <f t="shared" si="1"/>
        <v>7743000</v>
      </c>
    </row>
    <row r="47" ht="15.75" customHeight="1">
      <c r="A47" s="34" t="s">
        <v>111</v>
      </c>
      <c r="B47" s="3">
        <v>1638.0</v>
      </c>
      <c r="C47" s="36">
        <f t="shared" si="1"/>
        <v>1638000</v>
      </c>
    </row>
    <row r="48" ht="15.75" customHeight="1">
      <c r="A48" s="34" t="s">
        <v>113</v>
      </c>
      <c r="B48" s="3">
        <v>0.0</v>
      </c>
      <c r="C48" s="36">
        <f t="shared" si="1"/>
        <v>0</v>
      </c>
    </row>
    <row r="49" ht="15.75" customHeight="1">
      <c r="A49" s="34" t="s">
        <v>114</v>
      </c>
      <c r="B49" s="3">
        <v>0.0</v>
      </c>
      <c r="C49" s="36">
        <f t="shared" si="1"/>
        <v>0</v>
      </c>
    </row>
    <row r="50" ht="15.75" customHeight="1">
      <c r="A50" s="34" t="s">
        <v>116</v>
      </c>
      <c r="B50" s="3">
        <v>59.0</v>
      </c>
      <c r="C50" s="36">
        <f t="shared" si="1"/>
        <v>59000</v>
      </c>
    </row>
    <row r="51" ht="15.75" customHeight="1">
      <c r="A51" s="34" t="s">
        <v>118</v>
      </c>
      <c r="B51" s="3">
        <v>0.0</v>
      </c>
      <c r="C51" s="36">
        <f t="shared" si="1"/>
        <v>0</v>
      </c>
    </row>
    <row r="52" ht="15.75" customHeight="1">
      <c r="A52" s="34" t="s">
        <v>120</v>
      </c>
      <c r="B52" s="3">
        <v>0.0</v>
      </c>
      <c r="C52" s="36">
        <f t="shared" si="1"/>
        <v>0</v>
      </c>
    </row>
    <row r="53" ht="15.75" customHeight="1">
      <c r="A53" s="34" t="s">
        <v>122</v>
      </c>
      <c r="B53" s="3">
        <v>1956.0</v>
      </c>
      <c r="C53" s="36">
        <f t="shared" si="1"/>
        <v>1956000</v>
      </c>
    </row>
    <row r="54" ht="15.75" customHeight="1">
      <c r="A54" s="38" t="s">
        <v>172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3" t="str">
        <f>About!B2</f>
        <v>VA</v>
      </c>
      <c r="B1" s="3">
        <f>SUMIFS(C4:C53,A4:A53,A1)</f>
        <v>89000</v>
      </c>
    </row>
    <row r="3">
      <c r="A3" s="34" t="s">
        <v>3</v>
      </c>
      <c r="B3" s="3" t="s">
        <v>175</v>
      </c>
      <c r="C3" s="3" t="s">
        <v>174</v>
      </c>
    </row>
    <row r="4">
      <c r="A4" s="34" t="s">
        <v>7</v>
      </c>
      <c r="C4" s="36">
        <f t="shared" ref="C4:C53" si="1">B4*1000</f>
        <v>0</v>
      </c>
    </row>
    <row r="5">
      <c r="A5" s="34" t="s">
        <v>10</v>
      </c>
      <c r="C5" s="36">
        <f t="shared" si="1"/>
        <v>0</v>
      </c>
    </row>
    <row r="6">
      <c r="A6" s="34" t="s">
        <v>12</v>
      </c>
      <c r="C6" s="36">
        <f t="shared" si="1"/>
        <v>0</v>
      </c>
    </row>
    <row r="7">
      <c r="A7" s="34" t="s">
        <v>15</v>
      </c>
      <c r="C7" s="36">
        <f t="shared" si="1"/>
        <v>0</v>
      </c>
    </row>
    <row r="8">
      <c r="A8" s="34" t="s">
        <v>18</v>
      </c>
      <c r="B8" s="3">
        <v>655.0</v>
      </c>
      <c r="C8" s="36">
        <f t="shared" si="1"/>
        <v>655000</v>
      </c>
    </row>
    <row r="9">
      <c r="A9" s="34" t="s">
        <v>21</v>
      </c>
      <c r="C9" s="36">
        <f t="shared" si="1"/>
        <v>0</v>
      </c>
    </row>
    <row r="10">
      <c r="A10" s="34" t="s">
        <v>23</v>
      </c>
      <c r="B10" s="3">
        <v>7.0</v>
      </c>
      <c r="C10" s="36">
        <f t="shared" si="1"/>
        <v>7000</v>
      </c>
    </row>
    <row r="11">
      <c r="A11" s="34" t="s">
        <v>26</v>
      </c>
      <c r="B11" s="3">
        <v>15.0</v>
      </c>
      <c r="C11" s="36">
        <f t="shared" si="1"/>
        <v>15000</v>
      </c>
    </row>
    <row r="12">
      <c r="A12" s="34" t="s">
        <v>29</v>
      </c>
      <c r="B12" s="3">
        <v>10.0</v>
      </c>
      <c r="C12" s="36">
        <f t="shared" si="1"/>
        <v>10000</v>
      </c>
    </row>
    <row r="13">
      <c r="A13" s="34" t="s">
        <v>31</v>
      </c>
      <c r="C13" s="36">
        <f t="shared" si="1"/>
        <v>0</v>
      </c>
    </row>
    <row r="14">
      <c r="A14" s="34" t="s">
        <v>34</v>
      </c>
      <c r="C14" s="36">
        <f t="shared" si="1"/>
        <v>0</v>
      </c>
    </row>
    <row r="15">
      <c r="A15" s="34" t="s">
        <v>37</v>
      </c>
      <c r="C15" s="36">
        <f t="shared" si="1"/>
        <v>0</v>
      </c>
    </row>
    <row r="16">
      <c r="A16" s="34" t="s">
        <v>40</v>
      </c>
      <c r="B16" s="3">
        <v>16.0</v>
      </c>
      <c r="C16" s="36">
        <f t="shared" si="1"/>
        <v>16000</v>
      </c>
    </row>
    <row r="17">
      <c r="A17" s="34" t="s">
        <v>42</v>
      </c>
      <c r="C17" s="36">
        <f t="shared" si="1"/>
        <v>0</v>
      </c>
    </row>
    <row r="18">
      <c r="A18" s="34" t="s">
        <v>45</v>
      </c>
      <c r="C18" s="36">
        <f t="shared" si="1"/>
        <v>0</v>
      </c>
    </row>
    <row r="19">
      <c r="A19" s="34" t="s">
        <v>48</v>
      </c>
      <c r="C19" s="36">
        <f t="shared" si="1"/>
        <v>0</v>
      </c>
    </row>
    <row r="20">
      <c r="A20" s="34" t="s">
        <v>50</v>
      </c>
      <c r="C20" s="36">
        <f t="shared" si="1"/>
        <v>0</v>
      </c>
    </row>
    <row r="21" ht="15.75" customHeight="1">
      <c r="A21" s="34" t="s">
        <v>53</v>
      </c>
      <c r="B21" s="3">
        <v>341.0</v>
      </c>
      <c r="C21" s="36">
        <f t="shared" si="1"/>
        <v>341000</v>
      </c>
    </row>
    <row r="22" ht="15.75" customHeight="1">
      <c r="A22" s="34" t="s">
        <v>56</v>
      </c>
      <c r="B22" s="3">
        <v>147.0</v>
      </c>
      <c r="C22" s="36">
        <f t="shared" si="1"/>
        <v>147000</v>
      </c>
    </row>
    <row r="23" ht="15.75" customHeight="1">
      <c r="A23" s="34" t="s">
        <v>59</v>
      </c>
      <c r="B23" s="3">
        <v>52.0</v>
      </c>
      <c r="C23" s="36">
        <f t="shared" si="1"/>
        <v>52000</v>
      </c>
    </row>
    <row r="24" ht="15.75" customHeight="1">
      <c r="A24" s="34" t="s">
        <v>61</v>
      </c>
      <c r="B24" s="3">
        <v>184.0</v>
      </c>
      <c r="C24" s="36">
        <f t="shared" si="1"/>
        <v>184000</v>
      </c>
    </row>
    <row r="25" ht="15.75" customHeight="1">
      <c r="A25" s="34" t="s">
        <v>64</v>
      </c>
      <c r="B25" s="3">
        <v>423.0</v>
      </c>
      <c r="C25" s="36">
        <f t="shared" si="1"/>
        <v>423000</v>
      </c>
    </row>
    <row r="26" ht="15.75" customHeight="1">
      <c r="A26" s="34" t="s">
        <v>67</v>
      </c>
      <c r="B26" s="3">
        <v>29.0</v>
      </c>
      <c r="C26" s="36">
        <f t="shared" si="1"/>
        <v>29000</v>
      </c>
    </row>
    <row r="27" ht="15.75" customHeight="1">
      <c r="A27" s="34" t="s">
        <v>69</v>
      </c>
      <c r="B27" s="3">
        <v>3.0</v>
      </c>
      <c r="C27" s="36">
        <f t="shared" si="1"/>
        <v>3000</v>
      </c>
    </row>
    <row r="28" ht="15.75" customHeight="1">
      <c r="A28" s="34" t="s">
        <v>71</v>
      </c>
      <c r="C28" s="36">
        <f t="shared" si="1"/>
        <v>0</v>
      </c>
    </row>
    <row r="29" ht="15.75" customHeight="1">
      <c r="A29" s="34" t="s">
        <v>74</v>
      </c>
      <c r="C29" s="36">
        <f t="shared" si="1"/>
        <v>0</v>
      </c>
    </row>
    <row r="30" ht="15.75" customHeight="1">
      <c r="A30" s="34" t="s">
        <v>77</v>
      </c>
      <c r="C30" s="36">
        <f t="shared" si="1"/>
        <v>0</v>
      </c>
    </row>
    <row r="31" ht="15.75" customHeight="1">
      <c r="A31" s="34" t="s">
        <v>79</v>
      </c>
      <c r="C31" s="36">
        <f t="shared" si="1"/>
        <v>0</v>
      </c>
    </row>
    <row r="32" ht="15.75" customHeight="1">
      <c r="A32" s="34" t="s">
        <v>81</v>
      </c>
      <c r="B32" s="3">
        <v>3.0</v>
      </c>
      <c r="C32" s="36">
        <f t="shared" si="1"/>
        <v>3000</v>
      </c>
    </row>
    <row r="33" ht="15.75" customHeight="1">
      <c r="A33" s="34" t="s">
        <v>83</v>
      </c>
      <c r="B33" s="3">
        <v>102.0</v>
      </c>
      <c r="C33" s="36">
        <f t="shared" si="1"/>
        <v>102000</v>
      </c>
    </row>
    <row r="34" ht="15.75" customHeight="1">
      <c r="A34" s="34" t="s">
        <v>85</v>
      </c>
      <c r="C34" s="36">
        <f t="shared" si="1"/>
        <v>0</v>
      </c>
    </row>
    <row r="35" ht="15.75" customHeight="1">
      <c r="A35" s="34" t="s">
        <v>87</v>
      </c>
      <c r="B35" s="3">
        <v>146.0</v>
      </c>
      <c r="C35" s="36">
        <f t="shared" si="1"/>
        <v>146000</v>
      </c>
    </row>
    <row r="36" ht="15.75" customHeight="1">
      <c r="A36" s="34" t="s">
        <v>89</v>
      </c>
      <c r="B36" s="3">
        <v>306.0</v>
      </c>
      <c r="C36" s="36">
        <f t="shared" si="1"/>
        <v>306000</v>
      </c>
    </row>
    <row r="37" ht="15.75" customHeight="1">
      <c r="A37" s="34" t="s">
        <v>91</v>
      </c>
      <c r="C37" s="36">
        <f t="shared" si="1"/>
        <v>0</v>
      </c>
    </row>
    <row r="38" ht="15.75" customHeight="1">
      <c r="A38" s="34" t="s">
        <v>93</v>
      </c>
      <c r="B38" s="3">
        <v>42.0</v>
      </c>
      <c r="C38" s="36">
        <f t="shared" si="1"/>
        <v>42000</v>
      </c>
    </row>
    <row r="39" ht="15.75" customHeight="1">
      <c r="A39" s="34" t="s">
        <v>95</v>
      </c>
      <c r="C39" s="36">
        <f t="shared" si="1"/>
        <v>0</v>
      </c>
    </row>
    <row r="40" ht="15.75" customHeight="1">
      <c r="A40" s="34" t="s">
        <v>97</v>
      </c>
      <c r="B40" s="3">
        <v>225.0</v>
      </c>
      <c r="C40" s="36">
        <f t="shared" si="1"/>
        <v>225000</v>
      </c>
    </row>
    <row r="41" ht="15.75" customHeight="1">
      <c r="A41" s="34" t="s">
        <v>99</v>
      </c>
      <c r="B41" s="3">
        <v>6.0</v>
      </c>
      <c r="C41" s="36">
        <f t="shared" si="1"/>
        <v>6000</v>
      </c>
    </row>
    <row r="42" ht="15.75" customHeight="1">
      <c r="A42" s="34" t="s">
        <v>101</v>
      </c>
      <c r="B42" s="3">
        <v>21.0</v>
      </c>
      <c r="C42" s="36">
        <f t="shared" si="1"/>
        <v>21000</v>
      </c>
    </row>
    <row r="43" ht="15.75" customHeight="1">
      <c r="A43" s="34" t="s">
        <v>103</v>
      </c>
      <c r="B43" s="3">
        <v>133.0</v>
      </c>
      <c r="C43" s="36">
        <f t="shared" si="1"/>
        <v>133000</v>
      </c>
    </row>
    <row r="44" ht="15.75" customHeight="1">
      <c r="A44" s="34" t="s">
        <v>105</v>
      </c>
      <c r="C44" s="36">
        <f t="shared" si="1"/>
        <v>0</v>
      </c>
    </row>
    <row r="45" ht="15.75" customHeight="1">
      <c r="A45" s="34" t="s">
        <v>107</v>
      </c>
      <c r="C45" s="36">
        <f t="shared" si="1"/>
        <v>0</v>
      </c>
    </row>
    <row r="46" ht="15.75" customHeight="1">
      <c r="A46" s="34" t="s">
        <v>109</v>
      </c>
      <c r="B46" s="3">
        <v>271.0</v>
      </c>
      <c r="C46" s="36">
        <f t="shared" si="1"/>
        <v>271000</v>
      </c>
    </row>
    <row r="47" ht="15.75" customHeight="1">
      <c r="A47" s="34" t="s">
        <v>111</v>
      </c>
      <c r="C47" s="36">
        <f t="shared" si="1"/>
        <v>0</v>
      </c>
    </row>
    <row r="48" ht="15.75" customHeight="1">
      <c r="A48" s="34" t="s">
        <v>113</v>
      </c>
      <c r="C48" s="36">
        <f t="shared" si="1"/>
        <v>0</v>
      </c>
    </row>
    <row r="49" ht="15.75" customHeight="1">
      <c r="A49" s="34" t="s">
        <v>114</v>
      </c>
      <c r="B49" s="3">
        <v>89.0</v>
      </c>
      <c r="C49" s="36">
        <f t="shared" si="1"/>
        <v>89000</v>
      </c>
    </row>
    <row r="50" ht="15.75" customHeight="1">
      <c r="A50" s="34" t="s">
        <v>116</v>
      </c>
      <c r="C50" s="36">
        <f t="shared" si="1"/>
        <v>0</v>
      </c>
    </row>
    <row r="51" ht="15.75" customHeight="1">
      <c r="A51" s="34" t="s">
        <v>118</v>
      </c>
      <c r="C51" s="36">
        <f t="shared" si="1"/>
        <v>0</v>
      </c>
    </row>
    <row r="52" ht="15.75" customHeight="1">
      <c r="A52" s="34" t="s">
        <v>120</v>
      </c>
      <c r="C52" s="36">
        <f t="shared" si="1"/>
        <v>0</v>
      </c>
    </row>
    <row r="53" ht="15.75" customHeight="1">
      <c r="A53" s="34" t="s">
        <v>122</v>
      </c>
      <c r="C53" s="36">
        <f t="shared" si="1"/>
        <v>0</v>
      </c>
    </row>
    <row r="54" ht="15.75" customHeight="1">
      <c r="A54" s="38" t="s">
        <v>172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3" t="str">
        <f>About!B1</f>
        <v>Virginia</v>
      </c>
      <c r="B1" s="3" t="str">
        <f>LOOKUP(A1,M4:N53,N4:N53)</f>
        <v>VA</v>
      </c>
      <c r="C1" s="3">
        <f>SUMIFS(L5:L52,A5:A52,B1)</f>
        <v>89120</v>
      </c>
    </row>
    <row r="3">
      <c r="A3" s="40"/>
      <c r="B3" s="41" t="s">
        <v>176</v>
      </c>
      <c r="C3" s="42"/>
      <c r="D3" s="42"/>
      <c r="E3" s="42"/>
      <c r="F3" s="42"/>
      <c r="G3" s="42"/>
      <c r="H3" s="42"/>
      <c r="I3" s="42"/>
      <c r="J3" s="42"/>
      <c r="K3" s="43"/>
      <c r="M3" s="35" t="s">
        <v>3</v>
      </c>
      <c r="N3" s="35" t="s">
        <v>3</v>
      </c>
    </row>
    <row r="4">
      <c r="A4" s="44" t="s">
        <v>3</v>
      </c>
      <c r="B4" s="45">
        <v>1.0</v>
      </c>
      <c r="C4" s="45">
        <v>2.0</v>
      </c>
      <c r="D4" s="45">
        <v>3.0</v>
      </c>
      <c r="E4" s="45">
        <v>4.0</v>
      </c>
      <c r="F4" s="45">
        <v>5.0</v>
      </c>
      <c r="G4" s="45">
        <v>6.0</v>
      </c>
      <c r="H4" s="45">
        <v>7.0</v>
      </c>
      <c r="I4" s="45">
        <v>8.0</v>
      </c>
      <c r="J4" s="45">
        <v>9.0</v>
      </c>
      <c r="K4" s="45">
        <v>10.0</v>
      </c>
      <c r="L4" s="3" t="s">
        <v>172</v>
      </c>
      <c r="M4" s="37" t="s">
        <v>6</v>
      </c>
      <c r="N4" s="37" t="s">
        <v>7</v>
      </c>
    </row>
    <row r="5">
      <c r="A5" s="46" t="s">
        <v>7</v>
      </c>
      <c r="B5" s="47">
        <v>0.0</v>
      </c>
      <c r="C5" s="47">
        <v>0.0</v>
      </c>
      <c r="D5" s="47">
        <v>0.0</v>
      </c>
      <c r="E5" s="47">
        <v>0.0</v>
      </c>
      <c r="F5" s="47">
        <v>2.0</v>
      </c>
      <c r="G5" s="47">
        <v>72.0</v>
      </c>
      <c r="H5" s="47">
        <v>1761.0</v>
      </c>
      <c r="I5" s="47">
        <v>24172.0</v>
      </c>
      <c r="J5" s="47">
        <v>105097.0</v>
      </c>
      <c r="K5" s="47">
        <v>11782.0</v>
      </c>
      <c r="L5" s="48">
        <f t="shared" ref="L5:L52" si="1">SUM(B5:K5)</f>
        <v>142886</v>
      </c>
      <c r="M5" s="37" t="s">
        <v>9</v>
      </c>
      <c r="N5" s="37" t="s">
        <v>10</v>
      </c>
    </row>
    <row r="6">
      <c r="A6" s="46" t="s">
        <v>15</v>
      </c>
      <c r="B6" s="47">
        <v>6.0</v>
      </c>
      <c r="C6" s="47">
        <v>6.0</v>
      </c>
      <c r="D6" s="47">
        <v>8.0</v>
      </c>
      <c r="E6" s="47">
        <v>45.0</v>
      </c>
      <c r="F6" s="47">
        <v>363.0</v>
      </c>
      <c r="G6" s="47">
        <v>4896.0</v>
      </c>
      <c r="H6" s="47">
        <v>48185.0</v>
      </c>
      <c r="I6" s="47">
        <v>65971.0</v>
      </c>
      <c r="J6" s="47">
        <v>37039.0</v>
      </c>
      <c r="K6" s="47">
        <v>5811.0</v>
      </c>
      <c r="L6" s="48">
        <f t="shared" si="1"/>
        <v>162330</v>
      </c>
      <c r="M6" s="37" t="s">
        <v>11</v>
      </c>
      <c r="N6" s="37" t="s">
        <v>12</v>
      </c>
    </row>
    <row r="7">
      <c r="A7" s="46" t="s">
        <v>12</v>
      </c>
      <c r="B7" s="47">
        <v>0.0</v>
      </c>
      <c r="C7" s="47">
        <v>0.0</v>
      </c>
      <c r="D7" s="47">
        <v>0.0</v>
      </c>
      <c r="E7" s="47">
        <v>1.0</v>
      </c>
      <c r="F7" s="47">
        <v>36.0</v>
      </c>
      <c r="G7" s="47">
        <v>1750.0</v>
      </c>
      <c r="H7" s="47">
        <v>34679.0</v>
      </c>
      <c r="I7" s="47">
        <v>120345.0</v>
      </c>
      <c r="J7" s="47">
        <v>206319.0</v>
      </c>
      <c r="K7" s="47">
        <v>111836.0</v>
      </c>
      <c r="L7" s="48">
        <f t="shared" si="1"/>
        <v>474966</v>
      </c>
      <c r="M7" s="37" t="s">
        <v>14</v>
      </c>
      <c r="N7" s="37" t="s">
        <v>15</v>
      </c>
    </row>
    <row r="8">
      <c r="A8" s="46" t="s">
        <v>18</v>
      </c>
      <c r="B8" s="47">
        <v>94.0</v>
      </c>
      <c r="C8" s="47">
        <v>55.0</v>
      </c>
      <c r="D8" s="47">
        <v>94.0</v>
      </c>
      <c r="E8" s="47">
        <v>75.0</v>
      </c>
      <c r="F8" s="47">
        <v>886.0</v>
      </c>
      <c r="G8" s="47">
        <v>5076.0</v>
      </c>
      <c r="H8" s="47">
        <v>19020.0</v>
      </c>
      <c r="I8" s="47">
        <v>46418.0</v>
      </c>
      <c r="J8" s="47">
        <v>75107.0</v>
      </c>
      <c r="K8" s="47">
        <v>156550.0</v>
      </c>
      <c r="L8" s="48">
        <f t="shared" si="1"/>
        <v>303375</v>
      </c>
      <c r="M8" s="37" t="s">
        <v>17</v>
      </c>
      <c r="N8" s="37" t="s">
        <v>18</v>
      </c>
    </row>
    <row r="9">
      <c r="A9" s="46" t="s">
        <v>21</v>
      </c>
      <c r="B9" s="47">
        <v>227.0</v>
      </c>
      <c r="C9" s="47">
        <v>618.0</v>
      </c>
      <c r="D9" s="47">
        <v>954.0</v>
      </c>
      <c r="E9" s="47">
        <v>19027.0</v>
      </c>
      <c r="F9" s="47">
        <v>70367.0</v>
      </c>
      <c r="G9" s="47">
        <v>84010.0</v>
      </c>
      <c r="H9" s="47">
        <v>78984.0</v>
      </c>
      <c r="I9" s="47">
        <v>59735.0</v>
      </c>
      <c r="J9" s="47">
        <v>42556.0</v>
      </c>
      <c r="K9" s="47">
        <v>38899.0</v>
      </c>
      <c r="L9" s="48">
        <f t="shared" si="1"/>
        <v>395377</v>
      </c>
      <c r="M9" s="37" t="s">
        <v>20</v>
      </c>
      <c r="N9" s="37" t="s">
        <v>21</v>
      </c>
    </row>
    <row r="10">
      <c r="A10" s="46" t="s">
        <v>23</v>
      </c>
      <c r="B10" s="47">
        <v>0.0</v>
      </c>
      <c r="C10" s="47">
        <v>0.0</v>
      </c>
      <c r="D10" s="47">
        <v>0.0</v>
      </c>
      <c r="E10" s="47">
        <v>0.0</v>
      </c>
      <c r="F10" s="47">
        <v>0.0</v>
      </c>
      <c r="G10" s="47">
        <v>0.0</v>
      </c>
      <c r="H10" s="47">
        <v>16.0</v>
      </c>
      <c r="I10" s="47">
        <v>539.0</v>
      </c>
      <c r="J10" s="47">
        <v>885.0</v>
      </c>
      <c r="K10" s="47">
        <v>239.0</v>
      </c>
      <c r="L10" s="48">
        <f t="shared" si="1"/>
        <v>1679</v>
      </c>
      <c r="M10" s="37" t="s">
        <v>22</v>
      </c>
      <c r="N10" s="37" t="s">
        <v>23</v>
      </c>
    </row>
    <row r="11">
      <c r="A11" s="46" t="s">
        <v>26</v>
      </c>
      <c r="B11" s="47">
        <v>0.0</v>
      </c>
      <c r="C11" s="47">
        <v>0.0</v>
      </c>
      <c r="D11" s="47">
        <v>0.0</v>
      </c>
      <c r="E11" s="47">
        <v>0.0</v>
      </c>
      <c r="F11" s="47">
        <v>0.0</v>
      </c>
      <c r="G11" s="47">
        <v>0.0</v>
      </c>
      <c r="H11" s="47">
        <v>6.0</v>
      </c>
      <c r="I11" s="47">
        <v>522.0</v>
      </c>
      <c r="J11" s="47">
        <v>227.0</v>
      </c>
      <c r="K11" s="47">
        <v>0.0</v>
      </c>
      <c r="L11" s="48">
        <f t="shared" si="1"/>
        <v>755</v>
      </c>
      <c r="M11" s="37" t="s">
        <v>25</v>
      </c>
      <c r="N11" s="37" t="s">
        <v>26</v>
      </c>
    </row>
    <row r="12">
      <c r="A12" s="46" t="s">
        <v>29</v>
      </c>
      <c r="B12" s="47">
        <v>0.0</v>
      </c>
      <c r="C12" s="47">
        <v>0.0</v>
      </c>
      <c r="D12" s="47">
        <v>0.0</v>
      </c>
      <c r="E12" s="47">
        <v>0.0</v>
      </c>
      <c r="F12" s="47">
        <v>0.0</v>
      </c>
      <c r="G12" s="47">
        <v>0.0</v>
      </c>
      <c r="H12" s="47">
        <v>774.0</v>
      </c>
      <c r="I12" s="47">
        <v>13626.0</v>
      </c>
      <c r="J12" s="47">
        <v>22006.0</v>
      </c>
      <c r="K12" s="47">
        <v>1839.0</v>
      </c>
      <c r="L12" s="48">
        <f t="shared" si="1"/>
        <v>38245</v>
      </c>
      <c r="M12" s="37" t="s">
        <v>28</v>
      </c>
      <c r="N12" s="37" t="s">
        <v>29</v>
      </c>
    </row>
    <row r="13">
      <c r="A13" s="46" t="s">
        <v>31</v>
      </c>
      <c r="B13" s="47">
        <v>0.0</v>
      </c>
      <c r="C13" s="47">
        <v>0.0</v>
      </c>
      <c r="D13" s="47">
        <v>0.0</v>
      </c>
      <c r="E13" s="47">
        <v>0.0</v>
      </c>
      <c r="F13" s="47">
        <v>5.0</v>
      </c>
      <c r="G13" s="47">
        <v>49.0</v>
      </c>
      <c r="H13" s="47">
        <v>424.0</v>
      </c>
      <c r="I13" s="47">
        <v>11407.0</v>
      </c>
      <c r="J13" s="47">
        <v>73098.0</v>
      </c>
      <c r="K13" s="47">
        <v>8657.0</v>
      </c>
      <c r="L13" s="48">
        <f t="shared" si="1"/>
        <v>93640</v>
      </c>
      <c r="M13" s="37" t="s">
        <v>30</v>
      </c>
      <c r="N13" s="37" t="s">
        <v>31</v>
      </c>
    </row>
    <row r="14">
      <c r="A14" s="46" t="s">
        <v>45</v>
      </c>
      <c r="B14" s="47">
        <v>99.0</v>
      </c>
      <c r="C14" s="47">
        <v>3514.0</v>
      </c>
      <c r="D14" s="47">
        <v>15717.0</v>
      </c>
      <c r="E14" s="47">
        <v>43324.0</v>
      </c>
      <c r="F14" s="47">
        <v>111326.0</v>
      </c>
      <c r="G14" s="47">
        <v>77613.0</v>
      </c>
      <c r="H14" s="47">
        <v>27407.0</v>
      </c>
      <c r="I14" s="47">
        <v>552.0</v>
      </c>
      <c r="J14" s="47">
        <v>17.0</v>
      </c>
      <c r="K14" s="47">
        <v>0.0</v>
      </c>
      <c r="L14" s="48">
        <f t="shared" si="1"/>
        <v>279569</v>
      </c>
      <c r="M14" s="37" t="s">
        <v>33</v>
      </c>
      <c r="N14" s="37" t="s">
        <v>34</v>
      </c>
    </row>
    <row r="15">
      <c r="A15" s="46" t="s">
        <v>37</v>
      </c>
      <c r="B15" s="47">
        <v>31.0</v>
      </c>
      <c r="C15" s="47">
        <v>21.0</v>
      </c>
      <c r="D15" s="47">
        <v>44.0</v>
      </c>
      <c r="E15" s="47">
        <v>60.0</v>
      </c>
      <c r="F15" s="47">
        <v>427.0</v>
      </c>
      <c r="G15" s="47">
        <v>3322.0</v>
      </c>
      <c r="H15" s="47">
        <v>41862.0</v>
      </c>
      <c r="I15" s="47">
        <v>77921.0</v>
      </c>
      <c r="J15" s="47">
        <v>37556.0</v>
      </c>
      <c r="K15" s="47">
        <v>51588.0</v>
      </c>
      <c r="L15" s="48">
        <f t="shared" si="1"/>
        <v>212832</v>
      </c>
      <c r="M15" s="37" t="s">
        <v>36</v>
      </c>
      <c r="N15" s="37" t="s">
        <v>37</v>
      </c>
    </row>
    <row r="16">
      <c r="A16" s="46" t="s">
        <v>40</v>
      </c>
      <c r="B16" s="47">
        <v>0.0</v>
      </c>
      <c r="C16" s="47">
        <v>0.0</v>
      </c>
      <c r="D16" s="47">
        <v>0.0</v>
      </c>
      <c r="E16" s="47">
        <v>0.0</v>
      </c>
      <c r="F16" s="47">
        <v>5645.0</v>
      </c>
      <c r="G16" s="47">
        <v>77347.0</v>
      </c>
      <c r="H16" s="47">
        <v>72097.0</v>
      </c>
      <c r="I16" s="47">
        <v>34004.0</v>
      </c>
      <c r="J16" s="47">
        <v>2254.0</v>
      </c>
      <c r="K16" s="47">
        <v>3.0</v>
      </c>
      <c r="L16" s="48">
        <f t="shared" si="1"/>
        <v>191350</v>
      </c>
      <c r="M16" s="37" t="s">
        <v>39</v>
      </c>
      <c r="N16" s="37" t="s">
        <v>40</v>
      </c>
    </row>
    <row r="17">
      <c r="A17" s="46" t="s">
        <v>42</v>
      </c>
      <c r="B17" s="47">
        <v>0.0</v>
      </c>
      <c r="C17" s="47">
        <v>0.0</v>
      </c>
      <c r="D17" s="47">
        <v>0.0</v>
      </c>
      <c r="E17" s="47">
        <v>0.0</v>
      </c>
      <c r="F17" s="47">
        <v>4705.0</v>
      </c>
      <c r="G17" s="47">
        <v>35070.0</v>
      </c>
      <c r="H17" s="47">
        <v>48453.0</v>
      </c>
      <c r="I17" s="47">
        <v>19072.0</v>
      </c>
      <c r="J17" s="47">
        <v>10688.0</v>
      </c>
      <c r="K17" s="47">
        <v>400.0</v>
      </c>
      <c r="L17" s="48">
        <f t="shared" si="1"/>
        <v>118388</v>
      </c>
      <c r="M17" s="37" t="s">
        <v>41</v>
      </c>
      <c r="N17" s="37" t="s">
        <v>42</v>
      </c>
    </row>
    <row r="18">
      <c r="A18" s="46" t="s">
        <v>48</v>
      </c>
      <c r="B18" s="47">
        <v>12028.0</v>
      </c>
      <c r="C18" s="47">
        <v>62684.0</v>
      </c>
      <c r="D18" s="47">
        <v>79463.0</v>
      </c>
      <c r="E18" s="47">
        <v>129403.0</v>
      </c>
      <c r="F18" s="47">
        <v>162006.0</v>
      </c>
      <c r="G18" s="47">
        <v>55912.0</v>
      </c>
      <c r="H18" s="47">
        <v>4687.0</v>
      </c>
      <c r="I18" s="47">
        <v>0.0</v>
      </c>
      <c r="J18" s="47">
        <v>0.0</v>
      </c>
      <c r="K18" s="47">
        <v>0.0</v>
      </c>
      <c r="L18" s="48">
        <f t="shared" si="1"/>
        <v>506183</v>
      </c>
      <c r="M18" s="37" t="s">
        <v>44</v>
      </c>
      <c r="N18" s="37" t="s">
        <v>45</v>
      </c>
    </row>
    <row r="19">
      <c r="A19" s="46" t="s">
        <v>50</v>
      </c>
      <c r="B19" s="47">
        <v>0.0</v>
      </c>
      <c r="C19" s="47">
        <v>0.0</v>
      </c>
      <c r="D19" s="47">
        <v>0.0</v>
      </c>
      <c r="E19" s="47">
        <v>0.0</v>
      </c>
      <c r="F19" s="47">
        <v>0.0</v>
      </c>
      <c r="G19" s="47">
        <v>20.0</v>
      </c>
      <c r="H19" s="47">
        <v>5128.0</v>
      </c>
      <c r="I19" s="47">
        <v>75392.0</v>
      </c>
      <c r="J19" s="47">
        <v>57351.0</v>
      </c>
      <c r="K19" s="47">
        <v>13065.0</v>
      </c>
      <c r="L19" s="48">
        <f t="shared" si="1"/>
        <v>150956</v>
      </c>
      <c r="M19" s="37" t="s">
        <v>47</v>
      </c>
      <c r="N19" s="37" t="s">
        <v>48</v>
      </c>
    </row>
    <row r="20">
      <c r="A20" s="46" t="s">
        <v>53</v>
      </c>
      <c r="B20" s="47">
        <v>0.0</v>
      </c>
      <c r="C20" s="47">
        <v>0.0</v>
      </c>
      <c r="D20" s="47">
        <v>0.0</v>
      </c>
      <c r="E20" s="47">
        <v>0.0</v>
      </c>
      <c r="F20" s="47">
        <v>0.0</v>
      </c>
      <c r="G20" s="47">
        <v>4.0</v>
      </c>
      <c r="H20" s="47">
        <v>9162.0</v>
      </c>
      <c r="I20" s="47">
        <v>33370.0</v>
      </c>
      <c r="J20" s="47">
        <v>14193.0</v>
      </c>
      <c r="K20" s="47">
        <v>0.0</v>
      </c>
      <c r="L20" s="48">
        <f t="shared" si="1"/>
        <v>56729</v>
      </c>
      <c r="M20" s="37" t="s">
        <v>49</v>
      </c>
      <c r="N20" s="37" t="s">
        <v>50</v>
      </c>
    </row>
    <row r="21" ht="15.75" customHeight="1">
      <c r="A21" s="46" t="s">
        <v>61</v>
      </c>
      <c r="B21" s="47">
        <v>0.0</v>
      </c>
      <c r="C21" s="47">
        <v>0.0</v>
      </c>
      <c r="D21" s="47">
        <v>0.0</v>
      </c>
      <c r="E21" s="47">
        <v>0.0</v>
      </c>
      <c r="F21" s="47">
        <v>2.0</v>
      </c>
      <c r="G21" s="47">
        <v>38.0</v>
      </c>
      <c r="H21" s="47">
        <v>311.0</v>
      </c>
      <c r="I21" s="47">
        <v>1922.0</v>
      </c>
      <c r="J21" s="47">
        <v>1713.0</v>
      </c>
      <c r="K21" s="47">
        <v>763.0</v>
      </c>
      <c r="L21" s="48">
        <f t="shared" si="1"/>
        <v>4749</v>
      </c>
      <c r="M21" s="37" t="s">
        <v>52</v>
      </c>
      <c r="N21" s="37" t="s">
        <v>53</v>
      </c>
    </row>
    <row r="22" ht="15.75" customHeight="1">
      <c r="A22" s="46" t="s">
        <v>59</v>
      </c>
      <c r="B22" s="47">
        <v>0.0</v>
      </c>
      <c r="C22" s="47">
        <v>0.0</v>
      </c>
      <c r="D22" s="47">
        <v>0.0</v>
      </c>
      <c r="E22" s="47">
        <v>0.0</v>
      </c>
      <c r="F22" s="47">
        <v>7.0</v>
      </c>
      <c r="G22" s="47">
        <v>142.0</v>
      </c>
      <c r="H22" s="47">
        <v>722.0</v>
      </c>
      <c r="I22" s="47">
        <v>3046.0</v>
      </c>
      <c r="J22" s="47">
        <v>2420.0</v>
      </c>
      <c r="K22" s="47">
        <v>946.0</v>
      </c>
      <c r="L22" s="48">
        <f t="shared" si="1"/>
        <v>7283</v>
      </c>
      <c r="M22" s="37" t="s">
        <v>55</v>
      </c>
      <c r="N22" s="37" t="s">
        <v>56</v>
      </c>
    </row>
    <row r="23" ht="15.75" customHeight="1">
      <c r="A23" s="46" t="s">
        <v>56</v>
      </c>
      <c r="B23" s="47">
        <v>5.0</v>
      </c>
      <c r="C23" s="47">
        <v>3.0</v>
      </c>
      <c r="D23" s="47">
        <v>14.0</v>
      </c>
      <c r="E23" s="47">
        <v>18.0</v>
      </c>
      <c r="F23" s="47">
        <v>66.0</v>
      </c>
      <c r="G23" s="47">
        <v>829.0</v>
      </c>
      <c r="H23" s="47">
        <v>6579.0</v>
      </c>
      <c r="I23" s="47">
        <v>33625.0</v>
      </c>
      <c r="J23" s="47">
        <v>22330.0</v>
      </c>
      <c r="K23" s="47">
        <v>6328.0</v>
      </c>
      <c r="L23" s="48">
        <f t="shared" si="1"/>
        <v>69797</v>
      </c>
      <c r="M23" s="37" t="s">
        <v>58</v>
      </c>
      <c r="N23" s="37" t="s">
        <v>59</v>
      </c>
    </row>
    <row r="24" ht="15.75" customHeight="1">
      <c r="A24" s="46" t="s">
        <v>64</v>
      </c>
      <c r="B24" s="47">
        <v>1.0</v>
      </c>
      <c r="C24" s="47">
        <v>3.0</v>
      </c>
      <c r="D24" s="47">
        <v>10.0</v>
      </c>
      <c r="E24" s="47">
        <v>175.0</v>
      </c>
      <c r="F24" s="47">
        <v>264.0</v>
      </c>
      <c r="G24" s="47">
        <v>8603.0</v>
      </c>
      <c r="H24" s="47">
        <v>44702.0</v>
      </c>
      <c r="I24" s="47">
        <v>24577.0</v>
      </c>
      <c r="J24" s="47">
        <v>2976.0</v>
      </c>
      <c r="K24" s="47">
        <v>0.0</v>
      </c>
      <c r="L24" s="48">
        <f t="shared" si="1"/>
        <v>81311</v>
      </c>
      <c r="M24" s="37" t="s">
        <v>60</v>
      </c>
      <c r="N24" s="37" t="s">
        <v>61</v>
      </c>
    </row>
    <row r="25" ht="15.75" customHeight="1">
      <c r="A25" s="46" t="s">
        <v>67</v>
      </c>
      <c r="B25" s="47">
        <v>149.0</v>
      </c>
      <c r="C25" s="47">
        <v>2771.0</v>
      </c>
      <c r="D25" s="47">
        <v>11734.0</v>
      </c>
      <c r="E25" s="47">
        <v>11232.0</v>
      </c>
      <c r="F25" s="47">
        <v>39297.0</v>
      </c>
      <c r="G25" s="47">
        <v>79661.0</v>
      </c>
      <c r="H25" s="47">
        <v>30041.0</v>
      </c>
      <c r="I25" s="47">
        <v>7586.0</v>
      </c>
      <c r="J25" s="47">
        <v>354.0</v>
      </c>
      <c r="K25" s="47">
        <v>0.0</v>
      </c>
      <c r="L25" s="48">
        <f t="shared" si="1"/>
        <v>182825</v>
      </c>
      <c r="M25" s="37" t="s">
        <v>63</v>
      </c>
      <c r="N25" s="37" t="s">
        <v>64</v>
      </c>
    </row>
    <row r="26" ht="15.75" customHeight="1">
      <c r="A26" s="46" t="s">
        <v>71</v>
      </c>
      <c r="B26" s="47">
        <v>0.0</v>
      </c>
      <c r="C26" s="47">
        <v>0.0</v>
      </c>
      <c r="D26" s="47">
        <v>0.0</v>
      </c>
      <c r="E26" s="47">
        <v>339.0</v>
      </c>
      <c r="F26" s="47">
        <v>5815.0</v>
      </c>
      <c r="G26" s="47">
        <v>69041.0</v>
      </c>
      <c r="H26" s="47">
        <v>131335.0</v>
      </c>
      <c r="I26" s="47">
        <v>55094.0</v>
      </c>
      <c r="J26" s="47">
        <v>16603.0</v>
      </c>
      <c r="K26" s="47">
        <v>467.0</v>
      </c>
      <c r="L26" s="48">
        <f t="shared" si="1"/>
        <v>278694</v>
      </c>
      <c r="M26" s="37" t="s">
        <v>66</v>
      </c>
      <c r="N26" s="37" t="s">
        <v>67</v>
      </c>
    </row>
    <row r="27" ht="15.75" customHeight="1">
      <c r="A27" s="46" t="s">
        <v>69</v>
      </c>
      <c r="B27" s="47">
        <v>0.0</v>
      </c>
      <c r="C27" s="47">
        <v>0.0</v>
      </c>
      <c r="D27" s="47">
        <v>0.0</v>
      </c>
      <c r="E27" s="47">
        <v>0.0</v>
      </c>
      <c r="F27" s="47">
        <v>0.0</v>
      </c>
      <c r="G27" s="47">
        <v>0.0</v>
      </c>
      <c r="H27" s="47">
        <v>4375.0</v>
      </c>
      <c r="I27" s="47">
        <v>40757.0</v>
      </c>
      <c r="J27" s="47">
        <v>64740.0</v>
      </c>
      <c r="K27" s="47">
        <v>4667.0</v>
      </c>
      <c r="L27" s="48">
        <f t="shared" si="1"/>
        <v>114539</v>
      </c>
      <c r="M27" s="37" t="s">
        <v>68</v>
      </c>
      <c r="N27" s="37" t="s">
        <v>69</v>
      </c>
    </row>
    <row r="28" ht="15.75" customHeight="1">
      <c r="A28" s="46" t="s">
        <v>74</v>
      </c>
      <c r="B28" s="47">
        <v>3629.0</v>
      </c>
      <c r="C28" s="47">
        <v>3542.0</v>
      </c>
      <c r="D28" s="47">
        <v>13464.0</v>
      </c>
      <c r="E28" s="47">
        <v>44029.0</v>
      </c>
      <c r="F28" s="47">
        <v>142558.0</v>
      </c>
      <c r="G28" s="47">
        <v>247609.0</v>
      </c>
      <c r="H28" s="47">
        <v>122684.0</v>
      </c>
      <c r="I28" s="47">
        <v>40167.0</v>
      </c>
      <c r="J28" s="47">
        <v>20889.0</v>
      </c>
      <c r="K28" s="47">
        <v>40406.0</v>
      </c>
      <c r="L28" s="48">
        <f t="shared" si="1"/>
        <v>678977</v>
      </c>
      <c r="M28" s="37" t="s">
        <v>70</v>
      </c>
      <c r="N28" s="37" t="s">
        <v>71</v>
      </c>
    </row>
    <row r="29" ht="15.75" customHeight="1">
      <c r="A29" s="46" t="s">
        <v>89</v>
      </c>
      <c r="B29" s="47">
        <v>3.0</v>
      </c>
      <c r="C29" s="47">
        <v>0.0</v>
      </c>
      <c r="D29" s="47">
        <v>3.0</v>
      </c>
      <c r="E29" s="47">
        <v>7.0</v>
      </c>
      <c r="F29" s="47">
        <v>18.0</v>
      </c>
      <c r="G29" s="47">
        <v>138.0</v>
      </c>
      <c r="H29" s="47">
        <v>806.0</v>
      </c>
      <c r="I29" s="47">
        <v>3480.0</v>
      </c>
      <c r="J29" s="47">
        <v>35348.0</v>
      </c>
      <c r="K29" s="47">
        <v>37839.0</v>
      </c>
      <c r="L29" s="48">
        <f t="shared" si="1"/>
        <v>77642</v>
      </c>
      <c r="M29" s="37" t="s">
        <v>73</v>
      </c>
      <c r="N29" s="37" t="s">
        <v>74</v>
      </c>
    </row>
    <row r="30" ht="15.75" customHeight="1">
      <c r="A30" s="46" t="s">
        <v>91</v>
      </c>
      <c r="B30" s="47">
        <v>3584.0</v>
      </c>
      <c r="C30" s="47">
        <v>6630.0</v>
      </c>
      <c r="D30" s="47">
        <v>38543.0</v>
      </c>
      <c r="E30" s="47">
        <v>81675.0</v>
      </c>
      <c r="F30" s="47">
        <v>140152.0</v>
      </c>
      <c r="G30" s="47">
        <v>24208.0</v>
      </c>
      <c r="H30" s="47">
        <v>1291.0</v>
      </c>
      <c r="I30" s="47">
        <v>0.0</v>
      </c>
      <c r="J30" s="47">
        <v>0.0</v>
      </c>
      <c r="K30" s="47">
        <v>0.0</v>
      </c>
      <c r="L30" s="48">
        <f t="shared" si="1"/>
        <v>296083</v>
      </c>
      <c r="M30" s="37" t="s">
        <v>76</v>
      </c>
      <c r="N30" s="37" t="s">
        <v>77</v>
      </c>
    </row>
    <row r="31" ht="15.75" customHeight="1">
      <c r="A31" s="46" t="s">
        <v>77</v>
      </c>
      <c r="B31" s="47">
        <v>8290.0</v>
      </c>
      <c r="C31" s="47">
        <v>19706.0</v>
      </c>
      <c r="D31" s="47">
        <v>55103.0</v>
      </c>
      <c r="E31" s="47">
        <v>140249.0</v>
      </c>
      <c r="F31" s="47">
        <v>198274.0</v>
      </c>
      <c r="G31" s="47">
        <v>40414.0</v>
      </c>
      <c r="H31" s="47">
        <v>3439.0</v>
      </c>
      <c r="I31" s="47">
        <v>0.0</v>
      </c>
      <c r="J31" s="47">
        <v>0.0</v>
      </c>
      <c r="K31" s="47">
        <v>0.0</v>
      </c>
      <c r="L31" s="48">
        <f t="shared" si="1"/>
        <v>465475</v>
      </c>
      <c r="M31" s="37" t="s">
        <v>78</v>
      </c>
      <c r="N31" s="37" t="s">
        <v>79</v>
      </c>
    </row>
    <row r="32" ht="15.75" customHeight="1">
      <c r="A32" s="46" t="s">
        <v>81</v>
      </c>
      <c r="B32" s="47">
        <v>0.0</v>
      </c>
      <c r="C32" s="47">
        <v>0.0</v>
      </c>
      <c r="D32" s="47">
        <v>0.0</v>
      </c>
      <c r="E32" s="47">
        <v>3.0</v>
      </c>
      <c r="F32" s="47">
        <v>12.0</v>
      </c>
      <c r="G32" s="47">
        <v>215.0</v>
      </c>
      <c r="H32" s="47">
        <v>1124.0</v>
      </c>
      <c r="I32" s="47">
        <v>3733.0</v>
      </c>
      <c r="J32" s="47">
        <v>4273.0</v>
      </c>
      <c r="K32" s="47">
        <v>3301.0</v>
      </c>
      <c r="L32" s="48">
        <f t="shared" si="1"/>
        <v>12661</v>
      </c>
      <c r="M32" s="37" t="s">
        <v>80</v>
      </c>
      <c r="N32" s="37" t="s">
        <v>81</v>
      </c>
    </row>
    <row r="33" ht="15.75" customHeight="1">
      <c r="A33" s="46" t="s">
        <v>83</v>
      </c>
      <c r="B33" s="47">
        <v>0.0</v>
      </c>
      <c r="C33" s="47">
        <v>0.0</v>
      </c>
      <c r="D33" s="47">
        <v>0.0</v>
      </c>
      <c r="E33" s="47">
        <v>0.0</v>
      </c>
      <c r="F33" s="47">
        <v>0.0</v>
      </c>
      <c r="G33" s="47">
        <v>0.0</v>
      </c>
      <c r="H33" s="47">
        <v>1.0</v>
      </c>
      <c r="I33" s="47">
        <v>125.0</v>
      </c>
      <c r="J33" s="47">
        <v>700.0</v>
      </c>
      <c r="K33" s="47">
        <v>119.0</v>
      </c>
      <c r="L33" s="48">
        <f t="shared" si="1"/>
        <v>945</v>
      </c>
      <c r="M33" s="37" t="s">
        <v>82</v>
      </c>
      <c r="N33" s="37" t="s">
        <v>83</v>
      </c>
    </row>
    <row r="34" ht="15.75" customHeight="1">
      <c r="A34" s="46" t="s">
        <v>85</v>
      </c>
      <c r="B34" s="47">
        <v>2326.0</v>
      </c>
      <c r="C34" s="47">
        <v>4912.0</v>
      </c>
      <c r="D34" s="47">
        <v>5837.0</v>
      </c>
      <c r="E34" s="47">
        <v>21559.0</v>
      </c>
      <c r="F34" s="47">
        <v>86457.0</v>
      </c>
      <c r="G34" s="47">
        <v>112684.0</v>
      </c>
      <c r="H34" s="47">
        <v>158360.0</v>
      </c>
      <c r="I34" s="47">
        <v>142506.0</v>
      </c>
      <c r="J34" s="47">
        <v>94740.0</v>
      </c>
      <c r="K34" s="47">
        <v>23194.0</v>
      </c>
      <c r="L34" s="48">
        <f t="shared" si="1"/>
        <v>652575</v>
      </c>
      <c r="M34" s="37" t="s">
        <v>84</v>
      </c>
      <c r="N34" s="37" t="s">
        <v>85</v>
      </c>
    </row>
    <row r="35" ht="15.75" customHeight="1">
      <c r="A35" s="46" t="s">
        <v>79</v>
      </c>
      <c r="B35" s="47">
        <v>2.0</v>
      </c>
      <c r="C35" s="47">
        <v>0.0</v>
      </c>
      <c r="D35" s="47">
        <v>5.0</v>
      </c>
      <c r="E35" s="47">
        <v>5.0</v>
      </c>
      <c r="F35" s="47">
        <v>88.0</v>
      </c>
      <c r="G35" s="47">
        <v>1486.0</v>
      </c>
      <c r="H35" s="47">
        <v>15743.0</v>
      </c>
      <c r="I35" s="47">
        <v>87372.0</v>
      </c>
      <c r="J35" s="47">
        <v>162387.0</v>
      </c>
      <c r="K35" s="47">
        <v>200946.0</v>
      </c>
      <c r="L35" s="48">
        <f t="shared" si="1"/>
        <v>468034</v>
      </c>
      <c r="M35" s="37" t="s">
        <v>86</v>
      </c>
      <c r="N35" s="37" t="s">
        <v>87</v>
      </c>
    </row>
    <row r="36" ht="15.75" customHeight="1">
      <c r="A36" s="46" t="s">
        <v>87</v>
      </c>
      <c r="B36" s="47">
        <v>4.0</v>
      </c>
      <c r="C36" s="47">
        <v>5.0</v>
      </c>
      <c r="D36" s="47">
        <v>10.0</v>
      </c>
      <c r="E36" s="47">
        <v>14.0</v>
      </c>
      <c r="F36" s="47">
        <v>63.0</v>
      </c>
      <c r="G36" s="47">
        <v>1181.0</v>
      </c>
      <c r="H36" s="47">
        <v>14842.0</v>
      </c>
      <c r="I36" s="47">
        <v>41902.0</v>
      </c>
      <c r="J36" s="47">
        <v>24189.0</v>
      </c>
      <c r="K36" s="47">
        <v>9437.0</v>
      </c>
      <c r="L36" s="48">
        <f t="shared" si="1"/>
        <v>91647</v>
      </c>
      <c r="M36" s="37" t="s">
        <v>88</v>
      </c>
      <c r="N36" s="37" t="s">
        <v>89</v>
      </c>
    </row>
    <row r="37" ht="15.75" customHeight="1">
      <c r="A37" s="46" t="s">
        <v>93</v>
      </c>
      <c r="B37" s="47">
        <v>0.0</v>
      </c>
      <c r="C37" s="47">
        <v>0.0</v>
      </c>
      <c r="D37" s="47">
        <v>0.0</v>
      </c>
      <c r="E37" s="47">
        <v>0.0</v>
      </c>
      <c r="F37" s="47">
        <v>155.0</v>
      </c>
      <c r="G37" s="47">
        <v>3437.0</v>
      </c>
      <c r="H37" s="47">
        <v>58531.0</v>
      </c>
      <c r="I37" s="47">
        <v>26020.0</v>
      </c>
      <c r="J37" s="47">
        <v>27174.0</v>
      </c>
      <c r="K37" s="47">
        <v>3810.0</v>
      </c>
      <c r="L37" s="48">
        <f t="shared" si="1"/>
        <v>119127</v>
      </c>
      <c r="M37" s="37" t="s">
        <v>90</v>
      </c>
      <c r="N37" s="37" t="s">
        <v>91</v>
      </c>
    </row>
    <row r="38" ht="15.75" customHeight="1">
      <c r="A38" s="46" t="s">
        <v>95</v>
      </c>
      <c r="B38" s="47">
        <v>3216.0</v>
      </c>
      <c r="C38" s="47">
        <v>8904.0</v>
      </c>
      <c r="D38" s="47">
        <v>14981.0</v>
      </c>
      <c r="E38" s="47">
        <v>42970.0</v>
      </c>
      <c r="F38" s="47">
        <v>99419.0</v>
      </c>
      <c r="G38" s="47">
        <v>84278.0</v>
      </c>
      <c r="H38" s="47">
        <v>72462.0</v>
      </c>
      <c r="I38" s="47">
        <v>22050.0</v>
      </c>
      <c r="J38" s="47">
        <v>9893.0</v>
      </c>
      <c r="K38" s="47">
        <v>1262.0</v>
      </c>
      <c r="L38" s="48">
        <f t="shared" si="1"/>
        <v>359435</v>
      </c>
      <c r="M38" s="37" t="s">
        <v>92</v>
      </c>
      <c r="N38" s="37" t="s">
        <v>93</v>
      </c>
    </row>
    <row r="39" ht="15.75" customHeight="1">
      <c r="A39" s="46" t="s">
        <v>97</v>
      </c>
      <c r="B39" s="47">
        <v>48.0</v>
      </c>
      <c r="C39" s="47">
        <v>33.0</v>
      </c>
      <c r="D39" s="47">
        <v>61.0</v>
      </c>
      <c r="E39" s="47">
        <v>98.0</v>
      </c>
      <c r="F39" s="47">
        <v>655.0</v>
      </c>
      <c r="G39" s="47">
        <v>5746.0</v>
      </c>
      <c r="H39" s="47">
        <v>32516.0</v>
      </c>
      <c r="I39" s="47">
        <v>83529.0</v>
      </c>
      <c r="J39" s="47">
        <v>70658.0</v>
      </c>
      <c r="K39" s="47">
        <v>103991.0</v>
      </c>
      <c r="L39" s="48">
        <f t="shared" si="1"/>
        <v>297335</v>
      </c>
      <c r="M39" s="37" t="s">
        <v>94</v>
      </c>
      <c r="N39" s="37" t="s">
        <v>95</v>
      </c>
    </row>
    <row r="40" ht="15.75" customHeight="1">
      <c r="A40" s="46" t="s">
        <v>99</v>
      </c>
      <c r="B40" s="47">
        <v>0.0</v>
      </c>
      <c r="C40" s="47">
        <v>0.0</v>
      </c>
      <c r="D40" s="47">
        <v>0.0</v>
      </c>
      <c r="E40" s="47">
        <v>0.0</v>
      </c>
      <c r="F40" s="47">
        <v>0.0</v>
      </c>
      <c r="G40" s="47">
        <v>297.0</v>
      </c>
      <c r="H40" s="47">
        <v>3232.0</v>
      </c>
      <c r="I40" s="47">
        <v>21354.0</v>
      </c>
      <c r="J40" s="47">
        <v>44168.0</v>
      </c>
      <c r="K40" s="47">
        <v>39895.0</v>
      </c>
      <c r="L40" s="48">
        <f t="shared" si="1"/>
        <v>108946</v>
      </c>
      <c r="M40" s="37" t="s">
        <v>96</v>
      </c>
      <c r="N40" s="37" t="s">
        <v>97</v>
      </c>
    </row>
    <row r="41" ht="15.75" customHeight="1">
      <c r="A41" s="46" t="s">
        <v>101</v>
      </c>
      <c r="B41" s="47">
        <v>0.0</v>
      </c>
      <c r="C41" s="47">
        <v>0.0</v>
      </c>
      <c r="D41" s="47">
        <v>0.0</v>
      </c>
      <c r="E41" s="47">
        <v>0.0</v>
      </c>
      <c r="F41" s="47">
        <v>0.0</v>
      </c>
      <c r="G41" s="47">
        <v>0.0</v>
      </c>
      <c r="H41" s="47">
        <v>0.0</v>
      </c>
      <c r="I41" s="47">
        <v>146.0</v>
      </c>
      <c r="J41" s="47">
        <v>46.0</v>
      </c>
      <c r="K41" s="47">
        <v>0.0</v>
      </c>
      <c r="L41" s="48">
        <f t="shared" si="1"/>
        <v>192</v>
      </c>
      <c r="M41" s="37" t="s">
        <v>98</v>
      </c>
      <c r="N41" s="37" t="s">
        <v>99</v>
      </c>
    </row>
    <row r="42" ht="15.75" customHeight="1">
      <c r="A42" s="46" t="s">
        <v>103</v>
      </c>
      <c r="B42" s="47">
        <v>0.0</v>
      </c>
      <c r="C42" s="47">
        <v>0.0</v>
      </c>
      <c r="D42" s="47">
        <v>0.0</v>
      </c>
      <c r="E42" s="47">
        <v>0.0</v>
      </c>
      <c r="F42" s="47">
        <v>0.0</v>
      </c>
      <c r="G42" s="47">
        <v>6.0</v>
      </c>
      <c r="H42" s="47">
        <v>90.0</v>
      </c>
      <c r="I42" s="47">
        <v>6196.0</v>
      </c>
      <c r="J42" s="47">
        <v>30917.0</v>
      </c>
      <c r="K42" s="47">
        <v>4501.0</v>
      </c>
      <c r="L42" s="48">
        <f t="shared" si="1"/>
        <v>41710</v>
      </c>
      <c r="M42" s="37" t="s">
        <v>100</v>
      </c>
      <c r="N42" s="37" t="s">
        <v>101</v>
      </c>
    </row>
    <row r="43" ht="15.75" customHeight="1">
      <c r="A43" s="46" t="s">
        <v>105</v>
      </c>
      <c r="B43" s="47">
        <v>5198.0</v>
      </c>
      <c r="C43" s="47">
        <v>10497.0</v>
      </c>
      <c r="D43" s="47">
        <v>40442.0</v>
      </c>
      <c r="E43" s="47">
        <v>116892.0</v>
      </c>
      <c r="F43" s="47">
        <v>184209.0</v>
      </c>
      <c r="G43" s="47">
        <v>44841.0</v>
      </c>
      <c r="H43" s="47">
        <v>12769.0</v>
      </c>
      <c r="I43" s="47">
        <v>2775.0</v>
      </c>
      <c r="J43" s="47">
        <v>252.0</v>
      </c>
      <c r="K43" s="47">
        <v>4.0</v>
      </c>
      <c r="L43" s="48">
        <f t="shared" si="1"/>
        <v>417879</v>
      </c>
      <c r="M43" s="37" t="s">
        <v>102</v>
      </c>
      <c r="N43" s="37" t="s">
        <v>103</v>
      </c>
    </row>
    <row r="44" ht="15.75" customHeight="1">
      <c r="A44" s="46" t="s">
        <v>107</v>
      </c>
      <c r="B44" s="47">
        <v>1.0</v>
      </c>
      <c r="C44" s="47">
        <v>0.0</v>
      </c>
      <c r="D44" s="47">
        <v>1.0</v>
      </c>
      <c r="E44" s="47">
        <v>1.0</v>
      </c>
      <c r="F44" s="47">
        <v>17.0</v>
      </c>
      <c r="G44" s="47">
        <v>176.0</v>
      </c>
      <c r="H44" s="47">
        <v>4510.0</v>
      </c>
      <c r="I44" s="47">
        <v>50361.0</v>
      </c>
      <c r="J44" s="47">
        <v>44870.0</v>
      </c>
      <c r="K44" s="47">
        <v>15920.0</v>
      </c>
      <c r="L44" s="48">
        <f t="shared" si="1"/>
        <v>115857</v>
      </c>
      <c r="M44" s="37" t="s">
        <v>104</v>
      </c>
      <c r="N44" s="37" t="s">
        <v>105</v>
      </c>
    </row>
    <row r="45" ht="15.75" customHeight="1">
      <c r="A45" s="46" t="s">
        <v>109</v>
      </c>
      <c r="B45" s="47">
        <v>45733.0</v>
      </c>
      <c r="C45" s="47">
        <v>72106.0</v>
      </c>
      <c r="D45" s="47">
        <v>109659.0</v>
      </c>
      <c r="E45" s="47">
        <v>130064.0</v>
      </c>
      <c r="F45" s="47">
        <v>267337.0</v>
      </c>
      <c r="G45" s="47">
        <v>364328.0</v>
      </c>
      <c r="H45" s="47">
        <v>286166.0</v>
      </c>
      <c r="I45" s="47">
        <v>62223.0</v>
      </c>
      <c r="J45" s="47">
        <v>9303.0</v>
      </c>
      <c r="K45" s="47">
        <v>1073.0</v>
      </c>
      <c r="L45" s="48">
        <f t="shared" si="1"/>
        <v>1347992</v>
      </c>
      <c r="M45" s="37" t="s">
        <v>106</v>
      </c>
      <c r="N45" s="37" t="s">
        <v>107</v>
      </c>
    </row>
    <row r="46" ht="15.75" customHeight="1">
      <c r="A46" s="46" t="s">
        <v>111</v>
      </c>
      <c r="B46" s="47">
        <v>1.0</v>
      </c>
      <c r="C46" s="47">
        <v>0.0</v>
      </c>
      <c r="D46" s="47">
        <v>4.0</v>
      </c>
      <c r="E46" s="47">
        <v>3.0</v>
      </c>
      <c r="F46" s="47">
        <v>69.0</v>
      </c>
      <c r="G46" s="47">
        <v>1314.0</v>
      </c>
      <c r="H46" s="47">
        <v>26330.0</v>
      </c>
      <c r="I46" s="47">
        <v>79662.0</v>
      </c>
      <c r="J46" s="47">
        <v>84963.0</v>
      </c>
      <c r="K46" s="47">
        <v>85399.0</v>
      </c>
      <c r="L46" s="48">
        <f t="shared" si="1"/>
        <v>277745</v>
      </c>
      <c r="M46" s="37" t="s">
        <v>108</v>
      </c>
      <c r="N46" s="37" t="s">
        <v>109</v>
      </c>
    </row>
    <row r="47" ht="15.75" customHeight="1">
      <c r="A47" s="46" t="s">
        <v>114</v>
      </c>
      <c r="B47" s="47">
        <v>3.0</v>
      </c>
      <c r="C47" s="47">
        <v>3.0</v>
      </c>
      <c r="D47" s="47">
        <v>7.0</v>
      </c>
      <c r="E47" s="47">
        <v>19.0</v>
      </c>
      <c r="F47" s="47">
        <v>85.0</v>
      </c>
      <c r="G47" s="47">
        <v>361.0</v>
      </c>
      <c r="H47" s="47">
        <v>1224.0</v>
      </c>
      <c r="I47" s="47">
        <v>3845.0</v>
      </c>
      <c r="J47" s="47">
        <v>32017.0</v>
      </c>
      <c r="K47" s="47">
        <v>51556.0</v>
      </c>
      <c r="L47" s="48">
        <f t="shared" si="1"/>
        <v>89120</v>
      </c>
      <c r="M47" s="37" t="s">
        <v>110</v>
      </c>
      <c r="N47" s="37" t="s">
        <v>111</v>
      </c>
    </row>
    <row r="48" ht="15.75" customHeight="1">
      <c r="A48" s="46" t="s">
        <v>113</v>
      </c>
      <c r="B48" s="47">
        <v>0.0</v>
      </c>
      <c r="C48" s="47">
        <v>2.0</v>
      </c>
      <c r="D48" s="47">
        <v>3.0</v>
      </c>
      <c r="E48" s="47">
        <v>7.0</v>
      </c>
      <c r="F48" s="47">
        <v>25.0</v>
      </c>
      <c r="G48" s="47">
        <v>316.0</v>
      </c>
      <c r="H48" s="47">
        <v>1619.0</v>
      </c>
      <c r="I48" s="47">
        <v>6606.0</v>
      </c>
      <c r="J48" s="47">
        <v>7153.0</v>
      </c>
      <c r="K48" s="47">
        <v>6460.0</v>
      </c>
      <c r="L48" s="48">
        <f t="shared" si="1"/>
        <v>22191</v>
      </c>
      <c r="M48" s="37" t="s">
        <v>112</v>
      </c>
      <c r="N48" s="37" t="s">
        <v>113</v>
      </c>
    </row>
    <row r="49" ht="15.75" customHeight="1">
      <c r="A49" s="46" t="s">
        <v>116</v>
      </c>
      <c r="B49" s="47">
        <v>38.0</v>
      </c>
      <c r="C49" s="47">
        <v>22.0</v>
      </c>
      <c r="D49" s="47">
        <v>49.0</v>
      </c>
      <c r="E49" s="47">
        <v>67.0</v>
      </c>
      <c r="F49" s="47">
        <v>546.0</v>
      </c>
      <c r="G49" s="47">
        <v>3916.0</v>
      </c>
      <c r="H49" s="47">
        <v>23249.0</v>
      </c>
      <c r="I49" s="47">
        <v>65388.0</v>
      </c>
      <c r="J49" s="47">
        <v>33461.0</v>
      </c>
      <c r="K49" s="47">
        <v>47488.0</v>
      </c>
      <c r="L49" s="48">
        <f t="shared" si="1"/>
        <v>174224</v>
      </c>
      <c r="M49" s="37" t="s">
        <v>1</v>
      </c>
      <c r="N49" s="37" t="s">
        <v>114</v>
      </c>
    </row>
    <row r="50" ht="15.75" customHeight="1">
      <c r="A50" s="46" t="s">
        <v>120</v>
      </c>
      <c r="B50" s="47">
        <v>0.0</v>
      </c>
      <c r="C50" s="47">
        <v>0.0</v>
      </c>
      <c r="D50" s="47">
        <v>0.0</v>
      </c>
      <c r="E50" s="47">
        <v>7.0</v>
      </c>
      <c r="F50" s="47">
        <v>197.0</v>
      </c>
      <c r="G50" s="47">
        <v>14124.0</v>
      </c>
      <c r="H50" s="47">
        <v>61424.0</v>
      </c>
      <c r="I50" s="47">
        <v>36159.0</v>
      </c>
      <c r="J50" s="47">
        <v>2403.0</v>
      </c>
      <c r="K50" s="47">
        <v>0.0</v>
      </c>
      <c r="L50" s="48">
        <f t="shared" si="1"/>
        <v>114314</v>
      </c>
      <c r="M50" s="37" t="s">
        <v>115</v>
      </c>
      <c r="N50" s="37" t="s">
        <v>116</v>
      </c>
    </row>
    <row r="51" ht="15.75" customHeight="1">
      <c r="A51" s="46" t="s">
        <v>118</v>
      </c>
      <c r="B51" s="47">
        <v>5.0</v>
      </c>
      <c r="C51" s="47">
        <v>6.0</v>
      </c>
      <c r="D51" s="47">
        <v>11.0</v>
      </c>
      <c r="E51" s="47">
        <v>29.0</v>
      </c>
      <c r="F51" s="47">
        <v>159.0</v>
      </c>
      <c r="G51" s="47">
        <v>688.0</v>
      </c>
      <c r="H51" s="47">
        <v>2849.0</v>
      </c>
      <c r="I51" s="47">
        <v>7004.0</v>
      </c>
      <c r="J51" s="47">
        <v>30253.0</v>
      </c>
      <c r="K51" s="47">
        <v>28094.0</v>
      </c>
      <c r="L51" s="48">
        <f t="shared" si="1"/>
        <v>69098</v>
      </c>
      <c r="M51" s="37" t="s">
        <v>117</v>
      </c>
      <c r="N51" s="37" t="s">
        <v>118</v>
      </c>
    </row>
    <row r="52" ht="15.75" customHeight="1">
      <c r="A52" s="46" t="s">
        <v>122</v>
      </c>
      <c r="B52" s="47">
        <v>15209.0</v>
      </c>
      <c r="C52" s="47">
        <v>3980.0</v>
      </c>
      <c r="D52" s="47">
        <v>13639.0</v>
      </c>
      <c r="E52" s="47">
        <v>18533.0</v>
      </c>
      <c r="F52" s="47">
        <v>78414.0</v>
      </c>
      <c r="G52" s="47">
        <v>144895.0</v>
      </c>
      <c r="H52" s="47">
        <v>84042.0</v>
      </c>
      <c r="I52" s="47">
        <v>57684.0</v>
      </c>
      <c r="J52" s="47">
        <v>34444.0</v>
      </c>
      <c r="K52" s="47">
        <v>21578.0</v>
      </c>
      <c r="L52" s="48">
        <f t="shared" si="1"/>
        <v>472418</v>
      </c>
      <c r="M52" s="37" t="s">
        <v>119</v>
      </c>
      <c r="N52" s="37" t="s">
        <v>120</v>
      </c>
    </row>
    <row r="53" ht="15.75" customHeight="1">
      <c r="M53" s="37" t="s">
        <v>121</v>
      </c>
      <c r="N53" s="37" t="s">
        <v>122</v>
      </c>
    </row>
    <row r="54" ht="15.75" customHeight="1"/>
    <row r="55" ht="15.75" customHeight="1"/>
    <row r="56" ht="15.75" customHeight="1"/>
    <row r="57" ht="15.75" customHeight="1">
      <c r="A57" s="3" t="s">
        <v>132</v>
      </c>
      <c r="B57" s="8" t="s">
        <v>35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K3"/>
  </mergeCells>
  <hyperlinks>
    <hyperlink r:id="rId1" ref="B57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1.63"/>
    <col customWidth="1" min="3" max="26" width="7.75"/>
  </cols>
  <sheetData>
    <row r="1">
      <c r="A1" s="3" t="str">
        <f>About!B2</f>
        <v>VA</v>
      </c>
      <c r="B1" s="3">
        <f>SUMIFS(D4:D53,A4:A53,A1)</f>
        <v>1690.313112</v>
      </c>
    </row>
    <row r="3">
      <c r="A3" s="3" t="s">
        <v>3</v>
      </c>
      <c r="B3" s="3" t="s">
        <v>177</v>
      </c>
      <c r="C3" s="3" t="s">
        <v>175</v>
      </c>
      <c r="D3" s="3" t="s">
        <v>174</v>
      </c>
      <c r="G3" s="3" t="s">
        <v>178</v>
      </c>
    </row>
    <row r="4">
      <c r="A4" s="34" t="s">
        <v>7</v>
      </c>
      <c r="B4" s="3">
        <v>12727.0</v>
      </c>
      <c r="C4" s="3">
        <f t="shared" ref="C4:C53" si="1">B4/$G$4</f>
        <v>2.075505545</v>
      </c>
      <c r="D4" s="3">
        <f t="shared" ref="D4:D53" si="2">C4*1000</f>
        <v>2075.505545</v>
      </c>
      <c r="G4" s="3">
        <f>8760*0.7</f>
        <v>6132</v>
      </c>
    </row>
    <row r="5">
      <c r="A5" s="34" t="s">
        <v>10</v>
      </c>
      <c r="B5" s="3">
        <v>575.0</v>
      </c>
      <c r="C5" s="3">
        <f t="shared" si="1"/>
        <v>0.09377038487</v>
      </c>
      <c r="D5" s="3">
        <f t="shared" si="2"/>
        <v>93.77038487</v>
      </c>
    </row>
    <row r="6">
      <c r="A6" s="34" t="s">
        <v>12</v>
      </c>
      <c r="B6" s="3">
        <v>1925.0</v>
      </c>
      <c r="C6" s="3">
        <f t="shared" si="1"/>
        <v>0.3139269406</v>
      </c>
      <c r="D6" s="3">
        <f t="shared" si="2"/>
        <v>313.9269406</v>
      </c>
    </row>
    <row r="7">
      <c r="A7" s="34" t="s">
        <v>15</v>
      </c>
      <c r="B7" s="3">
        <v>15444.0</v>
      </c>
      <c r="C7" s="3">
        <f t="shared" si="1"/>
        <v>2.518590998</v>
      </c>
      <c r="D7" s="3">
        <f t="shared" si="2"/>
        <v>2518.590998</v>
      </c>
    </row>
    <row r="8">
      <c r="A8" s="34" t="s">
        <v>18</v>
      </c>
      <c r="B8" s="3">
        <v>27919.0</v>
      </c>
      <c r="C8" s="3">
        <f t="shared" si="1"/>
        <v>4.553000652</v>
      </c>
      <c r="D8" s="3">
        <f t="shared" si="2"/>
        <v>4553.000652</v>
      </c>
    </row>
    <row r="9">
      <c r="A9" s="34" t="s">
        <v>21</v>
      </c>
      <c r="B9" s="3">
        <v>4138.0</v>
      </c>
      <c r="C9" s="3">
        <f t="shared" si="1"/>
        <v>0.6748206132</v>
      </c>
      <c r="D9" s="3">
        <f t="shared" si="2"/>
        <v>674.8206132</v>
      </c>
    </row>
    <row r="10">
      <c r="A10" s="34" t="s">
        <v>23</v>
      </c>
      <c r="B10" s="3">
        <v>909.0</v>
      </c>
      <c r="C10" s="3">
        <f t="shared" si="1"/>
        <v>0.1482387476</v>
      </c>
      <c r="D10" s="3">
        <f t="shared" si="2"/>
        <v>148.2387476</v>
      </c>
    </row>
    <row r="11">
      <c r="A11" s="34" t="s">
        <v>26</v>
      </c>
      <c r="B11" s="3">
        <v>898.0</v>
      </c>
      <c r="C11" s="3">
        <f t="shared" si="1"/>
        <v>0.1464448793</v>
      </c>
      <c r="D11" s="3">
        <f t="shared" si="2"/>
        <v>146.4448793</v>
      </c>
    </row>
    <row r="12">
      <c r="A12" s="34" t="s">
        <v>29</v>
      </c>
      <c r="B12" s="3">
        <v>13358.0</v>
      </c>
      <c r="C12" s="3">
        <f t="shared" si="1"/>
        <v>2.17840835</v>
      </c>
      <c r="D12" s="3">
        <f t="shared" si="2"/>
        <v>2178.40835</v>
      </c>
    </row>
    <row r="13">
      <c r="A13" s="34" t="s">
        <v>31</v>
      </c>
      <c r="B13" s="3">
        <v>16903.0</v>
      </c>
      <c r="C13" s="3">
        <f t="shared" si="1"/>
        <v>2.756523157</v>
      </c>
      <c r="D13" s="3">
        <f t="shared" si="2"/>
        <v>2756.523157</v>
      </c>
    </row>
    <row r="14">
      <c r="A14" s="34" t="s">
        <v>34</v>
      </c>
      <c r="B14" s="3">
        <v>724.0</v>
      </c>
      <c r="C14" s="3">
        <f t="shared" si="1"/>
        <v>0.1180691455</v>
      </c>
      <c r="D14" s="3">
        <f t="shared" si="2"/>
        <v>118.0691455</v>
      </c>
    </row>
    <row r="15">
      <c r="A15" s="34" t="s">
        <v>37</v>
      </c>
      <c r="B15" s="3">
        <v>5958.0</v>
      </c>
      <c r="C15" s="3">
        <f t="shared" si="1"/>
        <v>0.9716242661</v>
      </c>
      <c r="D15" s="3">
        <f t="shared" si="2"/>
        <v>971.6242661</v>
      </c>
    </row>
    <row r="16">
      <c r="A16" s="34" t="s">
        <v>40</v>
      </c>
      <c r="B16" s="3">
        <v>31960.0</v>
      </c>
      <c r="C16" s="3">
        <f t="shared" si="1"/>
        <v>5.212002609</v>
      </c>
      <c r="D16" s="3">
        <f t="shared" si="2"/>
        <v>5212.002609</v>
      </c>
    </row>
    <row r="17">
      <c r="A17" s="34" t="s">
        <v>42</v>
      </c>
      <c r="B17" s="3">
        <v>17920.0</v>
      </c>
      <c r="C17" s="3">
        <f t="shared" si="1"/>
        <v>2.922374429</v>
      </c>
      <c r="D17" s="3">
        <f t="shared" si="2"/>
        <v>2922.374429</v>
      </c>
    </row>
    <row r="18">
      <c r="A18" s="34" t="s">
        <v>45</v>
      </c>
      <c r="B18" s="3">
        <v>28928.0</v>
      </c>
      <c r="C18" s="3">
        <f t="shared" si="1"/>
        <v>4.717547293</v>
      </c>
      <c r="D18" s="3">
        <f t="shared" si="2"/>
        <v>4717.547293</v>
      </c>
    </row>
    <row r="19">
      <c r="A19" s="34" t="s">
        <v>48</v>
      </c>
      <c r="B19" s="3">
        <v>12857.0</v>
      </c>
      <c r="C19" s="3">
        <f t="shared" si="1"/>
        <v>2.096705806</v>
      </c>
      <c r="D19" s="3">
        <f t="shared" si="2"/>
        <v>2096.705806</v>
      </c>
    </row>
    <row r="20">
      <c r="A20" s="34" t="s">
        <v>50</v>
      </c>
      <c r="B20" s="3">
        <v>8322.0</v>
      </c>
      <c r="C20" s="3">
        <f t="shared" si="1"/>
        <v>1.357142857</v>
      </c>
      <c r="D20" s="3">
        <f t="shared" si="2"/>
        <v>1357.142857</v>
      </c>
    </row>
    <row r="21" ht="15.75" customHeight="1">
      <c r="A21" s="34" t="s">
        <v>53</v>
      </c>
      <c r="B21" s="3">
        <v>14873.0</v>
      </c>
      <c r="C21" s="3">
        <f t="shared" si="1"/>
        <v>2.425472929</v>
      </c>
      <c r="D21" s="3">
        <f t="shared" si="2"/>
        <v>2425.472929</v>
      </c>
    </row>
    <row r="22" ht="15.75" customHeight="1">
      <c r="A22" s="34" t="s">
        <v>56</v>
      </c>
      <c r="B22" s="3">
        <v>4398.0</v>
      </c>
      <c r="C22" s="3">
        <f t="shared" si="1"/>
        <v>0.717221135</v>
      </c>
      <c r="D22" s="3">
        <f t="shared" si="2"/>
        <v>717.221135</v>
      </c>
    </row>
    <row r="23" ht="15.75" customHeight="1">
      <c r="A23" s="34" t="s">
        <v>59</v>
      </c>
      <c r="B23" s="3">
        <v>3329.0</v>
      </c>
      <c r="C23" s="3">
        <f t="shared" si="1"/>
        <v>0.5428897586</v>
      </c>
      <c r="D23" s="3">
        <f t="shared" si="2"/>
        <v>542.8897586</v>
      </c>
    </row>
    <row r="24" ht="15.75" customHeight="1">
      <c r="A24" s="34" t="s">
        <v>61</v>
      </c>
      <c r="B24" s="3">
        <v>2149.0</v>
      </c>
      <c r="C24" s="3">
        <f t="shared" si="1"/>
        <v>0.350456621</v>
      </c>
      <c r="D24" s="3">
        <f t="shared" si="2"/>
        <v>350.456621</v>
      </c>
    </row>
    <row r="25" ht="15.75" customHeight="1">
      <c r="A25" s="34" t="s">
        <v>64</v>
      </c>
      <c r="B25" s="3">
        <v>11897.0</v>
      </c>
      <c r="C25" s="3">
        <f t="shared" si="1"/>
        <v>1.940150033</v>
      </c>
      <c r="D25" s="3">
        <f t="shared" si="2"/>
        <v>1940.150033</v>
      </c>
    </row>
    <row r="26" ht="15.75" customHeight="1">
      <c r="A26" s="34" t="s">
        <v>67</v>
      </c>
      <c r="B26" s="3">
        <v>21391.0</v>
      </c>
      <c r="C26" s="3">
        <f t="shared" si="1"/>
        <v>3.488421396</v>
      </c>
      <c r="D26" s="3">
        <f t="shared" si="2"/>
        <v>3488.421396</v>
      </c>
    </row>
    <row r="27" ht="15.75" customHeight="1">
      <c r="A27" s="34" t="s">
        <v>69</v>
      </c>
      <c r="B27" s="3">
        <v>15287.0</v>
      </c>
      <c r="C27" s="3">
        <f t="shared" si="1"/>
        <v>2.492987606</v>
      </c>
      <c r="D27" s="3">
        <f t="shared" si="2"/>
        <v>2492.987606</v>
      </c>
    </row>
    <row r="28" ht="15.75" customHeight="1">
      <c r="A28" s="34" t="s">
        <v>71</v>
      </c>
      <c r="B28" s="3">
        <v>13986.0</v>
      </c>
      <c r="C28" s="3">
        <f t="shared" si="1"/>
        <v>2.280821918</v>
      </c>
      <c r="D28" s="3">
        <f t="shared" si="2"/>
        <v>2280.821918</v>
      </c>
    </row>
    <row r="29" ht="15.75" customHeight="1">
      <c r="A29" s="34" t="s">
        <v>74</v>
      </c>
      <c r="B29" s="3">
        <v>5072.0</v>
      </c>
      <c r="C29" s="3">
        <f t="shared" si="1"/>
        <v>0.827136334</v>
      </c>
      <c r="D29" s="3">
        <f t="shared" si="2"/>
        <v>827.136334</v>
      </c>
    </row>
    <row r="30" ht="15.75" customHeight="1">
      <c r="A30" s="34" t="s">
        <v>77</v>
      </c>
      <c r="B30" s="3">
        <v>17023.0</v>
      </c>
      <c r="C30" s="3">
        <f t="shared" si="1"/>
        <v>2.776092629</v>
      </c>
      <c r="D30" s="3">
        <f t="shared" si="2"/>
        <v>2776.092629</v>
      </c>
    </row>
    <row r="31" ht="15.75" customHeight="1">
      <c r="A31" s="34" t="s">
        <v>79</v>
      </c>
      <c r="B31" s="3">
        <v>614.0</v>
      </c>
      <c r="C31" s="3">
        <f t="shared" si="1"/>
        <v>0.1001304631</v>
      </c>
      <c r="D31" s="3">
        <f t="shared" si="2"/>
        <v>100.1304631</v>
      </c>
    </row>
    <row r="32" ht="15.75" customHeight="1">
      <c r="A32" s="34" t="s">
        <v>81</v>
      </c>
      <c r="B32" s="3">
        <v>1343.0</v>
      </c>
      <c r="C32" s="3">
        <f t="shared" si="1"/>
        <v>0.2190150033</v>
      </c>
      <c r="D32" s="3">
        <f t="shared" si="2"/>
        <v>219.0150033</v>
      </c>
    </row>
    <row r="33" ht="15.75" customHeight="1">
      <c r="A33" s="34" t="s">
        <v>83</v>
      </c>
      <c r="B33" s="3">
        <v>3523.0</v>
      </c>
      <c r="C33" s="3">
        <f t="shared" si="1"/>
        <v>0.5745270711</v>
      </c>
      <c r="D33" s="3">
        <f t="shared" si="2"/>
        <v>574.5270711</v>
      </c>
    </row>
    <row r="34" ht="15.75" customHeight="1">
      <c r="A34" s="34" t="s">
        <v>85</v>
      </c>
      <c r="B34" s="3">
        <v>949.0</v>
      </c>
      <c r="C34" s="3">
        <f t="shared" si="1"/>
        <v>0.1547619048</v>
      </c>
      <c r="D34" s="3">
        <f t="shared" si="2"/>
        <v>154.7619048</v>
      </c>
    </row>
    <row r="35" ht="15.75" customHeight="1">
      <c r="A35" s="34" t="s">
        <v>87</v>
      </c>
      <c r="B35" s="3">
        <v>8509.0</v>
      </c>
      <c r="C35" s="3">
        <f t="shared" si="1"/>
        <v>1.387638617</v>
      </c>
      <c r="D35" s="3">
        <f t="shared" si="2"/>
        <v>1387.638617</v>
      </c>
    </row>
    <row r="36" ht="15.75" customHeight="1">
      <c r="A36" s="34" t="s">
        <v>89</v>
      </c>
      <c r="B36" s="3">
        <v>16650.0</v>
      </c>
      <c r="C36" s="3">
        <f t="shared" si="1"/>
        <v>2.715264188</v>
      </c>
      <c r="D36" s="3">
        <f t="shared" si="2"/>
        <v>2715.264188</v>
      </c>
    </row>
    <row r="37" ht="15.75" customHeight="1">
      <c r="A37" s="34" t="s">
        <v>91</v>
      </c>
      <c r="B37" s="3">
        <v>8216.0</v>
      </c>
      <c r="C37" s="3">
        <f t="shared" si="1"/>
        <v>1.339856491</v>
      </c>
      <c r="D37" s="3">
        <f t="shared" si="2"/>
        <v>1339.856491</v>
      </c>
    </row>
    <row r="38" ht="15.75" customHeight="1">
      <c r="A38" s="34" t="s">
        <v>93</v>
      </c>
      <c r="B38" s="3">
        <v>14372.0</v>
      </c>
      <c r="C38" s="3">
        <f t="shared" si="1"/>
        <v>2.343770385</v>
      </c>
      <c r="D38" s="3">
        <f t="shared" si="2"/>
        <v>2343.770385</v>
      </c>
    </row>
    <row r="39" ht="15.75" customHeight="1">
      <c r="A39" s="34" t="s">
        <v>95</v>
      </c>
      <c r="B39" s="3">
        <v>5094.0</v>
      </c>
      <c r="C39" s="3">
        <f t="shared" si="1"/>
        <v>0.8307240705</v>
      </c>
      <c r="D39" s="3">
        <f t="shared" si="2"/>
        <v>830.7240705</v>
      </c>
    </row>
    <row r="40" ht="15.75" customHeight="1">
      <c r="A40" s="34" t="s">
        <v>97</v>
      </c>
      <c r="B40" s="3">
        <v>14684.0</v>
      </c>
      <c r="C40" s="3">
        <f t="shared" si="1"/>
        <v>2.394651011</v>
      </c>
      <c r="D40" s="3">
        <f t="shared" si="2"/>
        <v>2394.651011</v>
      </c>
    </row>
    <row r="41" ht="15.75" customHeight="1">
      <c r="A41" s="34" t="s">
        <v>99</v>
      </c>
      <c r="B41" s="3">
        <v>13446.0</v>
      </c>
      <c r="C41" s="3">
        <f t="shared" si="1"/>
        <v>2.192759295</v>
      </c>
      <c r="D41" s="3">
        <f t="shared" si="2"/>
        <v>2192.759295</v>
      </c>
    </row>
    <row r="42" ht="15.75" customHeight="1">
      <c r="A42" s="34" t="s">
        <v>101</v>
      </c>
      <c r="B42" s="3">
        <v>618.0</v>
      </c>
      <c r="C42" s="3">
        <f t="shared" si="1"/>
        <v>0.1007827789</v>
      </c>
      <c r="D42" s="3">
        <f t="shared" si="2"/>
        <v>100.7827789</v>
      </c>
    </row>
    <row r="43" ht="15.75" customHeight="1">
      <c r="A43" s="34" t="s">
        <v>103</v>
      </c>
      <c r="B43" s="3">
        <v>8415.0</v>
      </c>
      <c r="C43" s="3">
        <f t="shared" si="1"/>
        <v>1.372309198</v>
      </c>
      <c r="D43" s="3">
        <f t="shared" si="2"/>
        <v>1372.309198</v>
      </c>
    </row>
    <row r="44" ht="15.75" customHeight="1">
      <c r="A44" s="34" t="s">
        <v>105</v>
      </c>
      <c r="B44" s="3">
        <v>8615.0</v>
      </c>
      <c r="C44" s="3">
        <f t="shared" si="1"/>
        <v>1.404924984</v>
      </c>
      <c r="D44" s="3">
        <f t="shared" si="2"/>
        <v>1404.924984</v>
      </c>
    </row>
    <row r="45" ht="15.75" customHeight="1">
      <c r="A45" s="34" t="s">
        <v>107</v>
      </c>
      <c r="B45" s="3">
        <v>8080.0</v>
      </c>
      <c r="C45" s="3">
        <f t="shared" si="1"/>
        <v>1.317677756</v>
      </c>
      <c r="D45" s="3">
        <f t="shared" si="2"/>
        <v>1317.677756</v>
      </c>
    </row>
    <row r="46" ht="15.75" customHeight="1">
      <c r="A46" s="34" t="s">
        <v>109</v>
      </c>
      <c r="B46" s="3">
        <v>21976.0</v>
      </c>
      <c r="C46" s="3">
        <f t="shared" si="1"/>
        <v>3.58382257</v>
      </c>
      <c r="D46" s="3">
        <f t="shared" si="2"/>
        <v>3583.82257</v>
      </c>
    </row>
    <row r="47" ht="15.75" customHeight="1">
      <c r="A47" s="34" t="s">
        <v>111</v>
      </c>
      <c r="B47" s="3">
        <v>862.0</v>
      </c>
      <c r="C47" s="3">
        <f t="shared" si="1"/>
        <v>0.1405740378</v>
      </c>
      <c r="D47" s="3">
        <f t="shared" si="2"/>
        <v>140.5740378</v>
      </c>
    </row>
    <row r="48" ht="15.75" customHeight="1">
      <c r="A48" s="34" t="s">
        <v>113</v>
      </c>
      <c r="B48" s="3">
        <v>695.0</v>
      </c>
      <c r="C48" s="3">
        <f t="shared" si="1"/>
        <v>0.1133398565</v>
      </c>
      <c r="D48" s="3">
        <f t="shared" si="2"/>
        <v>113.3398565</v>
      </c>
    </row>
    <row r="49" ht="15.75" customHeight="1">
      <c r="A49" s="34" t="s">
        <v>114</v>
      </c>
      <c r="B49" s="3">
        <v>10365.0</v>
      </c>
      <c r="C49" s="3">
        <f t="shared" si="1"/>
        <v>1.690313112</v>
      </c>
      <c r="D49" s="3">
        <f t="shared" si="2"/>
        <v>1690.313112</v>
      </c>
    </row>
    <row r="50" ht="15.75" customHeight="1">
      <c r="A50" s="34" t="s">
        <v>116</v>
      </c>
      <c r="B50" s="3">
        <v>13826.0</v>
      </c>
      <c r="C50" s="3">
        <f t="shared" si="1"/>
        <v>2.254729289</v>
      </c>
      <c r="D50" s="3">
        <f t="shared" si="2"/>
        <v>2254.729289</v>
      </c>
    </row>
    <row r="51" ht="15.75" customHeight="1">
      <c r="A51" s="34" t="s">
        <v>118</v>
      </c>
      <c r="B51" s="3">
        <v>2688.0</v>
      </c>
      <c r="C51" s="3">
        <f t="shared" si="1"/>
        <v>0.4383561644</v>
      </c>
      <c r="D51" s="3">
        <f t="shared" si="2"/>
        <v>438.3561644</v>
      </c>
    </row>
    <row r="52" ht="15.75" customHeight="1">
      <c r="A52" s="34" t="s">
        <v>120</v>
      </c>
      <c r="B52" s="3">
        <v>13295.0</v>
      </c>
      <c r="C52" s="3">
        <f t="shared" si="1"/>
        <v>2.168134377</v>
      </c>
      <c r="D52" s="3">
        <f t="shared" si="2"/>
        <v>2168.134377</v>
      </c>
    </row>
    <row r="53" ht="15.75" customHeight="1">
      <c r="A53" s="34" t="s">
        <v>122</v>
      </c>
      <c r="B53" s="3">
        <v>553.0</v>
      </c>
      <c r="C53" s="3">
        <f t="shared" si="1"/>
        <v>0.0901826484</v>
      </c>
      <c r="D53" s="3">
        <f t="shared" si="2"/>
        <v>90.1826484</v>
      </c>
    </row>
    <row r="54" ht="15.75" customHeight="1">
      <c r="A54" s="3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2.13"/>
    <col customWidth="1" min="3" max="26" width="7.75"/>
  </cols>
  <sheetData>
    <row r="1">
      <c r="A1" s="3" t="str">
        <f>About!B2</f>
        <v>VA</v>
      </c>
      <c r="B1" s="3">
        <f>SUMIFS(C3:C52,A3:A52,A1)</f>
        <v>37000</v>
      </c>
    </row>
    <row r="2">
      <c r="A2" s="3" t="s">
        <v>3</v>
      </c>
      <c r="B2" s="3" t="s">
        <v>179</v>
      </c>
      <c r="C2" s="3" t="s">
        <v>174</v>
      </c>
    </row>
    <row r="3">
      <c r="A3" s="34" t="s">
        <v>7</v>
      </c>
      <c r="B3" s="3">
        <v>68.0</v>
      </c>
      <c r="C3" s="36">
        <f t="shared" ref="C3:C12" si="1">B3*1000</f>
        <v>68000</v>
      </c>
    </row>
    <row r="4">
      <c r="A4" s="34" t="s">
        <v>10</v>
      </c>
      <c r="B4" s="3">
        <v>9000000.0</v>
      </c>
      <c r="C4" s="36">
        <f t="shared" si="1"/>
        <v>9000000000</v>
      </c>
    </row>
    <row r="5">
      <c r="A5" s="34" t="s">
        <v>12</v>
      </c>
      <c r="B5" s="3">
        <v>157.0</v>
      </c>
      <c r="C5" s="36">
        <f t="shared" si="1"/>
        <v>157000</v>
      </c>
    </row>
    <row r="6">
      <c r="A6" s="34" t="s">
        <v>15</v>
      </c>
      <c r="B6" s="3">
        <v>80.0</v>
      </c>
      <c r="C6" s="36">
        <f t="shared" si="1"/>
        <v>80000</v>
      </c>
    </row>
    <row r="7">
      <c r="A7" s="34" t="s">
        <v>18</v>
      </c>
      <c r="B7" s="3">
        <v>170.0</v>
      </c>
      <c r="C7" s="36">
        <f t="shared" si="1"/>
        <v>170000</v>
      </c>
    </row>
    <row r="8">
      <c r="A8" s="34" t="s">
        <v>21</v>
      </c>
      <c r="B8" s="3">
        <v>159.0</v>
      </c>
      <c r="C8" s="36">
        <f t="shared" si="1"/>
        <v>159000</v>
      </c>
    </row>
    <row r="9">
      <c r="A9" s="34" t="s">
        <v>23</v>
      </c>
      <c r="B9" s="3">
        <v>7.0</v>
      </c>
      <c r="C9" s="36">
        <f t="shared" si="1"/>
        <v>7000</v>
      </c>
    </row>
    <row r="10">
      <c r="A10" s="34" t="s">
        <v>26</v>
      </c>
      <c r="B10" s="3">
        <v>3.0</v>
      </c>
      <c r="C10" s="36">
        <f t="shared" si="1"/>
        <v>3000</v>
      </c>
    </row>
    <row r="11">
      <c r="A11" s="34" t="s">
        <v>29</v>
      </c>
      <c r="B11" s="3">
        <v>47.0</v>
      </c>
      <c r="C11" s="36">
        <f t="shared" si="1"/>
        <v>47000</v>
      </c>
    </row>
    <row r="12">
      <c r="A12" s="34" t="s">
        <v>31</v>
      </c>
      <c r="B12" s="3">
        <v>45.0</v>
      </c>
      <c r="C12" s="36">
        <f t="shared" si="1"/>
        <v>45000</v>
      </c>
    </row>
    <row r="13">
      <c r="A13" s="34" t="s">
        <v>34</v>
      </c>
      <c r="B13" s="3" t="s">
        <v>180</v>
      </c>
      <c r="C13" s="36">
        <v>200.0</v>
      </c>
      <c r="D13" s="8" t="s">
        <v>181</v>
      </c>
    </row>
    <row r="14">
      <c r="A14" s="34" t="s">
        <v>37</v>
      </c>
      <c r="B14" s="3">
        <v>126.0</v>
      </c>
      <c r="C14" s="36">
        <f t="shared" ref="C14:C52" si="2">B14*1000</f>
        <v>126000</v>
      </c>
    </row>
    <row r="15">
      <c r="A15" s="34" t="s">
        <v>40</v>
      </c>
      <c r="B15" s="3">
        <v>86.0</v>
      </c>
      <c r="C15" s="36">
        <f t="shared" si="2"/>
        <v>86000</v>
      </c>
    </row>
    <row r="16">
      <c r="A16" s="34" t="s">
        <v>42</v>
      </c>
      <c r="B16" s="3">
        <v>55.0</v>
      </c>
      <c r="C16" s="36">
        <f t="shared" si="2"/>
        <v>55000</v>
      </c>
      <c r="F16" s="49"/>
    </row>
    <row r="17">
      <c r="A17" s="34" t="s">
        <v>45</v>
      </c>
      <c r="B17" s="3">
        <v>77.0</v>
      </c>
      <c r="C17" s="36">
        <f t="shared" si="2"/>
        <v>77000</v>
      </c>
    </row>
    <row r="18">
      <c r="A18" s="34" t="s">
        <v>48</v>
      </c>
      <c r="B18" s="3">
        <v>126.0</v>
      </c>
      <c r="C18" s="36">
        <f t="shared" si="2"/>
        <v>126000</v>
      </c>
    </row>
    <row r="19">
      <c r="A19" s="34" t="s">
        <v>50</v>
      </c>
      <c r="B19" s="3">
        <v>61.0</v>
      </c>
      <c r="C19" s="36">
        <f t="shared" si="2"/>
        <v>61000</v>
      </c>
    </row>
    <row r="20">
      <c r="A20" s="34" t="s">
        <v>53</v>
      </c>
      <c r="B20" s="3">
        <v>61.0</v>
      </c>
      <c r="C20" s="36">
        <f t="shared" si="2"/>
        <v>61000</v>
      </c>
    </row>
    <row r="21" ht="15.75" customHeight="1">
      <c r="A21" s="34" t="s">
        <v>56</v>
      </c>
      <c r="B21" s="3">
        <v>48.0</v>
      </c>
      <c r="C21" s="36">
        <f t="shared" si="2"/>
        <v>48000</v>
      </c>
    </row>
    <row r="22" ht="15.75" customHeight="1">
      <c r="A22" s="34" t="s">
        <v>59</v>
      </c>
      <c r="B22" s="3">
        <v>11.0</v>
      </c>
      <c r="C22" s="36">
        <f t="shared" si="2"/>
        <v>11000</v>
      </c>
    </row>
    <row r="23" ht="15.75" customHeight="1">
      <c r="A23" s="34" t="s">
        <v>61</v>
      </c>
      <c r="B23" s="3">
        <v>12.0</v>
      </c>
      <c r="C23" s="36">
        <f t="shared" si="2"/>
        <v>12000</v>
      </c>
    </row>
    <row r="24" ht="15.75" customHeight="1">
      <c r="A24" s="34" t="s">
        <v>64</v>
      </c>
      <c r="B24" s="3">
        <v>58.0</v>
      </c>
      <c r="C24" s="36">
        <f t="shared" si="2"/>
        <v>58000</v>
      </c>
    </row>
    <row r="25" ht="15.75" customHeight="1">
      <c r="A25" s="34" t="s">
        <v>67</v>
      </c>
      <c r="B25" s="3">
        <v>47.0</v>
      </c>
      <c r="C25" s="36">
        <f t="shared" si="2"/>
        <v>47000</v>
      </c>
    </row>
    <row r="26" ht="15.75" customHeight="1">
      <c r="A26" s="34" t="s">
        <v>69</v>
      </c>
      <c r="B26" s="3">
        <v>71.0</v>
      </c>
      <c r="C26" s="36">
        <f t="shared" si="2"/>
        <v>71000</v>
      </c>
    </row>
    <row r="27" ht="15.75" customHeight="1">
      <c r="A27" s="34" t="s">
        <v>71</v>
      </c>
      <c r="B27" s="3">
        <v>106.0</v>
      </c>
      <c r="C27" s="36">
        <f t="shared" si="2"/>
        <v>106000</v>
      </c>
    </row>
    <row r="28" ht="15.75" customHeight="1">
      <c r="A28" s="34" t="s">
        <v>74</v>
      </c>
      <c r="B28" s="3">
        <v>209.0</v>
      </c>
      <c r="C28" s="36">
        <f t="shared" si="2"/>
        <v>209000</v>
      </c>
    </row>
    <row r="29" ht="15.75" customHeight="1">
      <c r="A29" s="34" t="s">
        <v>77</v>
      </c>
      <c r="B29" s="3">
        <v>118.0</v>
      </c>
      <c r="C29" s="36">
        <f t="shared" si="2"/>
        <v>118000</v>
      </c>
    </row>
    <row r="30" ht="15.75" customHeight="1">
      <c r="A30" s="34" t="s">
        <v>79</v>
      </c>
      <c r="B30" s="3">
        <v>160.0</v>
      </c>
      <c r="C30" s="36">
        <f t="shared" si="2"/>
        <v>160000</v>
      </c>
    </row>
    <row r="31" ht="15.75" customHeight="1">
      <c r="A31" s="34" t="s">
        <v>81</v>
      </c>
      <c r="B31" s="3">
        <v>13.0</v>
      </c>
      <c r="C31" s="36">
        <f t="shared" si="2"/>
        <v>13000</v>
      </c>
    </row>
    <row r="32" ht="15.75" customHeight="1">
      <c r="A32" s="34" t="s">
        <v>83</v>
      </c>
      <c r="B32" s="3">
        <v>4.0</v>
      </c>
      <c r="C32" s="36">
        <f t="shared" si="2"/>
        <v>4000</v>
      </c>
    </row>
    <row r="33" ht="15.75" customHeight="1">
      <c r="A33" s="34" t="s">
        <v>85</v>
      </c>
      <c r="B33" s="3">
        <v>180.0</v>
      </c>
      <c r="C33" s="36">
        <f t="shared" si="2"/>
        <v>180000</v>
      </c>
    </row>
    <row r="34" ht="15.75" customHeight="1">
      <c r="A34" s="34" t="s">
        <v>87</v>
      </c>
      <c r="B34" s="3">
        <v>48.0</v>
      </c>
      <c r="C34" s="36">
        <f t="shared" si="2"/>
        <v>48000</v>
      </c>
    </row>
    <row r="35" ht="15.75" customHeight="1">
      <c r="A35" s="34" t="s">
        <v>89</v>
      </c>
      <c r="B35" s="3">
        <v>53.0</v>
      </c>
      <c r="C35" s="36">
        <f t="shared" si="2"/>
        <v>53000</v>
      </c>
    </row>
    <row r="36" ht="15.75" customHeight="1">
      <c r="A36" s="34" t="s">
        <v>91</v>
      </c>
      <c r="B36" s="3">
        <v>104.0</v>
      </c>
      <c r="C36" s="36">
        <f t="shared" si="2"/>
        <v>104000</v>
      </c>
    </row>
    <row r="37" ht="15.75" customHeight="1">
      <c r="A37" s="34" t="s">
        <v>93</v>
      </c>
      <c r="B37" s="3">
        <v>63.0</v>
      </c>
      <c r="C37" s="36">
        <f t="shared" si="2"/>
        <v>63000</v>
      </c>
    </row>
    <row r="38" ht="15.75" customHeight="1">
      <c r="A38" s="34" t="s">
        <v>95</v>
      </c>
      <c r="B38" s="3">
        <v>99.0</v>
      </c>
      <c r="C38" s="36">
        <f t="shared" si="2"/>
        <v>99000</v>
      </c>
    </row>
    <row r="39" ht="15.75" customHeight="1">
      <c r="A39" s="34" t="s">
        <v>97</v>
      </c>
      <c r="B39" s="3">
        <v>116.0</v>
      </c>
      <c r="C39" s="36">
        <f t="shared" si="2"/>
        <v>116000</v>
      </c>
    </row>
    <row r="40" ht="15.75" customHeight="1">
      <c r="A40" s="34" t="s">
        <v>99</v>
      </c>
      <c r="B40" s="3">
        <v>42.0</v>
      </c>
      <c r="C40" s="36">
        <f t="shared" si="2"/>
        <v>42000</v>
      </c>
    </row>
    <row r="41" ht="15.75" customHeight="1">
      <c r="A41" s="34" t="s">
        <v>101</v>
      </c>
      <c r="B41" s="3">
        <v>1.0</v>
      </c>
      <c r="C41" s="36">
        <f t="shared" si="2"/>
        <v>1000</v>
      </c>
    </row>
    <row r="42" ht="15.75" customHeight="1">
      <c r="A42" s="34" t="s">
        <v>103</v>
      </c>
      <c r="B42" s="3">
        <v>46.0</v>
      </c>
      <c r="C42" s="36">
        <f t="shared" si="2"/>
        <v>46000</v>
      </c>
    </row>
    <row r="43" ht="15.75" customHeight="1">
      <c r="A43" s="34" t="s">
        <v>105</v>
      </c>
      <c r="B43" s="3">
        <v>117.0</v>
      </c>
      <c r="C43" s="36">
        <f t="shared" si="2"/>
        <v>117000</v>
      </c>
    </row>
    <row r="44" ht="15.75" customHeight="1">
      <c r="A44" s="34" t="s">
        <v>107</v>
      </c>
      <c r="B44" s="3">
        <v>54.0</v>
      </c>
      <c r="C44" s="36">
        <f t="shared" si="2"/>
        <v>54000</v>
      </c>
    </row>
    <row r="45" ht="15.75" customHeight="1">
      <c r="A45" s="34" t="s">
        <v>109</v>
      </c>
      <c r="B45" s="3">
        <v>384.0</v>
      </c>
      <c r="C45" s="36">
        <f t="shared" si="2"/>
        <v>384000</v>
      </c>
    </row>
    <row r="46" ht="15.75" customHeight="1">
      <c r="A46" s="34" t="s">
        <v>111</v>
      </c>
      <c r="B46" s="3">
        <v>119.0</v>
      </c>
      <c r="C46" s="36">
        <f t="shared" si="2"/>
        <v>119000</v>
      </c>
    </row>
    <row r="47" ht="15.75" customHeight="1">
      <c r="A47" s="34" t="s">
        <v>113</v>
      </c>
      <c r="B47" s="3">
        <v>5.0</v>
      </c>
      <c r="C47" s="36">
        <f t="shared" si="2"/>
        <v>5000</v>
      </c>
    </row>
    <row r="48" ht="15.75" customHeight="1">
      <c r="A48" s="34" t="s">
        <v>114</v>
      </c>
      <c r="B48" s="3">
        <v>37.0</v>
      </c>
      <c r="C48" s="36">
        <f t="shared" si="2"/>
        <v>37000</v>
      </c>
    </row>
    <row r="49" ht="15.75" customHeight="1">
      <c r="A49" s="34" t="s">
        <v>116</v>
      </c>
      <c r="B49" s="3">
        <v>71.0</v>
      </c>
      <c r="C49" s="36">
        <f t="shared" si="2"/>
        <v>71000</v>
      </c>
    </row>
    <row r="50" ht="15.75" customHeight="1">
      <c r="A50" s="34" t="s">
        <v>118</v>
      </c>
      <c r="B50" s="3">
        <v>33.0</v>
      </c>
      <c r="C50" s="36">
        <f t="shared" si="2"/>
        <v>33000</v>
      </c>
    </row>
    <row r="51" ht="15.75" customHeight="1">
      <c r="A51" s="34" t="s">
        <v>120</v>
      </c>
      <c r="B51" s="3">
        <v>82.0</v>
      </c>
      <c r="C51" s="36">
        <f t="shared" si="2"/>
        <v>82000</v>
      </c>
    </row>
    <row r="52" ht="15.75" customHeight="1">
      <c r="A52" s="34" t="s">
        <v>122</v>
      </c>
      <c r="B52" s="3">
        <v>136.0</v>
      </c>
      <c r="C52" s="36">
        <f t="shared" si="2"/>
        <v>136000</v>
      </c>
    </row>
    <row r="53" ht="15.75" customHeight="1">
      <c r="A53" s="3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3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2015-01-16T02:18:43Z</dcterms:created>
  <dc:creator>Jeffrey Rissman</dc:creator>
</cp:coreProperties>
</file>