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olivia\Dropbox (Energy Innovation)\Documents\EPS_Models by Region\United States\US_model\"/>
    </mc:Choice>
  </mc:AlternateContent>
  <xr:revisionPtr revIDLastSave="0" documentId="13_ncr:1_{4AA3514F-141F-4FEE-94FE-C16C10217E92}" xr6:coauthVersionLast="45" xr6:coauthVersionMax="45" xr10:uidLastSave="{00000000-0000-0000-0000-000000000000}"/>
  <bookViews>
    <workbookView xWindow="-28920" yWindow="183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5" i="8" l="1"/>
  <c r="F44" i="8"/>
  <c r="B9" i="18"/>
  <c r="F43" i="8"/>
  <c r="F54" i="8"/>
  <c r="F51" i="8"/>
  <c r="F48" i="8"/>
  <c r="F73" i="8"/>
  <c r="F72" i="8"/>
  <c r="F71" i="8"/>
  <c r="F68" i="8"/>
  <c r="F67" i="8"/>
  <c r="F65" i="8"/>
  <c r="B11" i="18"/>
  <c r="F69" i="8"/>
  <c r="R444" i="1"/>
  <c r="Q444" i="1"/>
  <c r="N444" i="1"/>
  <c r="M444" i="1"/>
  <c r="L444" i="1"/>
  <c r="B12" i="18"/>
  <c r="F50" i="8"/>
  <c r="B13" i="18"/>
  <c r="F53" i="8"/>
  <c r="B10" i="18"/>
  <c r="F47" i="8"/>
  <c r="B19" i="10" a="1"/>
  <c r="B19" i="10"/>
  <c r="B18" i="10" a="1"/>
  <c r="B18" i="10"/>
  <c r="B26" i="18"/>
  <c r="F113" i="8"/>
  <c r="B6" i="18"/>
  <c r="F31" i="8"/>
  <c r="B4" i="18"/>
  <c r="F7" i="8"/>
  <c r="B45" i="18"/>
  <c r="O298" i="1"/>
  <c r="O305" i="1"/>
  <c r="B44" i="18"/>
  <c r="O439" i="1"/>
  <c r="O442" i="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B674" i="15"/>
  <c r="I677"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F668" i="15"/>
  <c r="F677"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H668" i="15"/>
  <c r="G61" i="15"/>
  <c r="G662" i="15"/>
  <c r="F61" i="15"/>
  <c r="F662" i="15"/>
  <c r="E61" i="15"/>
  <c r="E662" i="15"/>
  <c r="D61" i="15"/>
  <c r="D662" i="15"/>
  <c r="D668" i="15"/>
  <c r="D677"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B159" i="13"/>
  <c r="M135" i="1"/>
  <c r="M141" i="1"/>
  <c r="M147" i="1"/>
  <c r="G142" i="13"/>
  <c r="G143" i="13"/>
  <c r="G144" i="13"/>
  <c r="G145" i="13"/>
  <c r="B160" i="13"/>
  <c r="M136" i="1"/>
  <c r="M142" i="1"/>
  <c r="M148" i="1"/>
  <c r="G146" i="13"/>
  <c r="G147" i="13"/>
  <c r="G148" i="13"/>
  <c r="G149" i="13"/>
  <c r="G150" i="13"/>
  <c r="G151" i="13"/>
  <c r="G153" i="13"/>
  <c r="B162" i="13"/>
  <c r="M131" i="1"/>
  <c r="M137" i="1"/>
  <c r="M143" i="1"/>
  <c r="G154" i="13"/>
  <c r="G155" i="13"/>
  <c r="G156" i="13"/>
  <c r="B163" i="13"/>
  <c r="M132" i="1"/>
  <c r="M138" i="1"/>
  <c r="M144" i="1"/>
  <c r="G139" i="13"/>
  <c r="B167" i="13"/>
  <c r="B181" i="13"/>
  <c r="M215" i="1"/>
  <c r="B176" i="13"/>
  <c r="B171" i="13"/>
  <c r="B172" i="13"/>
  <c r="M150" i="1"/>
  <c r="A127" i="13"/>
  <c r="A128" i="13"/>
  <c r="A130" i="13"/>
  <c r="A116" i="13"/>
  <c r="A117" i="13"/>
  <c r="A118" i="13"/>
  <c r="A101" i="13"/>
  <c r="A102" i="13"/>
  <c r="A105"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c r="B514" i="1"/>
  <c r="B515" i="1"/>
  <c r="A131" i="13"/>
  <c r="B512" i="1"/>
  <c r="B520" i="1"/>
  <c r="B513" i="1"/>
  <c r="B552" i="1"/>
  <c r="B519" i="1"/>
  <c r="E668" i="15"/>
  <c r="E677" i="15"/>
  <c r="A103" i="13"/>
  <c r="A106" i="13"/>
  <c r="A107" i="13"/>
  <c r="G668" i="15"/>
  <c r="G677" i="15"/>
  <c r="M155" i="1"/>
  <c r="M154" i="1"/>
  <c r="B526" i="1"/>
  <c r="B527" i="1"/>
  <c r="B549" i="1"/>
  <c r="B529" i="1"/>
  <c r="B528" i="1"/>
  <c r="B530" i="1"/>
  <c r="M133" i="1"/>
  <c r="M139" i="1"/>
  <c r="M145" i="1"/>
  <c r="B531" i="1"/>
  <c r="B524" i="1"/>
  <c r="B525" i="1"/>
  <c r="B554" i="1"/>
  <c r="B545" i="1"/>
  <c r="B546" i="1"/>
  <c r="B547" i="1"/>
  <c r="B551" i="1"/>
  <c r="B535" i="1"/>
  <c r="B523" i="1"/>
  <c r="A120" i="13"/>
  <c r="A121" i="13"/>
  <c r="A122" i="13"/>
  <c r="A111" i="13"/>
  <c r="B555" i="1"/>
  <c r="B550" i="1"/>
  <c r="C668" i="15"/>
  <c r="C677" i="15"/>
  <c r="B187" i="13"/>
  <c r="B189" i="13"/>
  <c r="M312" i="1"/>
  <c r="B188" i="13"/>
  <c r="F78" i="8"/>
  <c r="F75" i="8"/>
  <c r="F80" i="8"/>
  <c r="F74" i="8"/>
  <c r="O444" i="1"/>
  <c r="O443" i="1"/>
  <c r="B548" i="1"/>
  <c r="O440" i="1"/>
  <c r="F39" i="8"/>
  <c r="B668" i="15"/>
  <c r="B677" i="15"/>
  <c r="F148" i="8"/>
  <c r="F150" i="8"/>
  <c r="F149" i="8"/>
  <c r="K276" i="1"/>
  <c r="K271" i="1"/>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34" i="1"/>
  <c r="B533" i="1"/>
  <c r="B532" i="1"/>
  <c r="M314" i="1"/>
  <c r="M315" i="1"/>
  <c r="M319" i="1"/>
  <c r="M317" i="1"/>
  <c r="M313" i="1"/>
  <c r="M316" i="1"/>
  <c r="M318" i="1"/>
  <c r="B679" i="15"/>
  <c r="B686" i="15"/>
  <c r="B561" i="1"/>
  <c r="B563" i="1"/>
  <c r="B562" i="1"/>
  <c r="B558" i="1"/>
  <c r="B560" i="1"/>
  <c r="B556" i="1"/>
  <c r="B559" i="1"/>
  <c r="B557" i="1"/>
  <c r="B564" i="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00000000-0006-0000-0100-000012000000}">
      <text>
        <r>
          <rPr>
            <b/>
            <sz val="9"/>
            <color indexed="81"/>
            <rFont val="Tahoma"/>
            <family val="2"/>
          </rPr>
          <t>Jeffrey Rissman:</t>
        </r>
        <r>
          <rPr>
            <sz val="9"/>
            <color indexed="81"/>
            <rFont val="Tahoma"/>
            <family val="2"/>
          </rPr>
          <t xml:space="preserve">
Leave this cell blank.</t>
        </r>
      </text>
    </comment>
    <comment ref="J571" authorId="0" shapeId="0" xr:uid="{110A0DBC-37DB-4F0F-A1F6-D1486B57A21E}">
      <text>
        <r>
          <rPr>
            <b/>
            <sz val="9"/>
            <color indexed="81"/>
            <rFont val="Tahoma"/>
            <family val="2"/>
          </rPr>
          <t>Jeffrey Rissman:</t>
        </r>
        <r>
          <rPr>
            <sz val="9"/>
            <color indexed="81"/>
            <rFont val="Tahoma"/>
            <family val="2"/>
          </rPr>
          <t xml:space="preserve">
Leave this cell blank.</t>
        </r>
      </text>
    </comment>
    <comment ref="J572" authorId="0" shapeId="0" xr:uid="{1F4E0E26-56FE-46EE-8DCB-514D93C1C344}">
      <text>
        <r>
          <rPr>
            <b/>
            <sz val="9"/>
            <color indexed="81"/>
            <rFont val="Tahoma"/>
            <family val="2"/>
          </rPr>
          <t>Jeffrey Rissman:</t>
        </r>
        <r>
          <rPr>
            <sz val="9"/>
            <color indexed="81"/>
            <rFont val="Tahoma"/>
            <family val="2"/>
          </rPr>
          <t xml:space="preserve">
Leave this cell blank.</t>
        </r>
      </text>
    </comment>
    <comment ref="J573" authorId="0" shapeId="0" xr:uid="{00F9F1E8-9FC0-4F4D-AD63-BF601513C6E6}">
      <text>
        <r>
          <rPr>
            <b/>
            <sz val="9"/>
            <color indexed="81"/>
            <rFont val="Tahoma"/>
            <family val="2"/>
          </rPr>
          <t>Jeffrey Rissman:</t>
        </r>
        <r>
          <rPr>
            <sz val="9"/>
            <color indexed="81"/>
            <rFont val="Tahoma"/>
            <family val="2"/>
          </rPr>
          <t xml:space="preserve">
Leave this cell blank.</t>
        </r>
      </text>
    </comment>
    <comment ref="J574" authorId="0" shapeId="0" xr:uid="{C2D1FF9C-0B61-4283-A67F-EFEDD8ADC949}">
      <text>
        <r>
          <rPr>
            <b/>
            <sz val="9"/>
            <color indexed="81"/>
            <rFont val="Tahoma"/>
            <family val="2"/>
          </rPr>
          <t>Jeffrey Rissman:</t>
        </r>
        <r>
          <rPr>
            <sz val="9"/>
            <color indexed="81"/>
            <rFont val="Tahoma"/>
            <family val="2"/>
          </rPr>
          <t xml:space="preserve">
Leave this cell blank.</t>
        </r>
      </text>
    </comment>
    <comment ref="J575" authorId="0" shapeId="0" xr:uid="{C42BC3CB-856C-43C5-BA63-B16BEE3A727D}">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<sst xmlns="http://schemas.openxmlformats.org/spreadsheetml/2006/main" count="12034" uniqueCount="3563">
  <si>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</si>
  <si>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</si>
  <si>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</si>
  <si>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</si>
  <si>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</si>
  <si>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</si>
  <si>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</si>
  <si>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</si>
  <si>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</si>
  <si>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</si>
  <si>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</si>
  <si>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</si>
  <si>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</si>
  <si>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</si>
  <si>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</si>
  <si>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</si>
  <si>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</si>
  <si>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</si>
  <si>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</si>
  <si>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</si>
  <si>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</si>
  <si>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</si>
  <si>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</si>
  <si>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</si>
  <si>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</si>
  <si>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</si>
  <si>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</si>
  <si>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</si>
  <si>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</si>
  <si>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</si>
  <si>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</si>
  <si>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</si>
  <si>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</si>
  <si>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</si>
  <si>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</si>
  <si>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</si>
  <si>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</si>
  <si>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</si>
  <si>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</si>
  <si>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</si>
  <si>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</si>
  <si>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</si>
  <si>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</si>
  <si>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</si>
  <si>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</si>
  <si>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</si>
  <si>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</si>
  <si>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</si>
  <si>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</si>
  <si>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</si>
  <si>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</si>
  <si>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</si>
  <si>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</si>
  <si>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</si>
  <si>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</si>
  <si>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</si>
  <si>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</si>
  <si>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</si>
  <si>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</si>
  <si>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</si>
  <si>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</si>
  <si>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</si>
  <si>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</si>
  <si>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</si>
  <si>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</si>
  <si>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</si>
  <si>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</si>
  <si>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</si>
  <si>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</si>
  <si>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</si>
  <si>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</si>
  <si>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</si>
  <si>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</si>
  <si>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</si>
  <si>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</si>
  <si>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</si>
  <si>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</si>
  <si>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</si>
  <si>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</si>
  <si>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</si>
  <si>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</si>
  <si>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</si>
  <si>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</si>
  <si>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</si>
  <si>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</si>
  <si>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</si>
  <si>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</si>
  <si>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</si>
  <si>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</si>
  <si>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</si>
  <si>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</si>
  <si>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</si>
  <si>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</si>
  <si>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</si>
  <si>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</si>
  <si>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</si>
  <si>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</si>
  <si>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</si>
  <si>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</si>
  <si>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</si>
  <si>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</si>
  <si>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</si>
  <si>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</si>
  <si>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</si>
  <si>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</si>
  <si>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</si>
  <si>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</si>
  <si>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</si>
  <si>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</si>
  <si>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</si>
  <si>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</si>
  <si>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</si>
  <si>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</si>
  <si>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</si>
  <si>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</si>
  <si>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</si>
  <si>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</si>
  <si>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</si>
  <si>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</si>
  <si>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</si>
  <si>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</si>
  <si>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</si>
  <si>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</si>
  <si>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</si>
  <si>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</si>
  <si>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</si>
  <si>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</si>
  <si>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</si>
  <si>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</si>
  <si>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</si>
  <si>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</si>
  <si>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</si>
  <si>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</si>
  <si>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</si>
  <si>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</si>
  <si>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</si>
  <si>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</si>
  <si>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</si>
  <si>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</si>
  <si>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</si>
  <si>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</si>
  <si>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</si>
  <si>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</si>
  <si>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</si>
  <si>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</si>
  <si>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</si>
  <si>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</si>
  <si>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</si>
  <si>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</si>
  <si>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</si>
  <si>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</si>
  <si>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</si>
  <si>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</si>
  <si>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</si>
  <si>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</si>
  <si>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</si>
  <si>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</si>
  <si>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</si>
  <si>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</si>
  <si>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</si>
  <si>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</si>
  <si>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</si>
  <si>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</si>
  <si>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</si>
  <si>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</si>
  <si>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</si>
  <si>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</si>
  <si>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</si>
  <si>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</si>
  <si>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</si>
  <si>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</si>
  <si>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</si>
  <si>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</si>
  <si>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</si>
  <si>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</si>
  <si>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</si>
  <si>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</si>
  <si>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</si>
  <si>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</si>
  <si>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</si>
  <si>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</si>
  <si>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</si>
  <si>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</si>
  <si>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</si>
  <si>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</si>
  <si>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</si>
  <si>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</si>
  <si>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</si>
  <si>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</si>
  <si>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</si>
  <si>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</si>
  <si>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</si>
  <si>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</si>
  <si>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</si>
  <si>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</si>
  <si>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</si>
  <si>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</si>
  <si>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</si>
  <si>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</si>
  <si>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</si>
  <si>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</si>
  <si>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</si>
  <si>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</si>
  <si>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</si>
  <si>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</si>
  <si>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</si>
  <si>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</si>
  <si>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</si>
  <si>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</si>
  <si>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</si>
  <si>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</si>
  <si>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</si>
  <si>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</si>
  <si>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</si>
  <si>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</si>
  <si>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</si>
  <si>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</si>
  <si>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</si>
  <si>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</si>
  <si>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</si>
  <si>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</si>
  <si>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</si>
  <si>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</si>
  <si>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</si>
  <si>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</si>
  <si>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</si>
  <si>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</si>
  <si>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</si>
  <si>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</si>
  <si>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</si>
  <si>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</si>
  <si>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</si>
  <si>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</si>
  <si>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</si>
  <si>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</si>
  <si>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</si>
  <si>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</si>
  <si>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</si>
  <si>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</si>
  <si>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</si>
  <si>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</si>
  <si>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</si>
  <si>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</si>
  <si>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</si>
  <si>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</si>
  <si>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</si>
  <si>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</si>
  <si>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</si>
  <si>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</si>
  <si>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</si>
  <si>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</si>
  <si>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</si>
  <si>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</si>
  <si>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</si>
  <si>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</si>
  <si>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</si>
  <si>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</si>
  <si>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</si>
  <si>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</si>
  <si>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</si>
  <si>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</si>
  <si>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</si>
  <si>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</si>
  <si>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</si>
  <si>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</si>
  <si>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</si>
  <si>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</si>
  <si>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</si>
  <si>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</si>
  <si>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</si>
  <si>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</si>
  <si>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</si>
  <si>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</si>
  <si>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</si>
  <si>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</si>
  <si>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</si>
  <si>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</si>
  <si>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</si>
  <si>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</si>
  <si>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</si>
  <si>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</si>
  <si>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</si>
  <si>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</si>
  <si>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</si>
  <si>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</si>
  <si>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</si>
  <si>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</si>
  <si>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</si>
  <si>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</si>
  <si>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</si>
  <si>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</si>
  <si>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</si>
  <si>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</si>
  <si>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</si>
  <si>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</si>
  <si>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</si>
  <si>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</si>
  <si>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</si>
  <si>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</si>
  <si>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</si>
  <si>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</si>
  <si>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</si>
  <si>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</si>
  <si>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</si>
  <si>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</si>
  <si>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</si>
  <si>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</si>
  <si>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</si>
  <si>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</si>
  <si>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</si>
  <si>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</si>
  <si>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</si>
  <si>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</si>
  <si>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</si>
  <si>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</si>
  <si>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</si>
  <si>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</si>
  <si>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</si>
  <si>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</si>
  <si>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</si>
  <si>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</si>
  <si>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</si>
  <si>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</si>
  <si>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</si>
  <si>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</si>
  <si>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</si>
  <si>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</si>
  <si>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</si>
  <si>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</si>
  <si>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</si>
  <si>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</si>
  <si>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</si>
  <si>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</si>
  <si>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</si>
  <si>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</si>
  <si>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</si>
  <si>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</si>
  <si>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</si>
  <si>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</si>
  <si>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</si>
  <si>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</si>
  <si>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</si>
  <si>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</si>
  <si>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</si>
  <si>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</si>
  <si>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</si>
  <si>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</si>
  <si>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</si>
  <si>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</si>
  <si>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</si>
  <si>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</si>
  <si>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</si>
  <si>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</si>
  <si>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</si>
  <si>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</si>
  <si>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</si>
  <si>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</si>
  <si>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</si>
  <si>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</si>
  <si>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</si>
  <si>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</si>
  <si>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</si>
  <si>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</si>
  <si>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</si>
  <si>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</si>
  <si>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</si>
  <si>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</si>
  <si>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</si>
  <si>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</si>
  <si>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</si>
  <si>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</si>
  <si>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</si>
  <si>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</si>
  <si>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</si>
  <si>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</si>
  <si>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</si>
  <si>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</si>
  <si>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</si>
  <si>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</si>
  <si>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</si>
  <si>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</si>
  <si>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</si>
  <si>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</si>
  <si>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</si>
  <si>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</si>
  <si>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</si>
  <si>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</si>
  <si>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</si>
  <si>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</si>
  <si>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</si>
  <si>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</si>
  <si>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</si>
  <si>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</si>
  <si>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</si>
  <si>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</si>
  <si>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</si>
  <si>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</si>
  <si>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</si>
  <si>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</si>
  <si>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</si>
  <si>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</si>
  <si>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</si>
  <si>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</si>
  <si>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</si>
  <si>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</si>
  <si>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</si>
  <si>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</si>
  <si>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</si>
  <si>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</si>
  <si>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</si>
  <si>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</si>
  <si>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</si>
  <si>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</si>
  <si>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</si>
  <si>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</si>
  <si>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</si>
  <si>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</si>
  <si>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</si>
  <si>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</si>
  <si>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</si>
  <si>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</si>
  <si>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</si>
  <si>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</si>
  <si>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</si>
  <si>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</si>
  <si>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</si>
  <si>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</si>
  <si>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</si>
  <si>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</si>
  <si>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</si>
  <si>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</si>
  <si>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</si>
  <si>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</si>
  <si>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</si>
  <si>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</si>
  <si>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</si>
  <si>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</si>
  <si>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</si>
  <si>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</si>
  <si>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</si>
  <si>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</si>
  <si>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</si>
  <si>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</si>
  <si>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</si>
  <si>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</si>
  <si>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</si>
  <si>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</si>
  <si>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</si>
  <si>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</si>
  <si>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</si>
  <si>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</si>
  <si>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</si>
  <si>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</si>
  <si>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</si>
  <si>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</si>
  <si>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</si>
  <si>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</si>
  <si>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</si>
  <si>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</si>
  <si>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</si>
  <si>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</si>
  <si>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</si>
  <si>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</si>
  <si>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</si>
  <si>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</si>
  <si>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</si>
  <si>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</si>
  <si>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</si>
  <si>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</si>
  <si>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</si>
  <si>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</si>
  <si>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</si>
  <si>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</si>
  <si>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</si>
  <si>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</si>
  <si>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</si>
  <si>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</si>
  <si>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</si>
  <si>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</si>
  <si>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</si>
  <si>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</si>
  <si>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</si>
  <si>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</si>
  <si>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</si>
  <si>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</si>
  <si>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</si>
  <si>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</si>
  <si>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</si>
  <si>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</si>
  <si>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</si>
  <si>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</si>
  <si>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</si>
  <si>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</si>
  <si>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</si>
  <si>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</si>
  <si>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</si>
  <si>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</si>
  <si>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</si>
  <si>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</si>
  <si>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</si>
  <si>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</si>
  <si>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</si>
  <si>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</si>
  <si>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</si>
  <si>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</si>
  <si>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</si>
  <si>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</si>
  <si>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</si>
  <si>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</si>
  <si>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</si>
  <si>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</si>
  <si>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</si>
  <si>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</si>
  <si>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</si>
  <si>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</si>
  <si>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</si>
  <si>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</si>
  <si>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</si>
  <si>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</si>
  <si>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</si>
  <si>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</si>
  <si>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</si>
  <si>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</si>
  <si>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</si>
  <si>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</si>
  <si>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</si>
  <si>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</si>
  <si>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</si>
  <si>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</si>
  <si>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</si>
  <si>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</si>
  <si>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</si>
  <si>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</si>
  <si>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</si>
  <si>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</si>
  <si>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</si>
  <si>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</si>
  <si>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</si>
  <si>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</si>
  <si>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</si>
  <si>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</si>
  <si>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</si>
  <si>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</si>
  <si>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</si>
  <si>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</si>
  <si>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</si>
  <si>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</si>
  <si>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</si>
  <si>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</si>
  <si>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</si>
  <si>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</si>
  <si>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</si>
  <si>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</si>
  <si>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</si>
  <si>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</si>
  <si>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</si>
  <si>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</si>
  <si>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</si>
  <si>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</si>
  <si>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</si>
  <si>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</si>
  <si>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</si>
  <si>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</si>
  <si>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</si>
  <si>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</si>
  <si>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</si>
  <si>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</si>
  <si>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</si>
  <si>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</si>
  <si>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</si>
  <si>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</si>
  <si>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</si>
  <si>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</si>
  <si>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</si>
  <si>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</si>
  <si>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</si>
  <si>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</si>
  <si>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</si>
  <si>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</si>
  <si>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</si>
  <si>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</si>
  <si>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</si>
  <si>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</si>
  <si>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</si>
  <si>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</si>
  <si>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</si>
  <si>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</si>
  <si>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</si>
  <si>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</si>
  <si>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</si>
  <si>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</si>
  <si>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</si>
  <si>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</si>
  <si>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</si>
  <si>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</si>
  <si>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</si>
  <si>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</si>
  <si>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</si>
  <si>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</si>
  <si>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</si>
  <si>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</si>
  <si>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</si>
  <si>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</si>
  <si>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</si>
  <si>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</si>
  <si>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</si>
  <si>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</si>
  <si>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</si>
  <si>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</si>
  <si>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</si>
  <si>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</si>
  <si>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</si>
  <si>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</si>
  <si>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</si>
  <si>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</si>
  <si>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</si>
  <si>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</si>
  <si>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</si>
  <si>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</si>
  <si>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</si>
  <si>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</si>
  <si>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</si>
  <si>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</si>
  <si>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</si>
  <si>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</si>
  <si>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</si>
  <si>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</si>
  <si>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</si>
  <si>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</si>
  <si>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</si>
  <si>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</si>
  <si>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</si>
  <si>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</si>
  <si>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</si>
  <si>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</si>
  <si>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</si>
  <si>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</si>
  <si>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</si>
  <si>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</si>
  <si>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</si>
  <si>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</si>
  <si>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</si>
  <si>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</si>
  <si>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</si>
  <si>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</si>
  <si>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</si>
  <si>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</si>
  <si>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</si>
  <si>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</si>
  <si>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</si>
  <si>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</si>
  <si>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</si>
  <si>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</si>
  <si>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</si>
  <si>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</si>
  <si>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</si>
  <si>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</si>
  <si>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</si>
  <si>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</si>
  <si>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</si>
  <si>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</si>
  <si>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</si>
  <si>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</si>
  <si>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</si>
  <si>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</si>
  <si>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</si>
  <si>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</si>
  <si>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</si>
  <si>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</si>
  <si>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</si>
  <si>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</si>
  <si>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</si>
  <si>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</si>
  <si>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</si>
  <si>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</si>
  <si>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</si>
  <si>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</si>
  <si>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</si>
  <si>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</si>
  <si>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</si>
  <si>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</si>
  <si>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</si>
  <si>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</si>
  <si>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</si>
  <si>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</si>
  <si>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</si>
  <si>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</si>
  <si>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</si>
  <si>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</si>
  <si>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</si>
  <si>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</si>
  <si>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</si>
  <si>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</si>
  <si>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</si>
  <si>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</si>
  <si>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</si>
  <si>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</si>
  <si>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</si>
  <si>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</si>
  <si>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</si>
  <si>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</si>
  <si>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</si>
  <si>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</si>
  <si>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</si>
  <si>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</si>
  <si>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</si>
  <si>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</si>
  <si>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</si>
  <si>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</si>
  <si>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</si>
  <si>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</si>
  <si>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</si>
  <si>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</si>
  <si>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</si>
  <si>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</si>
  <si>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</si>
  <si>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</si>
  <si>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</si>
  <si>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</si>
  <si>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</si>
  <si>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</si>
  <si>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</si>
  <si>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</si>
  <si>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</si>
  <si>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</si>
  <si>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</si>
  <si>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</si>
  <si>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</si>
  <si>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</si>
  <si>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</si>
  <si>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</si>
  <si>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</si>
  <si>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</si>
  <si>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</si>
  <si>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</si>
  <si>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</si>
  <si>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</si>
  <si>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</si>
  <si>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</si>
  <si>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</si>
  <si>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</si>
  <si>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</si>
  <si>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</si>
  <si>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</si>
  <si>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</si>
  <si>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</si>
  <si>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</si>
  <si>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</si>
  <si>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</si>
  <si>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</si>
  <si>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</si>
  <si>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</si>
  <si>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</si>
  <si>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</si>
  <si>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</si>
  <si>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</si>
  <si>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</si>
  <si>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</si>
  <si>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</si>
  <si>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</si>
  <si>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</si>
  <si>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</si>
  <si>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</si>
  <si>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</si>
  <si>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</si>
  <si>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</si>
  <si>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</si>
  <si>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</si>
  <si>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</si>
  <si>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</si>
  <si>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</si>
  <si>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</si>
  <si>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</si>
  <si>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</si>
  <si>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</si>
  <si>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</si>
  <si>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</si>
  <si>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</si>
  <si>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</si>
  <si>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</si>
  <si>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</si>
  <si>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</si>
  <si>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</si>
  <si>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</si>
  <si>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</si>
  <si>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</si>
  <si>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</si>
  <si>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</si>
  <si>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</si>
  <si>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</si>
  <si>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</si>
  <si>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</si>
  <si>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</si>
  <si>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</si>
  <si>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</si>
  <si>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</si>
  <si>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</si>
  <si>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</si>
  <si>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</si>
  <si>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</si>
  <si>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</si>
  <si>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</si>
  <si>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</si>
  <si>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</si>
  <si>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</si>
  <si>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</si>
  <si>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</si>
  <si>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</si>
  <si>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</si>
  <si>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</si>
  <si>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</si>
  <si>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</si>
  <si>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</si>
  <si>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</si>
  <si>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</si>
  <si>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</si>
  <si>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</si>
  <si>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</si>
  <si>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</si>
  <si>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</si>
  <si>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</si>
  <si>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</si>
  <si>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</si>
  <si>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</si>
  <si>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</si>
  <si>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</si>
  <si>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</si>
  <si>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</si>
  <si>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</si>
  <si>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</si>
  <si>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</si>
  <si>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</si>
  <si>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</si>
  <si>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</si>
  <si>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</si>
  <si>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</si>
  <si>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</si>
  <si>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</si>
  <si>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</si>
  <si>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</si>
  <si>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</si>
  <si>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</si>
  <si>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</si>
  <si>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</si>
  <si>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</si>
  <si>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</si>
  <si>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</si>
  <si>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</si>
  <si>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</si>
  <si>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</si>
  <si>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</si>
  <si>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</si>
  <si>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</si>
  <si>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</si>
  <si>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</si>
  <si>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</si>
  <si>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</si>
  <si>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</si>
  <si>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</si>
  <si>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</si>
  <si>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</si>
  <si>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</si>
  <si>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</si>
  <si>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</si>
  <si>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</si>
  <si>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</si>
  <si>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</si>
  <si>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</si>
  <si>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</si>
  <si>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</si>
  <si>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</si>
  <si>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</si>
  <si>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</si>
  <si>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</si>
  <si>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</si>
  <si>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</si>
  <si>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</si>
  <si>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</si>
  <si>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</si>
  <si>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</si>
  <si>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</si>
  <si>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</si>
  <si>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</si>
  <si>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</si>
  <si>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</si>
  <si>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</si>
  <si>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</si>
  <si>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</si>
  <si>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</si>
  <si>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</si>
  <si>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</si>
  <si>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</si>
  <si>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</si>
  <si>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</si>
  <si>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</si>
  <si>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</si>
  <si>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</si>
  <si>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</si>
  <si>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</si>
  <si>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</si>
  <si>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</si>
  <si>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</si>
  <si>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</si>
  <si>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</si>
  <si>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</si>
  <si>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</si>
  <si>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</si>
  <si>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</si>
  <si>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</si>
  <si>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</si>
  <si>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</si>
  <si>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</si>
  <si>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</si>
  <si>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</si>
  <si>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</si>
  <si>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</si>
  <si>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</si>
  <si>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</si>
  <si>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</si>
  <si>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</si>
  <si>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</si>
  <si>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</si>
  <si>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</si>
  <si>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</si>
  <si>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</si>
  <si>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</si>
  <si>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</si>
  <si>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</si>
  <si>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</si>
  <si>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</si>
  <si>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</si>
  <si>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</si>
  <si>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</si>
  <si>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</si>
  <si>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</si>
  <si>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</si>
  <si>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</si>
  <si>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</si>
  <si>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</si>
  <si>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</si>
  <si>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</si>
  <si>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</si>
  <si>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</si>
  <si>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</si>
  <si>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</si>
  <si>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</si>
  <si>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</si>
  <si>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</si>
  <si>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</si>
  <si>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</si>
  <si>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</si>
  <si>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</si>
  <si>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</si>
  <si>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</si>
  <si>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</si>
  <si>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</si>
  <si>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</si>
  <si>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</si>
  <si>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</si>
  <si>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</si>
  <si>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</si>
  <si>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</si>
  <si>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</si>
  <si>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</si>
  <si>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</si>
  <si>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</si>
  <si>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</si>
  <si>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</si>
  <si>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</si>
  <si>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</si>
  <si>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</si>
  <si>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</si>
  <si>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</si>
  <si>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</si>
  <si>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</si>
  <si>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</si>
  <si>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</si>
  <si>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</si>
  <si>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</si>
  <si>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</si>
  <si>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</si>
  <si>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</si>
  <si>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</si>
  <si>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</si>
  <si>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</si>
  <si>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</si>
  <si>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</si>
  <si>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</si>
  <si>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</si>
  <si>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</si>
  <si>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</si>
  <si>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</si>
  <si>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</si>
  <si>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</si>
  <si>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</si>
  <si>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</si>
  <si>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</si>
  <si>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</si>
  <si>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</si>
  <si>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</si>
  <si>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</si>
  <si>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</si>
  <si>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</si>
  <si>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</si>
  <si>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</si>
  <si>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</si>
  <si>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</si>
  <si>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</si>
  <si>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</si>
  <si>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</si>
  <si>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</si>
  <si>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</si>
  <si>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</si>
  <si>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</si>
  <si>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</si>
  <si>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</si>
  <si>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</si>
  <si>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</si>
  <si>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</si>
  <si>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</si>
  <si>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</si>
  <si>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</si>
  <si>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</si>
  <si>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</si>
  <si>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</si>
  <si>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</si>
  <si>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</si>
  <si>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</si>
  <si>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</si>
  <si>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</si>
  <si>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</si>
  <si>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</si>
  <si>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</si>
  <si>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</si>
  <si>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</si>
  <si>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</si>
  <si>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</si>
  <si>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</si>
  <si>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</si>
  <si>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</si>
  <si>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</si>
  <si>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</si>
  <si>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</si>
  <si>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</si>
  <si>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</si>
  <si>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</si>
  <si>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</si>
  <si>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</si>
  <si>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</si>
  <si>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</si>
  <si>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</si>
  <si>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</si>
  <si>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</si>
  <si>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</si>
  <si>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</si>
  <si>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</si>
  <si>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</si>
  <si>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</si>
  <si>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</si>
  <si>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</si>
  <si>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</si>
  <si>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</si>
  <si>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</si>
  <si>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</si>
  <si>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</si>
  <si>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</si>
  <si>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</si>
  <si>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</si>
  <si>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</si>
  <si>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</si>
  <si>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</si>
  <si>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</si>
  <si>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</si>
  <si>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</si>
  <si>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</si>
  <si>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</si>
  <si>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</si>
  <si>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</si>
  <si>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</si>
  <si>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</si>
  <si>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</si>
  <si>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</si>
  <si>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</si>
  <si>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</si>
  <si>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</si>
  <si>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</si>
  <si>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</si>
  <si>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</si>
  <si>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</si>
  <si>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</si>
  <si>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</si>
  <si>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</si>
  <si>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</si>
  <si>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</si>
  <si>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</si>
  <si>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</si>
  <si>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</si>
  <si>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</si>
  <si>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</si>
  <si>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</si>
  <si>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</si>
  <si>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</si>
  <si>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</si>
  <si>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</si>
  <si>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</si>
  <si>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</si>
  <si>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</si>
  <si>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</si>
  <si>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</si>
  <si>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</si>
  <si>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</si>
  <si>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</si>
  <si>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</si>
  <si>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</si>
  <si>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</si>
  <si>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</si>
  <si>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</si>
  <si>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</si>
  <si>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</si>
  <si>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</si>
  <si>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</si>
  <si>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</si>
  <si>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</si>
  <si>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</si>
  <si>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</si>
  <si>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</si>
  <si>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</si>
  <si>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</si>
  <si>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</si>
  <si>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</si>
  <si>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</si>
  <si>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</si>
  <si>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</si>
  <si>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</si>
  <si>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</si>
  <si>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</si>
  <si>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</si>
  <si>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</si>
  <si>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</si>
  <si>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</si>
  <si>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</si>
  <si>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</si>
  <si>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</si>
  <si>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</si>
  <si>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</si>
  <si>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</si>
  <si>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</si>
  <si>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</si>
  <si>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</si>
  <si>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</si>
  <si>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</si>
  <si>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</si>
  <si>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</si>
  <si>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</si>
  <si>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</si>
  <si>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</si>
  <si>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</si>
  <si>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</si>
  <si>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</si>
  <si>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</si>
  <si>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</si>
  <si>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</si>
  <si>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</si>
  <si>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</si>
  <si>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</si>
  <si>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</si>
  <si>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</si>
  <si>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</si>
  <si>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</si>
  <si>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</si>
  <si>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</si>
  <si>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</si>
  <si>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</si>
  <si>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</si>
  <si>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</si>
  <si>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</si>
  <si>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</si>
  <si>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</si>
  <si>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</si>
  <si>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</si>
  <si>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</si>
  <si>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</si>
  <si>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</si>
  <si>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</si>
  <si>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</si>
  <si>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</si>
  <si>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</si>
  <si>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</si>
  <si>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</si>
  <si>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</si>
  <si>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</si>
  <si>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</si>
  <si>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</si>
  <si>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</si>
  <si>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</si>
  <si>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</si>
  <si>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</si>
  <si>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</si>
  <si>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</si>
  <si>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</si>
  <si>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</si>
  <si>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</si>
  <si>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</si>
  <si>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</si>
  <si>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</si>
  <si>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</si>
  <si>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</si>
  <si>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</si>
  <si>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</si>
  <si>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</si>
  <si>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</si>
  <si>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</si>
  <si>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</si>
  <si>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</si>
  <si>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</si>
  <si>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</si>
  <si>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</si>
  <si>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</si>
  <si>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</si>
  <si>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</si>
  <si>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</si>
  <si>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</si>
  <si>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</si>
  <si>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</si>
  <si>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</si>
  <si>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</si>
  <si>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</si>
  <si>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</si>
  <si>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</si>
  <si>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</si>
  <si>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</si>
  <si>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</si>
  <si>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</si>
  <si>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</si>
  <si>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</si>
  <si>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</si>
  <si>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</si>
  <si>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</si>
  <si>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</si>
  <si>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</si>
  <si>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</si>
  <si>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</si>
  <si>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</si>
  <si>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</si>
  <si>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</si>
  <si>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</si>
  <si>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</si>
  <si>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</si>
  <si>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</si>
  <si>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</si>
  <si>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</si>
  <si>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</si>
  <si>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</si>
  <si>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</si>
  <si>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</si>
  <si>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</si>
  <si>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</si>
  <si>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</si>
  <si>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</si>
  <si>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</si>
  <si>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</si>
  <si>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</si>
  <si>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</si>
  <si>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</si>
  <si>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</si>
  <si>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</si>
  <si>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</si>
  <si>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</si>
  <si>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</si>
  <si>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</si>
  <si>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</si>
  <si>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</si>
  <si>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</si>
  <si>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</si>
  <si>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</si>
  <si>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</si>
  <si>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</si>
  <si>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</si>
  <si>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</si>
  <si>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</si>
  <si>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</si>
  <si>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</si>
  <si>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</si>
  <si>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</si>
  <si>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</si>
  <si>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</si>
  <si>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</si>
  <si>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</si>
  <si>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</si>
  <si>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</si>
  <si>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</si>
  <si>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</si>
  <si>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</si>
  <si>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</si>
  <si>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</si>
  <si>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</si>
  <si>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</si>
  <si>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</si>
  <si>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</si>
  <si>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</si>
  <si>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</si>
  <si>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</si>
  <si>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</si>
  <si>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</si>
  <si>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</si>
  <si>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</si>
  <si>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</si>
  <si>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</si>
  <si>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</si>
  <si>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</si>
  <si>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</si>
  <si>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</si>
  <si>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</si>
  <si>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</si>
  <si>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</si>
  <si>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</si>
  <si>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</si>
  <si>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</si>
  <si>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</si>
  <si>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</si>
  <si>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</si>
  <si>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</si>
  <si>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</si>
  <si>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</si>
  <si>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</si>
  <si>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</si>
  <si>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</si>
  <si>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</si>
  <si>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</si>
  <si>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</si>
  <si>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</si>
  <si>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</si>
  <si>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</si>
  <si>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</si>
  <si>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</si>
  <si>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</si>
  <si>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</si>
  <si>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</si>
  <si>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</si>
  <si>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</si>
  <si>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</si>
  <si>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</si>
  <si>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</si>
  <si>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</si>
  <si>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</si>
  <si>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</si>
  <si>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</si>
  <si>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</si>
  <si>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</si>
  <si>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</si>
  <si>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</si>
  <si>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</si>
  <si>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</si>
  <si>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</si>
  <si>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</si>
  <si>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</si>
  <si>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</si>
  <si>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</si>
  <si>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</si>
  <si>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</si>
  <si>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</si>
  <si>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</si>
  <si>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</si>
  <si>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</si>
  <si>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</si>
  <si>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</si>
  <si>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</si>
  <si>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</si>
  <si>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</si>
  <si>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</si>
  <si>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</si>
  <si>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</si>
  <si>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</si>
  <si>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</si>
  <si>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</si>
  <si>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</si>
  <si>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</si>
  <si>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</si>
  <si>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</si>
  <si>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</si>
  <si>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</si>
  <si>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</si>
  <si>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</si>
  <si>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</si>
  <si>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</si>
  <si>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</si>
  <si>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</si>
  <si>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</si>
  <si>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</si>
  <si>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</si>
  <si>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</si>
  <si>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</si>
  <si>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</si>
  <si>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</si>
  <si>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</si>
  <si>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</si>
  <si>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</si>
  <si>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</si>
  <si>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</si>
  <si>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</si>
  <si>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</si>
  <si>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</si>
  <si>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</si>
  <si>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</si>
  <si>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</si>
  <si>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</si>
  <si>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</si>
  <si>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</si>
  <si>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</si>
  <si>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</si>
  <si>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</si>
  <si>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</si>
  <si>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</si>
  <si>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</si>
  <si>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</si>
  <si>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</si>
  <si>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</si>
  <si>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</si>
  <si>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</si>
  <si>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</si>
  <si>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</si>
  <si>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</si>
  <si>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</si>
  <si>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</si>
  <si>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</si>
  <si>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</si>
  <si>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</si>
  <si>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</si>
  <si>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</si>
  <si>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</si>
  <si>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</si>
  <si>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</si>
  <si>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</si>
  <si>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</si>
  <si>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</si>
  <si>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</si>
  <si>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</si>
  <si>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</si>
  <si>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</si>
  <si>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</si>
  <si>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</si>
  <si>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</si>
  <si>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</si>
  <si>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</si>
  <si>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</si>
  <si>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</si>
  <si>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</si>
  <si>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</si>
  <si>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</si>
  <si>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</si>
  <si>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</si>
  <si>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</si>
  <si>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</si>
  <si>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</si>
  <si>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</si>
  <si>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</si>
  <si>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</si>
  <si>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</si>
  <si>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</si>
  <si>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</si>
  <si>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</si>
  <si>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</si>
  <si>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</si>
  <si>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</si>
  <si>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</si>
  <si>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</si>
  <si>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</si>
  <si>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</si>
  <si>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</si>
  <si>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</si>
  <si>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</si>
  <si>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</si>
  <si>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</si>
  <si>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</si>
  <si>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</si>
  <si>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</si>
  <si>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</si>
  <si>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</si>
  <si>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</si>
  <si>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</si>
  <si>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</si>
  <si>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</si>
  <si>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</si>
  <si>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</si>
  <si>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</si>
  <si>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</si>
  <si>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</si>
  <si>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</si>
  <si>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</si>
  <si>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</si>
  <si>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</si>
  <si>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</si>
  <si>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</si>
  <si>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</si>
  <si>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</si>
  <si>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</si>
  <si>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</si>
  <si>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</si>
  <si>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</si>
  <si>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</si>
  <si>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</si>
  <si>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</si>
  <si>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</si>
  <si>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</si>
  <si>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</si>
  <si>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</si>
  <si>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</si>
  <si>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</si>
  <si>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</si>
  <si>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</si>
  <si>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</si>
  <si>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</si>
  <si>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</si>
  <si>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</si>
  <si>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</si>
  <si>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</si>
  <si>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</si>
  <si>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</si>
  <si>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</si>
  <si>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</si>
  <si>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</si>
  <si>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</si>
  <si>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</si>
  <si>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</si>
  <si>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</si>
  <si>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</si>
  <si>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</si>
  <si>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</si>
  <si>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</si>
  <si>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</si>
  <si>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</si>
  <si>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</si>
  <si>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</si>
  <si>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</si>
  <si>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</si>
  <si>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</si>
  <si>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</si>
  <si>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</si>
  <si>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</si>
  <si>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</si>
  <si>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</si>
  <si>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</si>
  <si>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</si>
  <si>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</si>
  <si>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</si>
  <si>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</si>
  <si>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</si>
  <si>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</si>
  <si>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</si>
  <si>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</si>
  <si>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</si>
  <si>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</si>
  <si>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</si>
  <si>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</si>
  <si>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</si>
  <si>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</si>
  <si>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</si>
  <si>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</si>
  <si>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</si>
  <si>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</si>
  <si>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</si>
  <si>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</si>
  <si>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</si>
  <si>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</si>
  <si>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</si>
  <si>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</si>
  <si>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</si>
  <si>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</si>
  <si>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</si>
  <si>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</si>
  <si>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</si>
  <si>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</si>
  <si>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</si>
  <si>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</si>
  <si>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</si>
  <si>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</si>
  <si>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</si>
  <si>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</si>
  <si>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</si>
  <si>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</si>
  <si>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</si>
  <si>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</si>
  <si>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</si>
  <si>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</si>
  <si>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</si>
  <si>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</si>
  <si>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</si>
  <si>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</si>
  <si>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</si>
  <si>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</si>
  <si>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</si>
  <si>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</si>
  <si>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</si>
  <si>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</si>
  <si>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</si>
  <si>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</si>
  <si>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</si>
  <si>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</si>
  <si>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</si>
  <si>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</si>
  <si>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</si>
  <si>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</si>
  <si>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</si>
  <si>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</si>
  <si>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</si>
  <si>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</si>
  <si>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</si>
  <si>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</si>
  <si>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</si>
  <si>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</si>
  <si>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</si>
  <si>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</si>
  <si>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</si>
  <si>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</si>
  <si>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</si>
  <si>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</si>
  <si>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</si>
  <si>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</si>
  <si>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</si>
  <si>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</si>
  <si>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</si>
  <si>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</si>
  <si>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</si>
  <si>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</si>
  <si>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</si>
  <si>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</si>
  <si>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</si>
  <si>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</si>
  <si>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</si>
  <si>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</si>
  <si>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</si>
  <si>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</si>
  <si>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</si>
  <si>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</si>
  <si>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</si>
  <si>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</si>
  <si>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</si>
  <si>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</si>
  <si>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</si>
  <si>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</si>
  <si>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</si>
  <si>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</si>
  <si>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</si>
  <si>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</si>
  <si>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</si>
  <si>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</si>
  <si>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</si>
  <si>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</si>
  <si>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</si>
  <si>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</si>
  <si>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</si>
  <si>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</si>
  <si>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</si>
  <si>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</si>
  <si>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</si>
  <si>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</si>
  <si>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</si>
  <si>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</si>
  <si>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</si>
  <si>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</si>
  <si>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</si>
  <si>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</si>
  <si>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</si>
  <si>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</si>
  <si>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</si>
  <si>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</si>
  <si>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</si>
  <si>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</si>
  <si>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</si>
  <si>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</si>
  <si>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</si>
  <si>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</si>
  <si>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</si>
  <si>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</si>
  <si>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</si>
  <si>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</si>
  <si>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</si>
  <si>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</si>
  <si>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</si>
  <si>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</si>
  <si>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</si>
  <si>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</si>
  <si>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</si>
  <si>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</si>
  <si>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</si>
  <si>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</si>
  <si>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</si>
  <si>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</si>
  <si>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</si>
  <si>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</si>
  <si>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</si>
  <si>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</si>
  <si>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</si>
  <si>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</si>
  <si>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</si>
  <si>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</si>
  <si>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</si>
  <si>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</si>
  <si>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</si>
  <si>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</si>
  <si>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</si>
  <si>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</si>
  <si>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</si>
  <si>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</si>
  <si>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</si>
  <si>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</si>
  <si>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</si>
  <si>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</si>
  <si>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</si>
  <si>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</si>
  <si>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</si>
  <si>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</si>
  <si>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</si>
  <si>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</si>
  <si>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</si>
  <si>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</si>
  <si>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</si>
  <si>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</si>
  <si>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</si>
  <si>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</si>
  <si>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</si>
  <si>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</si>
  <si>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</si>
  <si>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</si>
  <si>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</si>
  <si>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</si>
  <si>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</si>
  <si>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</si>
  <si>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</si>
  <si>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</si>
  <si>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</si>
  <si>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</si>
  <si>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</si>
  <si>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</si>
  <si>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</si>
  <si>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</si>
  <si>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</si>
  <si>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</si>
  <si>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</si>
  <si>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</si>
  <si>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</si>
  <si>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</si>
  <si>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</si>
  <si>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</si>
  <si>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</si>
  <si>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</si>
  <si>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</si>
  <si>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</si>
  <si>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</si>
  <si>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</si>
  <si>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</si>
  <si>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</si>
  <si>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</si>
  <si>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</si>
  <si>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</si>
  <si>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</si>
  <si>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</si>
  <si>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</si>
  <si>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</si>
  <si>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</si>
  <si>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</si>
  <si>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</si>
  <si>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</si>
  <si>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</si>
  <si>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</si>
  <si>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</si>
  <si>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</si>
  <si>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</si>
  <si>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</si>
  <si>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</si>
  <si>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</si>
  <si>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</si>
  <si>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</si>
  <si>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</si>
  <si>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</si>
  <si>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</si>
  <si>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</si>
  <si>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</si>
  <si>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</si>
  <si>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</si>
  <si>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</si>
  <si>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</si>
  <si>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</si>
  <si>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</si>
  <si>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</si>
  <si>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</si>
  <si>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</si>
  <si>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</si>
  <si>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</si>
  <si>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</si>
  <si>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</si>
  <si>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</si>
  <si>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</si>
  <si>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</si>
  <si>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</si>
  <si>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</si>
  <si>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</si>
  <si>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</si>
  <si>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</si>
  <si>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</si>
  <si>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</si>
  <si>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</si>
  <si>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</si>
  <si>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</si>
  <si>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</si>
  <si>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</si>
  <si>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</si>
  <si>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</si>
  <si>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</si>
  <si>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</si>
  <si>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</si>
  <si>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</si>
  <si>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</si>
  <si>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</si>
  <si>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</si>
  <si>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</si>
  <si>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</si>
  <si>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</si>
  <si>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</si>
  <si>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</si>
  <si>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</si>
  <si>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</si>
  <si>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</si>
  <si>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</si>
  <si>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</si>
  <si>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</si>
  <si>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</si>
  <si>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</si>
  <si>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</si>
  <si>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</si>
  <si>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</si>
  <si>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</si>
  <si>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</si>
  <si>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</si>
  <si>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</si>
  <si>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</si>
  <si>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</si>
  <si>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</si>
  <si>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</si>
  <si>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</si>
  <si>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</si>
  <si>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</si>
  <si>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</si>
  <si>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</si>
  <si>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</si>
  <si>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</si>
  <si>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</si>
  <si>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</si>
  <si>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</si>
  <si>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</si>
  <si>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</si>
  <si>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</si>
  <si>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</si>
  <si>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</si>
  <si>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</si>
  <si>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</si>
  <si>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</si>
  <si>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</si>
  <si>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</si>
  <si>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</si>
  <si>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</si>
  <si>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</si>
  <si>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</si>
  <si>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</si>
  <si>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</si>
  <si>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</si>
  <si>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</si>
  <si>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</si>
  <si>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</si>
  <si>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</si>
  <si>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</si>
  <si>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</si>
  <si>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</si>
  <si>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</si>
  <si>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</si>
  <si>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</si>
  <si>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</si>
  <si>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</si>
  <si>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</si>
  <si>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</si>
  <si>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</si>
  <si>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</si>
  <si>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</si>
  <si>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</si>
  <si>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</si>
  <si>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</si>
  <si>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</si>
  <si>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</si>
  <si>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</si>
  <si>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</si>
  <si>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</si>
  <si>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</si>
  <si>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</si>
  <si>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</si>
  <si>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</si>
  <si>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</si>
  <si>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</si>
  <si>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</si>
  <si>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</si>
  <si>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</si>
  <si>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</si>
  <si>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</si>
  <si>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</si>
  <si>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</si>
  <si>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</si>
  <si>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</si>
  <si>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</si>
  <si>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</si>
  <si>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</si>
  <si>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</si>
  <si>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</si>
  <si>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</si>
  <si>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</si>
  <si>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</si>
  <si>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</si>
  <si>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</si>
  <si>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</si>
  <si>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</si>
  <si>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</si>
  <si>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</si>
  <si>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</si>
  <si>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</si>
  <si>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</si>
  <si>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</si>
  <si>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</si>
  <si>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</si>
  <si>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</si>
  <si>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</si>
  <si>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</si>
  <si>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</si>
  <si>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</si>
  <si>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</si>
  <si>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</si>
  <si>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</si>
  <si>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</si>
  <si>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</si>
  <si>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</si>
  <si>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</si>
  <si>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</si>
  <si>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</si>
  <si>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</si>
  <si>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</si>
  <si>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</si>
  <si>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</si>
  <si>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</si>
  <si>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</si>
  <si>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</si>
  <si>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</si>
  <si>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</si>
  <si>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</si>
  <si>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</si>
  <si>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</si>
  <si>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</si>
  <si>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</si>
  <si>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</si>
  <si>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</si>
  <si>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</si>
  <si>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</si>
  <si>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</si>
  <si>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</si>
  <si>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</si>
  <si>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</si>
  <si>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</si>
  <si>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</si>
  <si>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</si>
  <si>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</si>
  <si>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</si>
  <si>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</si>
  <si>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</si>
  <si>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</si>
  <si>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</si>
  <si>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</si>
  <si>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</si>
  <si>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</si>
  <si>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</si>
  <si>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</si>
  <si>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</si>
  <si>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</si>
  <si>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</si>
  <si>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</si>
  <si>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</si>
  <si>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</si>
  <si>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</si>
  <si>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</si>
  <si>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</si>
  <si>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</si>
  <si>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</si>
  <si>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</si>
  <si>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</si>
  <si>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</si>
  <si>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</si>
  <si>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</si>
  <si>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</si>
  <si>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</si>
  <si>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</si>
  <si>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</si>
  <si>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</si>
  <si>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</si>
  <si>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</si>
  <si>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</si>
  <si>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</si>
  <si>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</si>
  <si>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</si>
  <si>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</si>
  <si>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</si>
  <si>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</si>
  <si>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</si>
  <si>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</si>
  <si>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</si>
  <si>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</si>
  <si>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</si>
  <si>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</si>
  <si>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</si>
  <si>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</si>
  <si>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</si>
  <si>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</si>
  <si>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</si>
  <si>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</si>
  <si>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</si>
  <si>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</si>
  <si>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</si>
  <si>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</si>
  <si>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</si>
  <si>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</si>
  <si>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</si>
  <si>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</si>
  <si>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</si>
  <si>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</si>
  <si>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</si>
  <si>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</si>
  <si>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</si>
  <si>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</si>
  <si>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</si>
  <si>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</si>
  <si>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</si>
  <si>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</si>
  <si>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</si>
  <si>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</si>
  <si>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</si>
  <si>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</si>
  <si>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</si>
  <si>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</si>
  <si>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</si>
  <si>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</si>
  <si>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</si>
  <si>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</si>
  <si>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</si>
  <si>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</si>
  <si>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</si>
  <si>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</si>
  <si>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</si>
  <si>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</si>
  <si>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</si>
  <si>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</si>
  <si>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</si>
  <si>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</si>
  <si>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</si>
  <si>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</si>
  <si>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</si>
  <si>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</si>
  <si>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</si>
  <si>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</si>
  <si>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</si>
  <si>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</si>
  <si>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</si>
  <si>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</si>
  <si>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</si>
  <si>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</si>
  <si>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</si>
  <si>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</si>
  <si>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</si>
  <si>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</si>
  <si>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</si>
  <si>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</si>
  <si>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</si>
  <si>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</si>
  <si>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</si>
  <si>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</si>
  <si>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</si>
  <si>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</si>
  <si>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</si>
  <si>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</si>
  <si>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</si>
  <si>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</si>
  <si>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</si>
  <si>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</si>
  <si>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</si>
  <si>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</si>
  <si>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</si>
  <si>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</si>
  <si>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</si>
  <si>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</si>
  <si>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</si>
  <si>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</si>
  <si>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</si>
  <si>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</si>
  <si>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</si>
  <si>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</si>
  <si>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</si>
  <si>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</si>
  <si>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</si>
  <si>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</si>
  <si>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</si>
  <si>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</si>
  <si>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</si>
  <si>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</si>
  <si>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</si>
  <si>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</si>
  <si>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</si>
  <si>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</si>
  <si>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</si>
  <si>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</si>
  <si>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</si>
  <si>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</si>
  <si>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</si>
  <si>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</si>
  <si>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</si>
  <si>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</si>
  <si>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</si>
  <si>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</si>
  <si>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</si>
  <si>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</si>
  <si>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</si>
  <si>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</si>
  <si>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</si>
  <si>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</si>
  <si>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</si>
  <si>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</si>
  <si>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</si>
  <si>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</si>
  <si>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</si>
  <si>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</si>
  <si>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</si>
  <si>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</si>
  <si>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</si>
  <si>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</si>
  <si>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</si>
  <si>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</si>
  <si>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</si>
  <si>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</si>
  <si>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</si>
  <si>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</si>
  <si>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</si>
  <si>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</si>
  <si>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</si>
  <si>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</si>
  <si>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</si>
  <si>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</si>
  <si>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</si>
  <si>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</si>
  <si>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</si>
  <si>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</si>
  <si>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</si>
  <si>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</si>
  <si>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</si>
  <si>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</si>
  <si>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</si>
  <si>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</si>
  <si>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</si>
  <si>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</si>
  <si>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</si>
  <si>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</si>
  <si>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</si>
  <si>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</si>
  <si>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</si>
  <si>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</si>
  <si>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</si>
  <si>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</si>
  <si>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</si>
  <si>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</si>
  <si>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</si>
  <si>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</si>
  <si>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</si>
  <si>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</si>
  <si>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</si>
  <si>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</si>
  <si>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</si>
  <si>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</si>
  <si>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</si>
  <si>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</si>
  <si>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</si>
  <si>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</si>
  <si>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</si>
  <si>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</si>
  <si>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</si>
  <si>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</si>
  <si>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</si>
  <si>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</si>
  <si>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</si>
  <si>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</si>
  <si>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</si>
  <si>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</si>
  <si>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</si>
  <si>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</si>
  <si>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</si>
  <si>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</si>
  <si>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</si>
  <si>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</si>
  <si>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</si>
  <si>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</si>
  <si>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</si>
  <si>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</si>
  <si>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</si>
  <si>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</si>
  <si>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</si>
  <si>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</si>
  <si>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</si>
  <si>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</si>
  <si>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</si>
  <si>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</si>
  <si>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</si>
  <si>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</si>
  <si>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</si>
  <si>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</si>
  <si>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</si>
  <si>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</si>
  <si>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</si>
  <si>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</si>
  <si>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</si>
  <si>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</si>
  <si>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</si>
  <si>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</si>
  <si>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</si>
  <si>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</si>
  <si>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</si>
  <si>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</si>
  <si>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</si>
  <si>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</si>
  <si>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</si>
  <si>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</si>
  <si>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</si>
  <si>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</si>
  <si>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</si>
  <si>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</si>
  <si>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</si>
  <si>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</si>
  <si>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</si>
  <si>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</si>
  <si>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</si>
  <si>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</si>
  <si>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</si>
  <si>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</si>
  <si>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</si>
  <si>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</si>
  <si>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</si>
  <si>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</si>
  <si>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</si>
  <si>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</si>
  <si>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</si>
  <si>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</si>
  <si>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</si>
  <si>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</si>
  <si>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</si>
  <si>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</si>
  <si>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</si>
  <si>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</si>
  <si>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</si>
  <si>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</si>
  <si>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</si>
  <si>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</si>
  <si>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</si>
  <si>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</si>
  <si>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</si>
  <si>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</si>
  <si>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</si>
  <si>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</si>
  <si>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</si>
  <si>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</si>
  <si>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</si>
  <si>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</si>
  <si>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</si>
  <si>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</si>
  <si>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</si>
  <si>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</si>
  <si>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</si>
  <si>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</si>
  <si>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</si>
  <si>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</si>
  <si>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</si>
  <si>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</si>
  <si>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</si>
  <si>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</si>
  <si>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</si>
  <si>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</si>
  <si>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</si>
  <si>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</si>
  <si>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</si>
  <si>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</si>
  <si>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</si>
  <si>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</si>
  <si>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</si>
  <si>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</si>
  <si>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</si>
  <si>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</si>
  <si>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</si>
  <si>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</si>
  <si>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</si>
  <si>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</si>
  <si>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</si>
  <si>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</si>
  <si>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</si>
  <si>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</si>
  <si>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</si>
  <si>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</si>
  <si>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</si>
  <si>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</si>
  <si>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</si>
  <si>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</si>
  <si>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</si>
  <si>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</si>
  <si>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</si>
  <si>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</si>
  <si>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</si>
  <si>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</si>
  <si>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</si>
  <si>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</si>
  <si>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</si>
  <si>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</si>
  <si>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</si>
  <si>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</si>
  <si>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</si>
  <si>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</si>
  <si>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</si>
  <si>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</si>
  <si>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</si>
  <si>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</si>
  <si>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</si>
  <si>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</si>
  <si>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</si>
  <si>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</si>
  <si>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</si>
  <si>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</si>
  <si>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</si>
  <si>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</si>
  <si>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</si>
  <si>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</si>
  <si>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</si>
  <si>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</si>
  <si>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</si>
  <si>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</si>
  <si>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</si>
  <si>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</si>
  <si>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</si>
  <si>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</si>
  <si>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</si>
  <si>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</si>
  <si>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</si>
  <si>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</si>
  <si>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</si>
  <si>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</si>
  <si>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</si>
  <si>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</si>
  <si>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</si>
  <si>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</si>
  <si>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</si>
  <si>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</si>
  <si>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</si>
  <si>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</si>
  <si>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</si>
  <si>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</si>
  <si>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</si>
  <si>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</si>
  <si>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</si>
  <si>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</si>
  <si>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</si>
  <si>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</si>
  <si>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</si>
  <si>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</si>
  <si>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</si>
  <si>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</si>
  <si>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</si>
  <si>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</si>
  <si>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</si>
  <si>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</si>
  <si>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</si>
  <si>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</si>
  <si>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</si>
  <si>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</si>
  <si>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</si>
  <si>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</si>
  <si>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</si>
  <si>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</si>
  <si>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</si>
  <si>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</si>
  <si>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</si>
  <si>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</si>
  <si>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</si>
  <si>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</si>
  <si>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</si>
  <si>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</si>
  <si>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</si>
  <si>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</si>
  <si>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</si>
  <si>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</si>
  <si>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</si>
  <si>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</si>
  <si>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</si>
  <si>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</si>
  <si>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</si>
  <si>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</si>
  <si>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</si>
  <si>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</si>
  <si>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</si>
  <si>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</si>
  <si>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</si>
  <si>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</si>
  <si>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</si>
  <si>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</si>
  <si>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</si>
  <si>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</si>
  <si>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</si>
  <si>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</si>
  <si>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</si>
  <si>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</si>
  <si>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</si>
  <si>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</si>
  <si>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</si>
  <si>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</si>
  <si>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</si>
  <si>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</si>
  <si>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</si>
  <si>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</si>
  <si>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</si>
  <si>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</si>
  <si>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</si>
  <si>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</si>
  <si>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</si>
  <si>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</si>
  <si>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</si>
  <si>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</si>
  <si>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</si>
  <si>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</si>
  <si>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</si>
  <si>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</si>
  <si>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</si>
  <si>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</si>
  <si>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</si>
  <si>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</si>
  <si>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</si>
  <si>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</si>
  <si>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</si>
  <si>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</si>
  <si>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</si>
  <si>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</si>
  <si>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</si>
  <si>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</si>
  <si>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</si>
  <si>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</si>
  <si>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</si>
  <si>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</si>
  <si>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</si>
  <si>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</si>
  <si>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</si>
  <si>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</si>
  <si>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</si>
  <si>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</si>
  <si>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</si>
  <si>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</si>
  <si>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</si>
  <si>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</si>
  <si>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</si>
  <si>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</si>
  <si>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</si>
  <si>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</si>
  <si>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</si>
  <si>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</si>
  <si>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</si>
  <si>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</si>
  <si>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</si>
  <si>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</si>
  <si>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</si>
  <si>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</si>
  <si>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</si>
  <si>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</si>
  <si>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</si>
  <si>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</si>
  <si>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</si>
  <si>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</si>
  <si>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</si>
  <si>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</si>
  <si>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</si>
  <si>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</si>
  <si>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</si>
  <si>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</si>
  <si>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</si>
  <si>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</si>
  <si>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</si>
  <si>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</si>
  <si>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</si>
  <si>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</si>
  <si>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</si>
  <si>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</si>
  <si>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</si>
  <si>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</si>
  <si>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</si>
  <si>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</si>
  <si>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</si>
  <si>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</si>
  <si>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</si>
  <si>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</si>
  <si>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</si>
  <si>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</si>
  <si>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</si>
  <si>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</si>
  <si>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</si>
  <si>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</si>
  <si>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</si>
  <si>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</si>
  <si>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</si>
  <si>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</si>
  <si>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</si>
  <si>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</si>
  <si>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</si>
  <si>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</si>
  <si>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</si>
  <si>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</si>
  <si>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</si>
  <si>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</si>
  <si>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</si>
  <si>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</si>
  <si>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</si>
  <si>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</si>
  <si>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</si>
  <si>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</si>
  <si>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</si>
  <si>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</si>
  <si>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</si>
  <si>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</si>
  <si>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</si>
  <si>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</si>
  <si>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</si>
  <si>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</si>
  <si>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</si>
  <si>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</si>
  <si>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</si>
  <si>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</si>
  <si>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</si>
  <si>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</si>
  <si>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</si>
  <si>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</si>
  <si>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</si>
  <si>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</si>
  <si>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</si>
  <si>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</si>
  <si>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</si>
  <si>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</si>
  <si>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</si>
  <si>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</si>
  <si>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</si>
  <si>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</si>
  <si>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</si>
  <si>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</si>
  <si>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</si>
  <si>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</si>
  <si>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</si>
  <si>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</si>
  <si>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</si>
  <si>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</si>
  <si>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</si>
  <si>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</si>
  <si>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</si>
  <si>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</si>
  <si>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</si>
  <si>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</si>
  <si>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</si>
  <si>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</si>
  <si>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</si>
  <si>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</si>
  <si>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</si>
  <si>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</si>
  <si>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</si>
  <si>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</si>
  <si>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</si>
  <si>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</si>
  <si>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</si>
  <si>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</si>
  <si>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</si>
  <si>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</si>
  <si>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</si>
  <si>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</si>
  <si>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</si>
  <si>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</si>
  <si>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</si>
  <si>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</si>
  <si>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</si>
  <si>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</si>
  <si>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</si>
  <si>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</si>
  <si>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</si>
  <si>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</si>
  <si>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</si>
  <si>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</si>
  <si>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</si>
  <si>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</si>
  <si>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</si>
  <si>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</si>
  <si>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</si>
  <si>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</si>
  <si>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</si>
  <si>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</si>
  <si>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</si>
  <si>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</si>
  <si>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</si>
  <si>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</si>
  <si>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</si>
  <si>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</si>
  <si>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</si>
  <si>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</si>
  <si>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</si>
  <si>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</si>
  <si>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</si>
  <si>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</si>
  <si>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</si>
  <si>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</si>
  <si>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</si>
  <si>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</si>
  <si>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</si>
  <si>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</si>
  <si>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</si>
  <si>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</si>
  <si>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</si>
  <si>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</si>
  <si>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</si>
  <si>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</si>
  <si>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</si>
  <si>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</si>
  <si>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</si>
  <si>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</si>
  <si>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</si>
  <si>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</si>
  <si>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</si>
  <si>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</si>
  <si>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</si>
  <si>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</si>
  <si>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</si>
  <si>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</si>
  <si>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</si>
  <si>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</si>
  <si>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</si>
  <si>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</si>
  <si>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</si>
  <si>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</si>
  <si>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</si>
  <si>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</si>
  <si>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</si>
  <si>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</si>
  <si>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</si>
  <si>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</si>
  <si>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</si>
  <si>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</si>
  <si>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</si>
  <si>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</si>
  <si>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</si>
  <si>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</si>
  <si>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</si>
  <si>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</si>
  <si>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</si>
  <si>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</si>
  <si>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</si>
  <si>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</si>
  <si>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</si>
  <si>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</si>
  <si>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</si>
  <si>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</si>
  <si>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</si>
  <si>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</si>
  <si>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</si>
  <si>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</si>
  <si>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</si>
  <si>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</si>
  <si>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</si>
  <si>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</si>
  <si>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</si>
  <si>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</si>
  <si>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</si>
  <si>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</si>
  <si>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</si>
  <si>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</si>
  <si>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</si>
  <si>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</si>
  <si>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</si>
  <si>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</si>
  <si>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</si>
  <si>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</si>
  <si>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</si>
  <si>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</si>
  <si>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</si>
  <si>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</si>
  <si>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</si>
  <si>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</si>
  <si>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</si>
  <si>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</si>
  <si>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</si>
  <si>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</si>
  <si>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</si>
  <si>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</si>
  <si>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</si>
  <si>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</si>
  <si>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</si>
  <si>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</si>
  <si>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</si>
  <si>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</si>
  <si>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</si>
  <si>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</si>
  <si>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</si>
  <si>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</si>
  <si>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</si>
  <si>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Change in CapEx + OpEx (revenue-neutral taxes)</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</si>
  <si>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</si>
  <si>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</si>
  <si>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</si>
  <si>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</si>
  <si>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</si>
  <si>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</si>
  <si>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</si>
  <si>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</si>
  <si>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</si>
  <si>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</si>
  <si>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</si>
  <si>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</si>
  <si>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</si>
  <si>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</si>
  <si>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</si>
  <si>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</si>
  <si>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</si>
  <si>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</si>
  <si>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</si>
  <si>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</si>
  <si>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</si>
  <si>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</si>
  <si>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</si>
  <si>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</si>
  <si>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</si>
  <si>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</si>
  <si>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</si>
  <si>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</si>
  <si>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</si>
  <si>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</si>
  <si>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</si>
  <si>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</si>
  <si>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</si>
  <si>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</si>
  <si>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</si>
  <si>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</si>
  <si>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</si>
  <si>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</si>
  <si>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</si>
  <si>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</si>
  <si>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</si>
  <si>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</si>
  <si>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</si>
  <si>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</si>
  <si>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</si>
  <si>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</si>
  <si>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</si>
  <si>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</si>
  <si>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</si>
  <si>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</si>
  <si>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</si>
  <si>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</si>
  <si>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</si>
  <si>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</si>
  <si>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</si>
  <si>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</si>
  <si>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</si>
  <si>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</si>
  <si>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</si>
  <si>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</si>
  <si>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</si>
  <si>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</si>
  <si>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</si>
  <si>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</si>
  <si>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</si>
  <si>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</si>
  <si>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</si>
  <si>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</si>
  <si>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</si>
  <si>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</si>
  <si>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</si>
  <si>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</si>
  <si>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</si>
  <si>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</si>
  <si>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</si>
  <si>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</si>
  <si>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</si>
  <si>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</si>
  <si>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</si>
  <si>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</si>
  <si>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</si>
  <si>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</si>
  <si>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</si>
  <si>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</si>
  <si>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</si>
  <si>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</si>
  <si>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</si>
  <si>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</si>
  <si>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</si>
  <si>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</si>
  <si>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</si>
  <si>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</si>
  <si>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</si>
  <si>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</si>
  <si>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</si>
  <si>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</si>
  <si>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</si>
  <si>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</si>
  <si>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</si>
  <si>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</si>
  <si>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</si>
  <si>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</si>
  <si>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</si>
  <si>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</si>
  <si>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</si>
  <si>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</si>
  <si>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</si>
  <si>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</si>
  <si>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</si>
  <si>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</si>
  <si>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</si>
  <si>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</si>
  <si>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</si>
  <si>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</si>
  <si>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</si>
  <si>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</si>
  <si>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</si>
  <si>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</si>
  <si>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</si>
  <si>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</si>
  <si>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</si>
  <si>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</si>
  <si>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</si>
  <si>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</si>
  <si>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</si>
  <si>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</si>
  <si>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</si>
  <si>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</si>
  <si>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</si>
  <si>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</si>
  <si>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</si>
  <si>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</si>
  <si>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</si>
  <si>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</si>
  <si>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</si>
  <si>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</si>
  <si>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</si>
  <si>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</si>
  <si>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</si>
  <si>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</si>
  <si>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</si>
  <si>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</si>
  <si>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</si>
  <si>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</si>
  <si>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</si>
  <si>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</si>
  <si>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</si>
  <si>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</si>
  <si>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</si>
  <si>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</si>
  <si>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</si>
  <si>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</si>
  <si>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</si>
  <si>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</si>
  <si>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</si>
  <si>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</si>
  <si>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</si>
  <si>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</si>
  <si>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</si>
  <si>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</si>
  <si>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</si>
  <si>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</si>
  <si>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</si>
  <si>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</si>
  <si>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</si>
  <si>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</si>
  <si>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</si>
  <si>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</si>
  <si>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</si>
  <si>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</si>
  <si>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</si>
  <si>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</si>
  <si>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</si>
  <si>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</si>
  <si>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</si>
  <si>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</si>
  <si>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</si>
  <si>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</si>
  <si>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</si>
  <si>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</si>
  <si>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</si>
  <si>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</si>
  <si>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</si>
  <si>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</si>
  <si>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</si>
  <si>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</si>
  <si>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</si>
  <si>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</si>
  <si>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</si>
  <si>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</si>
  <si>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</si>
  <si>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</si>
  <si>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</si>
  <si>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</si>
  <si>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</si>
  <si>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</si>
  <si>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</si>
  <si>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</si>
  <si>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</si>
  <si>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</si>
  <si>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</si>
  <si>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</si>
  <si>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</si>
  <si>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</si>
  <si>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</si>
  <si>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</si>
  <si>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</si>
  <si>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</si>
  <si>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</si>
  <si>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</si>
  <si>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</si>
  <si>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</si>
  <si>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</si>
  <si>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</si>
  <si>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</si>
  <si>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</si>
  <si>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</si>
  <si>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</si>
  <si>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</si>
  <si>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</si>
  <si>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</si>
  <si>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</si>
  <si>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</si>
  <si>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</si>
  <si>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</si>
  <si>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</si>
  <si>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</si>
  <si>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</si>
  <si>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</si>
  <si>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</si>
  <si>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</si>
  <si>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</si>
  <si>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</si>
  <si>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</si>
  <si>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</si>
  <si>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</si>
  <si>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</si>
  <si>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</si>
  <si>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</si>
  <si>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</si>
  <si>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</si>
  <si>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</si>
  <si>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</si>
  <si>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</si>
  <si>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</si>
  <si>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</si>
  <si>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</si>
  <si>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</si>
  <si>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</si>
  <si>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</si>
  <si>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</si>
  <si>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</si>
  <si>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</si>
  <si>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</si>
  <si>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</si>
  <si>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</si>
  <si>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</si>
  <si>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</si>
  <si>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</si>
  <si>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</si>
  <si>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</si>
  <si>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</si>
  <si>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</si>
  <si>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</si>
  <si>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</si>
  <si>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</si>
  <si>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</si>
  <si>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</si>
  <si>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</si>
  <si>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</si>
  <si>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</si>
  <si>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</si>
  <si>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</si>
  <si>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</si>
  <si>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</si>
  <si>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</si>
  <si>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</si>
  <si>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</si>
  <si>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</si>
  <si>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</si>
  <si>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</si>
  <si>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</si>
  <si>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</si>
  <si>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</si>
  <si>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</si>
  <si>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</si>
  <si>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</si>
  <si>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</si>
  <si>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</si>
  <si>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</si>
  <si>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</si>
  <si>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</si>
  <si>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</si>
  <si>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</si>
  <si>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</si>
  <si>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</si>
  <si>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</si>
  <si>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</si>
  <si>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</si>
  <si>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</si>
  <si>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</si>
  <si>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</si>
  <si>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</si>
  <si>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</si>
  <si>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</si>
  <si>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</si>
  <si>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</si>
  <si>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</si>
  <si>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</si>
  <si>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</si>
  <si>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</si>
  <si>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</si>
  <si>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</si>
  <si>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</si>
  <si>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</si>
  <si>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</si>
  <si>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</si>
  <si>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</si>
  <si>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</si>
  <si>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</si>
  <si>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</si>
  <si>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</si>
  <si>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</si>
  <si>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</si>
  <si>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</si>
  <si>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</si>
  <si>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</si>
  <si>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</si>
  <si>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</si>
  <si>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</si>
  <si>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</si>
  <si>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</si>
  <si>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</si>
  <si>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</si>
  <si>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</si>
  <si>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</si>
  <si>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</si>
  <si>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</si>
  <si>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</si>
  <si>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</si>
  <si>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</si>
  <si>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</si>
  <si>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</si>
  <si>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</si>
  <si>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</si>
  <si>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</si>
  <si>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</si>
  <si>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</si>
  <si>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</si>
  <si>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</si>
  <si>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</si>
  <si>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</si>
  <si>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</si>
  <si>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</si>
  <si>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</si>
  <si>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</si>
  <si>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</si>
  <si>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</si>
  <si>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</si>
  <si>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</si>
  <si>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</si>
  <si>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</si>
  <si>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</si>
  <si>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</si>
  <si>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</si>
  <si>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</si>
  <si>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</si>
  <si>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</si>
  <si>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</si>
  <si>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</si>
  <si>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</si>
  <si>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</si>
  <si>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</si>
  <si>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</si>
  <si>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</si>
  <si>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</si>
  <si>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</si>
  <si>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</si>
  <si>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</si>
  <si>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</si>
  <si>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</si>
  <si>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</si>
  <si>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</si>
  <si>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</si>
  <si>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</si>
  <si>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</si>
  <si>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</si>
  <si>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</si>
  <si>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</si>
  <si>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</si>
  <si>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</si>
  <si>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</si>
  <si>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</si>
  <si>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</si>
  <si>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</si>
  <si>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</si>
  <si>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</si>
  <si>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</si>
  <si>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</si>
  <si>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</si>
  <si>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</si>
  <si>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</si>
  <si>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</si>
  <si>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</si>
  <si>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</si>
  <si>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</si>
  <si>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</si>
  <si>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</si>
  <si>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</si>
  <si>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</si>
  <si>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</si>
  <si>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</si>
  <si>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</si>
  <si>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</si>
  <si>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</si>
  <si>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</si>
  <si>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</si>
  <si>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</si>
  <si>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</si>
  <si>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</si>
  <si>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</si>
  <si>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</si>
  <si>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</si>
  <si>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</si>
  <si>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</si>
  <si>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</si>
  <si>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</si>
  <si>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</si>
  <si>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</si>
  <si>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</si>
  <si>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</si>
  <si>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</si>
  <si>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</si>
  <si>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</si>
  <si>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</si>
  <si>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</si>
  <si>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</si>
  <si>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</si>
  <si>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</si>
  <si>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</si>
  <si>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</si>
  <si>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</si>
  <si>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</si>
  <si>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</si>
  <si>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</si>
  <si>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</si>
  <si>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</si>
  <si>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</si>
  <si>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</si>
  <si>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</si>
  <si>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</si>
  <si>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</si>
  <si>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</si>
  <si>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</si>
  <si>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</si>
  <si>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</si>
  <si>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</si>
  <si>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</si>
  <si>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</si>
  <si>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</si>
  <si>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</si>
  <si>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</si>
  <si>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</si>
  <si>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</si>
  <si>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</si>
  <si>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</si>
  <si>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</si>
  <si>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</si>
  <si>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</si>
  <si>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</si>
  <si>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</si>
  <si>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</si>
  <si>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</si>
  <si>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</si>
  <si>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</si>
  <si>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</si>
  <si>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</si>
  <si>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</si>
  <si>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</si>
  <si>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</si>
  <si>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</si>
  <si>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</si>
  <si>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</si>
  <si>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</si>
  <si>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</si>
  <si>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</si>
  <si>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</si>
  <si>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</si>
  <si>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</si>
  <si>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</si>
  <si>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</si>
  <si>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</si>
  <si>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</si>
  <si>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</si>
  <si>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</si>
  <si>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</si>
  <si>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</si>
  <si>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</si>
  <si>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</si>
  <si>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</si>
  <si>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</si>
  <si>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</si>
  <si>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</si>
  <si>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</si>
  <si>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</si>
  <si>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</si>
  <si>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</si>
  <si>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</si>
  <si>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</si>
  <si>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</si>
  <si>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</si>
  <si>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</si>
  <si>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</si>
  <si>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</si>
  <si>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</si>
  <si>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</si>
  <si>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</si>
  <si>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</si>
  <si>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</si>
  <si>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</si>
  <si>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</si>
  <si>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</si>
  <si>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</si>
  <si>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</si>
  <si>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</si>
  <si>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</si>
  <si>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</si>
  <si>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</si>
  <si>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</si>
  <si>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</si>
  <si>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</si>
  <si>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</si>
  <si>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</si>
  <si>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</si>
  <si>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</si>
  <si>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</si>
  <si>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</si>
  <si>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</si>
  <si>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</si>
  <si>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</si>
  <si>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</si>
  <si>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</si>
  <si>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</si>
  <si>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</si>
  <si>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</si>
  <si>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</si>
  <si>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</si>
  <si>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</si>
  <si>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</si>
  <si>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</si>
  <si>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</si>
  <si>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</si>
  <si>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</si>
  <si>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</si>
  <si>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</si>
  <si>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</si>
  <si>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</si>
  <si>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</si>
  <si>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</si>
  <si>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</si>
  <si>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</si>
  <si>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</si>
  <si>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</si>
  <si>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</si>
  <si>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</si>
  <si>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</si>
  <si>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</si>
  <si>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</si>
  <si>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</si>
  <si>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</si>
  <si>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</si>
  <si>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</si>
  <si>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</si>
  <si>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</si>
  <si>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</si>
  <si>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</si>
  <si>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</si>
  <si>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</si>
  <si>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</si>
  <si>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</si>
  <si>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</si>
  <si>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</si>
  <si>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</si>
  <si>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</si>
  <si>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</si>
  <si>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</si>
  <si>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</si>
  <si>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</si>
  <si>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</si>
  <si>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</si>
  <si>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</si>
  <si>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</si>
  <si>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</si>
  <si>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</si>
  <si>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</si>
  <si>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</si>
  <si>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</si>
  <si>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</si>
  <si>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</si>
  <si>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</si>
  <si>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</si>
  <si>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</si>
  <si>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</si>
  <si>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</si>
  <si>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</si>
  <si>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</si>
  <si>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</si>
  <si>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</si>
  <si>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</si>
  <si>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</si>
  <si>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</si>
  <si>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</si>
  <si>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</si>
  <si>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</si>
  <si>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</si>
  <si>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</si>
  <si>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</si>
  <si>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</si>
  <si>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</si>
  <si>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</si>
  <si>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</si>
  <si>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</si>
  <si>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</si>
  <si>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</si>
  <si>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</si>
  <si>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</si>
  <si>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</si>
  <si>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</si>
  <si>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</si>
  <si>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</si>
  <si>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</si>
  <si>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</si>
  <si>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</si>
  <si>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</si>
  <si>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</si>
  <si>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</si>
  <si>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</si>
  <si>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</si>
  <si>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</si>
  <si>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</si>
  <si>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</si>
  <si>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</si>
  <si>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</si>
  <si>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</si>
  <si>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</si>
  <si>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</si>
  <si>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</si>
  <si>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</si>
  <si>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</si>
  <si>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</si>
  <si>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</si>
  <si>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</si>
  <si>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</si>
  <si>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</si>
  <si>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</si>
  <si>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</si>
  <si>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</si>
  <si>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</si>
  <si>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</si>
  <si>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</si>
  <si>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</si>
  <si>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</si>
  <si>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</si>
  <si>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</si>
  <si>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</si>
  <si>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</si>
  <si>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</si>
  <si>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</si>
  <si>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</si>
  <si>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</si>
  <si>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</si>
  <si>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</si>
  <si>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</si>
  <si>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</si>
  <si>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</si>
  <si>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</si>
  <si>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</si>
  <si>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</si>
  <si>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</si>
  <si>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</si>
  <si>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</si>
  <si>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</si>
  <si>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</si>
  <si>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</si>
  <si>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</si>
  <si>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</si>
  <si>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</si>
  <si>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</si>
  <si>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</si>
  <si>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</si>
  <si>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</si>
  <si>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</si>
  <si>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</si>
  <si>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</si>
  <si>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</si>
  <si>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</si>
  <si>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</si>
  <si>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</si>
  <si>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</si>
  <si>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</si>
  <si>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</si>
  <si>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</si>
  <si>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</si>
  <si>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</si>
  <si>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</si>
  <si>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</si>
  <si>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</si>
  <si>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</si>
  <si>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</si>
  <si>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</si>
  <si>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</si>
  <si>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</si>
  <si>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</si>
  <si>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</si>
  <si>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</si>
  <si>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</si>
  <si>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</si>
  <si>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</si>
  <si>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</si>
  <si>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</si>
  <si>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</si>
  <si>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</si>
  <si>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</si>
  <si>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</si>
  <si>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</si>
  <si>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</si>
  <si>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</si>
  <si>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</si>
  <si>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</si>
  <si>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</si>
  <si>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</si>
  <si>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</si>
  <si>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</si>
  <si>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</si>
  <si>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</si>
  <si>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</si>
  <si>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</si>
  <si>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</si>
  <si>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</si>
  <si>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</si>
  <si>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</si>
  <si>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</si>
  <si>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</si>
  <si>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</si>
  <si>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</si>
  <si>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</si>
  <si>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</si>
  <si>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</si>
  <si>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</si>
  <si>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</si>
  <si>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Gov Revenue - Regular Spending</t>
  </si>
  <si>
    <t>Gov Revenue - Deficit Spending</t>
  </si>
  <si>
    <t>Gov Revenue - Household Taxes</t>
  </si>
  <si>
    <t>Gov Revenue - Payroll Taxes</t>
  </si>
  <si>
    <t>Gov Revenue - Corporate Taxes</t>
  </si>
  <si>
    <t>GRA Share from Regular Spending</t>
  </si>
  <si>
    <t>GRA Share from Deficit Spending</t>
  </si>
  <si>
    <t>GRA Share from Household Taxes</t>
  </si>
  <si>
    <t>GRA Share from Payroll Taxes</t>
  </si>
  <si>
    <t>GRA Share from Corporate Income Taxes</t>
  </si>
  <si>
    <t>settings gov rev regular spending</t>
  </si>
  <si>
    <t>settings gov rev deficit spending</t>
  </si>
  <si>
    <t>settings gov rev household taxes</t>
  </si>
  <si>
    <t>settings gov rev payroll taxes</t>
  </si>
  <si>
    <t>settings gov rev corporate taxes</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</si>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</sst>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3240</v>
      </c>
    </row>
    <row r="11" spans="1:2">
      <c r="A11" s="50"/>
    </row>
    <row r="12" spans="1:2">
      <c r="A12" s="10" t="s">
        <v>118</v>
      </c>
    </row>
    <row r="13" spans="1:2">
      <c r="A13" s="10" t="s">
        <v>119</v>
      </c>
    </row>
    <row r="14" spans="1:2">
      <c r="A14" s="10" t="s">
        <v>120</v>
      </c>
    </row>
    <row r="16" spans="1:2">
      <c r="A16" s="51" t="s">
        <v>3363</v>
      </c>
      <c r="B16" s="432"/>
    </row>
    <row r="17" spans="1:2">
      <c r="A17" s="435" t="s">
        <v>3343</v>
      </c>
      <c r="B17" s="369">
        <f>MAX(PolicyLevers!H:H)</f>
        <v>549</v>
      </c>
    </row>
    <row r="18" spans="1:2">
      <c r="A18" s="436" t="s">
        <v>3361</v>
      </c>
      <c r="B18" s="369" t="str">
        <f t="array" ref="B18">IF(MIN(IF(COUNTIF(PolicyLevers!$H$2:$H$1499,PolicyLevers!$H$2:$H$1499)&gt;1,PolicyLevers!$H$2:$H$1499, ""))=0,"No duplicate ID numbers",MIN(IF(COUNTIF(PolicyLevers!$H$2:$H$1499,PolicyLevers!$H$2:$H$1499)&gt;1,PolicyLevers!$H$2:$H$1499, "")))</f>
        <v>No duplicate ID numbers</v>
      </c>
    </row>
    <row r="19" spans="1:2" ht="28.5">
      <c r="A19" s="257" t="s">
        <v>3362</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3354</v>
      </c>
      <c r="B21" s="432"/>
    </row>
    <row r="22" spans="1:2">
      <c r="A22" s="10" t="s">
        <v>3355</v>
      </c>
    </row>
    <row r="23" spans="1:2">
      <c r="A23" s="10" t="s">
        <v>3339</v>
      </c>
    </row>
    <row r="24" spans="1:2">
      <c r="A24" s="10" t="s">
        <v>3340</v>
      </c>
    </row>
    <row r="25" spans="1:2">
      <c r="A25" s="10" t="s">
        <v>3341</v>
      </c>
    </row>
    <row r="26" spans="1:2">
      <c r="A26" s="10" t="s">
        <v>3342</v>
      </c>
    </row>
    <row r="28" spans="1:2">
      <c r="A28" s="10" t="s">
        <v>3356</v>
      </c>
    </row>
    <row r="29" spans="1:2">
      <c r="A29" s="10" t="s">
        <v>3337</v>
      </c>
    </row>
    <row r="30" spans="1:2">
      <c r="A30" s="10" t="s">
        <v>3338</v>
      </c>
    </row>
    <row r="32" spans="1:2">
      <c r="A32" s="10" t="s">
        <v>3357</v>
      </c>
    </row>
    <row r="33" spans="1:2">
      <c r="A33" s="10" t="s">
        <v>3344</v>
      </c>
    </row>
    <row r="34" spans="1:2">
      <c r="A34" s="10" t="s">
        <v>3345</v>
      </c>
    </row>
    <row r="36" spans="1:2">
      <c r="A36" s="10" t="s">
        <v>3358</v>
      </c>
    </row>
    <row r="37" spans="1:2">
      <c r="A37" s="10" t="s">
        <v>3346</v>
      </c>
    </row>
    <row r="38" spans="1:2">
      <c r="A38" s="10" t="s">
        <v>3347</v>
      </c>
    </row>
    <row r="40" spans="1:2">
      <c r="A40" s="51" t="s">
        <v>3348</v>
      </c>
      <c r="B40" s="432"/>
    </row>
    <row r="41" spans="1:2">
      <c r="A41" s="10" t="s">
        <v>3349</v>
      </c>
    </row>
    <row r="42" spans="1:2">
      <c r="A42" s="10" t="s">
        <v>3350</v>
      </c>
    </row>
    <row r="44" spans="1:2">
      <c r="A44" s="10" t="s">
        <v>3351</v>
      </c>
    </row>
    <row r="45" spans="1:2">
      <c r="A45" s="10" t="s">
        <v>3359</v>
      </c>
    </row>
    <row r="46" spans="1:2">
      <c r="A46" s="10" t="s">
        <v>3352</v>
      </c>
    </row>
    <row r="47" spans="1:2">
      <c r="A47" s="10" t="s">
        <v>3353</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tabSelected="1" topLeftCell="N1" zoomScaleNormal="100" workbookViewId="0">
      <pane ySplit="1" topLeftCell="A533" activePane="bottomLeft" state="frozen"/>
      <selection pane="bottomLeft" activeCell="P536" sqref="P536"/>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7"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57">
      <c r="A2" s="348" t="s">
        <v>4</v>
      </c>
      <c r="B2" s="348" t="s">
        <v>2666</v>
      </c>
      <c r="C2" s="348" t="s">
        <v>2661</v>
      </c>
      <c r="D2" s="3" t="s">
        <v>43</v>
      </c>
      <c r="E2" s="3" t="s">
        <v>2358</v>
      </c>
      <c r="F2" s="3" t="s">
        <v>43</v>
      </c>
      <c r="G2" s="3" t="s">
        <v>2723</v>
      </c>
      <c r="H2" s="350">
        <v>300</v>
      </c>
      <c r="I2" s="56" t="s">
        <v>49</v>
      </c>
      <c r="J2" s="3" t="s">
        <v>2660</v>
      </c>
      <c r="K2" s="3" t="s">
        <v>2662</v>
      </c>
      <c r="L2" s="351">
        <v>0</v>
      </c>
      <c r="M2" s="351">
        <v>1</v>
      </c>
      <c r="N2" s="351">
        <v>0.02</v>
      </c>
      <c r="O2" s="3" t="s">
        <v>2663</v>
      </c>
      <c r="P2" s="56" t="s">
        <v>2724</v>
      </c>
      <c r="Q2" s="76" t="s">
        <v>2665</v>
      </c>
      <c r="R2" s="407" t="s">
        <v>2664</v>
      </c>
      <c r="S2" s="358"/>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2725</v>
      </c>
      <c r="Q3" s="6" t="str">
        <f t="shared" ref="Q3:R59" si="2">Q$2</f>
        <v>transportation-sector-main.html#conv-pol-stds</v>
      </c>
      <c r="R3" s="408" t="str">
        <f t="shared" si="2"/>
        <v>conventional-pollutant-standards.html</v>
      </c>
      <c r="S3" s="358"/>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2726</v>
      </c>
      <c r="Q4" s="6" t="str">
        <f t="shared" si="2"/>
        <v>transportation-sector-main.html#conv-pol-stds</v>
      </c>
      <c r="R4" s="408" t="str">
        <f t="shared" si="2"/>
        <v>conventional-pollutant-standards.html</v>
      </c>
      <c r="S4" s="358"/>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2727</v>
      </c>
      <c r="Q5" s="6" t="str">
        <f t="shared" si="2"/>
        <v>transportation-sector-main.html#conv-pol-stds</v>
      </c>
      <c r="R5" s="408" t="str">
        <f t="shared" si="2"/>
        <v>conventional-pollutant-standards.html</v>
      </c>
      <c r="S5" s="358"/>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2576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2728</v>
      </c>
      <c r="Q6" s="6" t="str">
        <f t="shared" si="2"/>
        <v>transportation-sector-main.html#conv-pol-stds</v>
      </c>
      <c r="R6" s="408" t="str">
        <f t="shared" si="2"/>
        <v>conventional-pollutant-standards.html</v>
      </c>
      <c r="S6" s="358"/>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2729</v>
      </c>
      <c r="Q7" s="6" t="str">
        <f t="shared" si="2"/>
        <v>transportation-sector-main.html#conv-pol-stds</v>
      </c>
      <c r="R7" s="408" t="str">
        <f t="shared" si="2"/>
        <v>conventional-pollutant-standards.html</v>
      </c>
      <c r="S7" s="358"/>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2730</v>
      </c>
      <c r="Q8" s="6" t="str">
        <f t="shared" si="2"/>
        <v>transportation-sector-main.html#conv-pol-stds</v>
      </c>
      <c r="R8" s="408" t="str">
        <f t="shared" si="2"/>
        <v>conventional-pollutant-standards.html</v>
      </c>
      <c r="S8" s="358"/>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2731</v>
      </c>
      <c r="Q9" s="6" t="str">
        <f t="shared" si="2"/>
        <v>transportation-sector-main.html#conv-pol-stds</v>
      </c>
      <c r="R9" s="408" t="str">
        <f t="shared" si="2"/>
        <v>conventional-pollutant-standards.html</v>
      </c>
      <c r="S9" s="358"/>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2723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2732</v>
      </c>
      <c r="Q12" s="6" t="str">
        <f t="shared" si="2"/>
        <v>transportation-sector-main.html#conv-pol-stds</v>
      </c>
      <c r="R12" s="408" t="str">
        <f t="shared" si="2"/>
        <v>conventional-pollutant-standards.html</v>
      </c>
      <c r="S12" s="358"/>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2733</v>
      </c>
      <c r="Q13" s="6" t="str">
        <f t="shared" si="2"/>
        <v>transportation-sector-main.html#conv-pol-stds</v>
      </c>
      <c r="R13" s="408" t="str">
        <f t="shared" si="2"/>
        <v>conventional-pollutant-standards.html</v>
      </c>
      <c r="S13" s="358"/>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2734</v>
      </c>
      <c r="Q14" s="6" t="str">
        <f t="shared" si="2"/>
        <v>transportation-sector-main.html#conv-pol-stds</v>
      </c>
      <c r="R14" s="408" t="str">
        <f t="shared" si="2"/>
        <v>conventional-pollutant-standards.html</v>
      </c>
      <c r="S14" s="358"/>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2735</v>
      </c>
      <c r="Q15" s="6" t="str">
        <f t="shared" si="2"/>
        <v>transportation-sector-main.html#conv-pol-stds</v>
      </c>
      <c r="R15" s="408" t="str">
        <f t="shared" si="2"/>
        <v>conventional-pollutant-standards.html</v>
      </c>
      <c r="S15" s="358"/>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2576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2736</v>
      </c>
      <c r="Q16" s="6" t="str">
        <f t="shared" si="2"/>
        <v>transportation-sector-main.html#conv-pol-stds</v>
      </c>
      <c r="R16" s="408" t="str">
        <f t="shared" si="2"/>
        <v>conventional-pollutant-standards.html</v>
      </c>
      <c r="S16" s="358"/>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2737</v>
      </c>
      <c r="Q17" s="6" t="str">
        <f t="shared" si="2"/>
        <v>transportation-sector-main.html#conv-pol-stds</v>
      </c>
      <c r="R17" s="408" t="str">
        <f t="shared" si="2"/>
        <v>conventional-pollutant-standards.html</v>
      </c>
      <c r="S17" s="358"/>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2738</v>
      </c>
      <c r="Q18" s="6" t="str">
        <f t="shared" si="2"/>
        <v>transportation-sector-main.html#conv-pol-stds</v>
      </c>
      <c r="R18" s="408" t="str">
        <f t="shared" si="2"/>
        <v>conventional-pollutant-standards.html</v>
      </c>
      <c r="S18" s="358"/>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2739</v>
      </c>
      <c r="Q19" s="6" t="str">
        <f t="shared" si="2"/>
        <v>transportation-sector-main.html#conv-pol-stds</v>
      </c>
      <c r="R19" s="408" t="str">
        <f t="shared" si="2"/>
        <v>conventional-pollutant-standards.html</v>
      </c>
      <c r="S19" s="358"/>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2723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2740</v>
      </c>
      <c r="Q22" s="6" t="str">
        <f t="shared" si="2"/>
        <v>transportation-sector-main.html#conv-pol-stds</v>
      </c>
      <c r="R22" s="408" t="str">
        <f t="shared" si="2"/>
        <v>conventional-pollutant-standards.html</v>
      </c>
      <c r="S22" s="358"/>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2741</v>
      </c>
      <c r="Q24" s="6" t="str">
        <f t="shared" si="2"/>
        <v>transportation-sector-main.html#conv-pol-stds</v>
      </c>
      <c r="R24" s="408" t="str">
        <f t="shared" si="2"/>
        <v>conventional-pollutant-standards.html</v>
      </c>
      <c r="S24" s="358"/>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2576</v>
      </c>
      <c r="H26" s="350">
        <v>324</v>
      </c>
      <c r="I26" s="11" t="s">
        <v>50</v>
      </c>
      <c r="J26" s="6"/>
      <c r="K26" s="6"/>
      <c r="L26" s="352"/>
      <c r="M26" s="352"/>
      <c r="N26" s="352"/>
      <c r="O26" s="6"/>
      <c r="P26" s="56"/>
      <c r="Q26" s="6"/>
      <c r="R26" s="408"/>
      <c r="S26" s="358"/>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2723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2742</v>
      </c>
      <c r="Q32" s="6" t="str">
        <f t="shared" si="2"/>
        <v>transportation-sector-main.html#conv-pol-stds</v>
      </c>
      <c r="R32" s="408" t="str">
        <f t="shared" si="2"/>
        <v>conventional-pollutant-standards.html</v>
      </c>
      <c r="S32" s="358"/>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2743</v>
      </c>
      <c r="Q33" s="6" t="str">
        <f t="shared" si="2"/>
        <v>transportation-sector-main.html#conv-pol-stds</v>
      </c>
      <c r="R33" s="408" t="str">
        <f t="shared" si="2"/>
        <v>conventional-pollutant-standards.html</v>
      </c>
      <c r="S33" s="358"/>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2744</v>
      </c>
      <c r="Q34" s="6" t="str">
        <f t="shared" si="2"/>
        <v>transportation-sector-main.html#conv-pol-stds</v>
      </c>
      <c r="R34" s="408" t="str">
        <f t="shared" si="2"/>
        <v>conventional-pollutant-standards.html</v>
      </c>
      <c r="S34" s="358"/>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2745</v>
      </c>
      <c r="Q35" s="6" t="str">
        <f t="shared" si="2"/>
        <v>transportation-sector-main.html#conv-pol-stds</v>
      </c>
      <c r="R35" s="408" t="str">
        <f t="shared" si="2"/>
        <v>conventional-pollutant-standards.html</v>
      </c>
      <c r="S35" s="358"/>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2576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2746</v>
      </c>
      <c r="Q36" s="6" t="str">
        <f t="shared" si="2"/>
        <v>transportation-sector-main.html#conv-pol-stds</v>
      </c>
      <c r="R36" s="408" t="str">
        <f t="shared" si="2"/>
        <v>conventional-pollutant-standards.html</v>
      </c>
      <c r="S36" s="358"/>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2747</v>
      </c>
      <c r="Q38" s="6" t="str">
        <f t="shared" si="2"/>
        <v>transportation-sector-main.html#conv-pol-stds</v>
      </c>
      <c r="R38" s="408" t="str">
        <f t="shared" si="2"/>
        <v>conventional-pollutant-standards.html</v>
      </c>
      <c r="S38" s="358"/>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2748</v>
      </c>
      <c r="Q39" s="6" t="str">
        <f t="shared" si="2"/>
        <v>transportation-sector-main.html#conv-pol-stds</v>
      </c>
      <c r="R39" s="408" t="str">
        <f t="shared" si="2"/>
        <v>conventional-pollutant-standards.html</v>
      </c>
      <c r="S39" s="358"/>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2723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2749</v>
      </c>
      <c r="Q42" s="6" t="str">
        <f t="shared" si="2"/>
        <v>transportation-sector-main.html#conv-pol-stds</v>
      </c>
      <c r="R42" s="408" t="str">
        <f t="shared" si="2"/>
        <v>conventional-pollutant-standards.html</v>
      </c>
      <c r="S42" s="358"/>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2750</v>
      </c>
      <c r="Q43" s="6" t="str">
        <f t="shared" si="2"/>
        <v>transportation-sector-main.html#conv-pol-stds</v>
      </c>
      <c r="R43" s="408" t="str">
        <f t="shared" si="2"/>
        <v>conventional-pollutant-standards.html</v>
      </c>
      <c r="S43" s="358"/>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2751</v>
      </c>
      <c r="Q44" s="6" t="str">
        <f t="shared" si="2"/>
        <v>transportation-sector-main.html#conv-pol-stds</v>
      </c>
      <c r="R44" s="408" t="str">
        <f t="shared" si="2"/>
        <v>conventional-pollutant-standards.html</v>
      </c>
      <c r="S44" s="358"/>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2752</v>
      </c>
      <c r="Q45" s="6" t="str">
        <f t="shared" si="2"/>
        <v>transportation-sector-main.html#conv-pol-stds</v>
      </c>
      <c r="R45" s="408" t="str">
        <f t="shared" si="2"/>
        <v>conventional-pollutant-standards.html</v>
      </c>
      <c r="S45" s="358"/>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2576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2753</v>
      </c>
      <c r="Q46" s="6" t="str">
        <f t="shared" si="2"/>
        <v>transportation-sector-main.html#conv-pol-stds</v>
      </c>
      <c r="R46" s="408" t="str">
        <f t="shared" si="2"/>
        <v>conventional-pollutant-standards.html</v>
      </c>
      <c r="S46" s="358"/>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2754</v>
      </c>
      <c r="Q48" s="6" t="str">
        <f t="shared" si="2"/>
        <v>transportation-sector-main.html#conv-pol-stds</v>
      </c>
      <c r="R48" s="408" t="str">
        <f t="shared" si="2"/>
        <v>conventional-pollutant-standards.html</v>
      </c>
      <c r="S48" s="358"/>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2755</v>
      </c>
      <c r="Q49" s="6" t="str">
        <f t="shared" si="2"/>
        <v>transportation-sector-main.html#conv-pol-stds</v>
      </c>
      <c r="R49" s="408" t="str">
        <f t="shared" si="2"/>
        <v>conventional-pollutant-standards.html</v>
      </c>
      <c r="S49" s="358"/>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2723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2756</v>
      </c>
      <c r="Q52" s="6" t="str">
        <f t="shared" si="2"/>
        <v>transportation-sector-main.html#conv-pol-stds</v>
      </c>
      <c r="R52" s="408" t="str">
        <f t="shared" si="2"/>
        <v>conventional-pollutant-standards.html</v>
      </c>
      <c r="S52" s="358"/>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2757</v>
      </c>
      <c r="Q53" s="6" t="str">
        <f t="shared" si="2"/>
        <v>transportation-sector-main.html#conv-pol-stds</v>
      </c>
      <c r="R53" s="408" t="str">
        <f t="shared" si="2"/>
        <v>conventional-pollutant-standards.html</v>
      </c>
      <c r="S53" s="358"/>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2758</v>
      </c>
      <c r="Q54" s="6" t="str">
        <f t="shared" si="2"/>
        <v>transportation-sector-main.html#conv-pol-stds</v>
      </c>
      <c r="R54" s="408" t="str">
        <f t="shared" si="2"/>
        <v>conventional-pollutant-standards.html</v>
      </c>
      <c r="S54" s="358"/>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2759</v>
      </c>
      <c r="Q55" s="6" t="str">
        <f t="shared" si="2"/>
        <v>transportation-sector-main.html#conv-pol-stds</v>
      </c>
      <c r="R55" s="408" t="str">
        <f t="shared" si="2"/>
        <v>conventional-pollutant-standards.html</v>
      </c>
      <c r="S55" s="358"/>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2576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2760</v>
      </c>
      <c r="Q56" s="6" t="str">
        <f t="shared" si="2"/>
        <v>transportation-sector-main.html#conv-pol-stds</v>
      </c>
      <c r="R56" s="408" t="str">
        <f t="shared" si="2"/>
        <v>conventional-pollutant-standards.html</v>
      </c>
      <c r="S56" s="358"/>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2761</v>
      </c>
      <c r="Q57" s="6" t="str">
        <f t="shared" si="2"/>
        <v>transportation-sector-main.html#conv-pol-stds</v>
      </c>
      <c r="R57" s="408" t="str">
        <f t="shared" si="2"/>
        <v>conventional-pollutant-standards.html</v>
      </c>
      <c r="S57" s="358"/>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2762</v>
      </c>
      <c r="Q58" s="6" t="str">
        <f t="shared" si="2"/>
        <v>transportation-sector-main.html#conv-pol-stds</v>
      </c>
      <c r="R58" s="408" t="str">
        <f t="shared" si="2"/>
        <v>conventional-pollutant-standards.html</v>
      </c>
      <c r="S58" s="358"/>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2763</v>
      </c>
      <c r="Q59" s="6" t="str">
        <f t="shared" si="2"/>
        <v>transportation-sector-main.html#conv-pol-stds</v>
      </c>
      <c r="R59" s="408" t="str">
        <f t="shared" si="2"/>
        <v>conventional-pollutant-standards.html</v>
      </c>
      <c r="S59" s="358"/>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28.25">
      <c r="A62" s="347" t="s">
        <v>4</v>
      </c>
      <c r="B62" s="348" t="s">
        <v>2826</v>
      </c>
      <c r="C62" s="348" t="s">
        <v>2827</v>
      </c>
      <c r="H62" s="350">
        <v>360</v>
      </c>
      <c r="I62" s="11" t="s">
        <v>49</v>
      </c>
      <c r="J62" s="3" t="s">
        <v>2827</v>
      </c>
      <c r="K62" s="3" t="s">
        <v>2828</v>
      </c>
      <c r="L62" s="362">
        <v>0</v>
      </c>
      <c r="M62" s="362">
        <v>300</v>
      </c>
      <c r="N62" s="362">
        <v>5</v>
      </c>
      <c r="O62" s="3" t="s">
        <v>2829</v>
      </c>
      <c r="P62" s="11" t="s">
        <v>2833</v>
      </c>
      <c r="R62" s="407" t="s">
        <v>3133</v>
      </c>
      <c r="S62" s="358" t="s">
        <v>2830</v>
      </c>
    </row>
    <row r="63" spans="1:20" s="3" customFormat="1" ht="85.5">
      <c r="A63" s="347" t="s">
        <v>4</v>
      </c>
      <c r="B63" s="347" t="s">
        <v>2822</v>
      </c>
      <c r="C63" s="347" t="s">
        <v>2823</v>
      </c>
      <c r="D63" s="56"/>
      <c r="E63" s="56"/>
      <c r="F63" s="56"/>
      <c r="G63" s="56"/>
      <c r="H63" s="350">
        <v>361</v>
      </c>
      <c r="I63" s="56" t="s">
        <v>49</v>
      </c>
      <c r="J63" s="347" t="s">
        <v>2832</v>
      </c>
      <c r="K63" s="346" t="s">
        <v>2824</v>
      </c>
      <c r="L63" s="65">
        <v>0</v>
      </c>
      <c r="M63" s="65">
        <v>1</v>
      </c>
      <c r="N63" s="65">
        <v>0.02</v>
      </c>
      <c r="O63" s="56" t="s">
        <v>2825</v>
      </c>
      <c r="P63" s="56" t="s">
        <v>2834</v>
      </c>
      <c r="Q63" s="76"/>
      <c r="R63" s="409" t="s">
        <v>3134</v>
      </c>
      <c r="S63" s="76" t="s">
        <v>2831</v>
      </c>
      <c r="T63" s="11"/>
    </row>
    <row r="64" spans="1:20" s="3" customFormat="1" ht="71.25">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3501</v>
      </c>
      <c r="Q64" s="76" t="s">
        <v>538</v>
      </c>
      <c r="R64" s="409" t="s">
        <v>539</v>
      </c>
      <c r="S64" s="76" t="s">
        <v>540</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3502</v>
      </c>
      <c r="Q65" s="64" t="str">
        <f t="shared" si="9"/>
        <v>transportation-sector-main.html#ev-mandate</v>
      </c>
      <c r="R65" s="410" t="str">
        <f t="shared" si="9"/>
        <v>ev-mandate.html</v>
      </c>
      <c r="S65" s="76"/>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2458</v>
      </c>
      <c r="Q66" s="64" t="str">
        <f t="shared" si="9"/>
        <v>transportation-sector-main.html#ev-mandate</v>
      </c>
      <c r="R66" s="410" t="str">
        <f t="shared" si="9"/>
        <v>ev-mandate.html</v>
      </c>
      <c r="S66" s="76" t="s">
        <v>541</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3503</v>
      </c>
      <c r="Q67" s="64" t="str">
        <f t="shared" si="9"/>
        <v>transportation-sector-main.html#ev-mandate</v>
      </c>
      <c r="R67" s="410" t="str">
        <f t="shared" si="9"/>
        <v>ev-mandate.html</v>
      </c>
      <c r="S67" s="76"/>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3504</v>
      </c>
      <c r="Q68" s="64" t="str">
        <f t="shared" si="9"/>
        <v>transportation-sector-main.html#ev-mandate</v>
      </c>
      <c r="R68" s="410" t="str">
        <f t="shared" si="9"/>
        <v>ev-mandate.html</v>
      </c>
      <c r="S68" s="76"/>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3505</v>
      </c>
      <c r="Q69" s="64" t="str">
        <f t="shared" si="9"/>
        <v>transportation-sector-main.html#ev-mandate</v>
      </c>
      <c r="R69" s="410" t="str">
        <f t="shared" si="9"/>
        <v>ev-mandate.html</v>
      </c>
      <c r="S69" s="76"/>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3506</v>
      </c>
      <c r="Q70" s="64" t="str">
        <f t="shared" si="9"/>
        <v>transportation-sector-main.html#ev-mandate</v>
      </c>
      <c r="R70" s="410" t="str">
        <f t="shared" si="9"/>
        <v>ev-mandate.html</v>
      </c>
      <c r="S70" s="76"/>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3507</v>
      </c>
      <c r="Q71" s="64" t="str">
        <f t="shared" si="9"/>
        <v>transportation-sector-main.html#ev-mandate</v>
      </c>
      <c r="R71" s="410" t="str">
        <f t="shared" si="9"/>
        <v>ev-mandate.html</v>
      </c>
      <c r="S71" s="76"/>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3508</v>
      </c>
      <c r="Q72" s="64" t="str">
        <f t="shared" si="9"/>
        <v>transportation-sector-main.html#ev-mandate</v>
      </c>
      <c r="R72" s="410" t="str">
        <f t="shared" si="9"/>
        <v>ev-mandate.html</v>
      </c>
      <c r="S72" s="8" t="s">
        <v>3160</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3509</v>
      </c>
      <c r="Q73" s="64" t="str">
        <f t="shared" si="9"/>
        <v>transportation-sector-main.html#ev-mandate</v>
      </c>
      <c r="R73" s="410" t="str">
        <f t="shared" si="9"/>
        <v>ev-mandate.html</v>
      </c>
      <c r="S73" s="76"/>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3510</v>
      </c>
      <c r="Q74" s="64" t="str">
        <f t="shared" ref="Q74:R74" si="14">Q$64</f>
        <v>transportation-sector-main.html#ev-mandate</v>
      </c>
      <c r="R74" s="410" t="str">
        <f t="shared" si="14"/>
        <v>ev-mandate.html</v>
      </c>
      <c r="S74" s="76"/>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42.75">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2459</v>
      </c>
      <c r="Q76" s="76" t="s">
        <v>530</v>
      </c>
      <c r="R76" s="409" t="s">
        <v>531</v>
      </c>
      <c r="S76" s="76" t="s">
        <v>532</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85.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2460</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2801</v>
      </c>
      <c r="Q89" s="56" t="s">
        <v>219</v>
      </c>
      <c r="R89" s="412" t="s">
        <v>220</v>
      </c>
      <c r="S89" s="402" t="s">
        <v>2703</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2800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2819</v>
      </c>
      <c r="Q91" s="77" t="str">
        <f t="shared" si="18"/>
        <v>transportation-sector-main.html#fuel-econ-std</v>
      </c>
      <c r="R91" s="400" t="str">
        <f t="shared" si="18"/>
        <v>fuel-economy-standard.html</v>
      </c>
      <c r="S91" s="402" t="s">
        <v>2704</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2820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3511</v>
      </c>
      <c r="Q93" s="77" t="str">
        <f t="shared" si="18"/>
        <v>transportation-sector-main.html#fuel-econ-std</v>
      </c>
      <c r="R93" s="400" t="str">
        <f t="shared" si="18"/>
        <v>fuel-economy-standard.html</v>
      </c>
      <c r="S93" s="56" t="s">
        <v>176</v>
      </c>
      <c r="T93" s="56" t="s">
        <v>198</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3512</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3513</v>
      </c>
      <c r="Q95" s="77" t="str">
        <f t="shared" si="18"/>
        <v>transportation-sector-main.html#fuel-econ-std</v>
      </c>
      <c r="R95" s="400" t="str">
        <f t="shared" si="18"/>
        <v>fuel-economy-standard.html</v>
      </c>
      <c r="S95" s="56" t="s">
        <v>176</v>
      </c>
      <c r="T95" s="56" t="s">
        <v>199</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3514</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3515</v>
      </c>
      <c r="Q97" s="77" t="str">
        <f t="shared" si="18"/>
        <v>transportation-sector-main.html#fuel-econ-std</v>
      </c>
      <c r="R97" s="400" t="str">
        <f t="shared" si="18"/>
        <v>fuel-economy-standard.html</v>
      </c>
      <c r="S97" s="56" t="s">
        <v>176</v>
      </c>
      <c r="T97" s="56" t="s">
        <v>198</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3516</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3517</v>
      </c>
      <c r="Q99" s="77" t="str">
        <f t="shared" si="18"/>
        <v>transportation-sector-main.html#fuel-econ-std</v>
      </c>
      <c r="R99" s="400" t="str">
        <f t="shared" si="18"/>
        <v>fuel-economy-standard.html</v>
      </c>
      <c r="S99" s="56" t="s">
        <v>176</v>
      </c>
      <c r="T99" s="56" t="s">
        <v>452</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99.75">
      <c r="A101" s="347" t="s">
        <v>4</v>
      </c>
      <c r="B101" s="347" t="s">
        <v>2882</v>
      </c>
      <c r="C101" s="347" t="s">
        <v>2883</v>
      </c>
      <c r="D101" s="56" t="s">
        <v>51</v>
      </c>
      <c r="E101" s="56" t="s">
        <v>43</v>
      </c>
      <c r="F101" s="56" t="s">
        <v>92</v>
      </c>
      <c r="G101" s="56" t="s">
        <v>43</v>
      </c>
      <c r="H101" s="59">
        <v>460</v>
      </c>
      <c r="I101" s="56" t="s">
        <v>49</v>
      </c>
      <c r="J101" s="347" t="s">
        <v>2884</v>
      </c>
      <c r="K101" s="346" t="s">
        <v>2885</v>
      </c>
      <c r="L101" s="65">
        <v>0</v>
      </c>
      <c r="M101" s="65">
        <v>1</v>
      </c>
      <c r="N101" s="65">
        <v>0.01</v>
      </c>
      <c r="O101" s="56" t="s">
        <v>537</v>
      </c>
      <c r="P101" s="56" t="s">
        <v>3518</v>
      </c>
      <c r="Q101" s="76"/>
      <c r="R101" s="409" t="s">
        <v>3135</v>
      </c>
      <c r="S101" s="404" t="s">
        <v>2886</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3519</v>
      </c>
      <c r="Q102" s="58"/>
      <c r="R102" s="400" t="str">
        <f t="shared" ref="R102:R104" si="25">R$101</f>
        <v>hydrogen-vehicle-mandate.html</v>
      </c>
      <c r="S102" s="56"/>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3520</v>
      </c>
      <c r="Q103" s="58"/>
      <c r="R103" s="400" t="str">
        <f t="shared" si="25"/>
        <v>hydrogen-vehicle-mandate.html</v>
      </c>
      <c r="S103" s="56"/>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3521</v>
      </c>
      <c r="Q104" s="58"/>
      <c r="R104" s="400" t="str">
        <f t="shared" si="25"/>
        <v>hydrogen-vehicle-mandate.html</v>
      </c>
      <c r="S104" s="56"/>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3163</v>
      </c>
      <c r="Q105" s="58"/>
      <c r="R105" s="413"/>
      <c r="S105" s="56"/>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3164</v>
      </c>
      <c r="Q106" s="58"/>
      <c r="R106" s="413"/>
      <c r="S106" s="56"/>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3161</v>
      </c>
      <c r="Q107" s="58"/>
      <c r="R107" s="413"/>
      <c r="S107" s="56"/>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3162</v>
      </c>
      <c r="Q108" s="58"/>
      <c r="R108" s="413"/>
      <c r="S108" s="56"/>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3165</v>
      </c>
      <c r="Q109" s="58"/>
      <c r="R109" s="413"/>
      <c r="S109" s="56"/>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3166</v>
      </c>
      <c r="Q110" s="58"/>
      <c r="R110" s="413"/>
      <c r="S110" s="56"/>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57">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2461</v>
      </c>
      <c r="Q113" s="56" t="s">
        <v>545</v>
      </c>
      <c r="R113" s="412" t="s">
        <v>546</v>
      </c>
      <c r="S113" s="11" t="s">
        <v>547</v>
      </c>
      <c r="T113" s="11"/>
    </row>
    <row r="114" spans="1:20" ht="85.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2462</v>
      </c>
      <c r="Q114" s="56" t="s">
        <v>221</v>
      </c>
      <c r="R114" s="412" t="s">
        <v>222</v>
      </c>
      <c r="S114" s="405" t="s">
        <v>507</v>
      </c>
      <c r="T114" s="56"/>
    </row>
    <row r="115" spans="1:20" ht="57">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2463</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2.75">
      <c r="A116" s="346" t="s">
        <v>78</v>
      </c>
      <c r="B116" s="346" t="s">
        <v>16</v>
      </c>
      <c r="C116" s="346" t="s">
        <v>2874</v>
      </c>
      <c r="D116" s="56" t="s">
        <v>125</v>
      </c>
      <c r="E116" s="56" t="s">
        <v>312</v>
      </c>
      <c r="F116" s="56" t="s">
        <v>316</v>
      </c>
      <c r="G116" s="56" t="s">
        <v>131</v>
      </c>
      <c r="H116" s="57">
        <v>435</v>
      </c>
      <c r="I116" s="56" t="s">
        <v>49</v>
      </c>
      <c r="J116" s="79" t="s">
        <v>16</v>
      </c>
      <c r="K116" s="79" t="s">
        <v>2873</v>
      </c>
      <c r="L116" s="62">
        <v>0</v>
      </c>
      <c r="M116" s="62">
        <v>1</v>
      </c>
      <c r="N116" s="62">
        <v>0.01</v>
      </c>
      <c r="O116" s="56" t="s">
        <v>124</v>
      </c>
      <c r="P116" s="56" t="s">
        <v>2842</v>
      </c>
      <c r="Q116" s="56" t="s">
        <v>223</v>
      </c>
      <c r="R116" s="412" t="s">
        <v>224</v>
      </c>
      <c r="S116" s="56"/>
      <c r="T116" s="56"/>
    </row>
    <row r="117" spans="1:20" ht="28.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28.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2.7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2843</v>
      </c>
      <c r="Q119" s="61" t="str">
        <f t="shared" si="32"/>
        <v>buildings-sector-main.html#component-elec</v>
      </c>
      <c r="R119" s="414" t="str">
        <f t="shared" ref="R119:R121" si="33">R$116</f>
        <v>building-component-electrification.html</v>
      </c>
      <c r="S119" s="61"/>
      <c r="T119" s="61"/>
    </row>
    <row r="120" spans="1:20" ht="42.7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2844</v>
      </c>
      <c r="Q120" s="61" t="str">
        <f t="shared" si="32"/>
        <v>buildings-sector-main.html#component-elec</v>
      </c>
      <c r="R120" s="414" t="str">
        <f t="shared" si="33"/>
        <v>building-component-electrification.html</v>
      </c>
      <c r="S120" s="61"/>
      <c r="T120" s="61"/>
    </row>
    <row r="121" spans="1:20" ht="42.7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2845</v>
      </c>
      <c r="Q121" s="61" t="str">
        <f t="shared" si="32"/>
        <v>buildings-sector-main.html#component-elec</v>
      </c>
      <c r="R121" s="414" t="str">
        <f t="shared" si="33"/>
        <v>building-component-electrification.html</v>
      </c>
      <c r="S121" s="61"/>
      <c r="T121" s="61"/>
    </row>
    <row r="122" spans="1:20" ht="28.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28.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2.7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2846</v>
      </c>
      <c r="Q124" s="61" t="str">
        <f t="shared" ref="Q124:R126" si="35">Q$116</f>
        <v>buildings-sector-main.html#component-elec</v>
      </c>
      <c r="R124" s="414" t="str">
        <f t="shared" si="35"/>
        <v>building-component-electrification.html</v>
      </c>
      <c r="S124" s="61"/>
      <c r="T124" s="61"/>
    </row>
    <row r="125" spans="1:20" ht="42.7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2844</v>
      </c>
      <c r="Q125" s="61" t="str">
        <f t="shared" si="35"/>
        <v>buildings-sector-main.html#component-elec</v>
      </c>
      <c r="R125" s="414" t="str">
        <f t="shared" si="35"/>
        <v>building-component-electrification.html</v>
      </c>
      <c r="S125" s="61"/>
      <c r="T125" s="61"/>
    </row>
    <row r="126" spans="1:20" ht="42.7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2847</v>
      </c>
      <c r="Q126" s="61" t="str">
        <f t="shared" si="35"/>
        <v>buildings-sector-main.html#component-elec</v>
      </c>
      <c r="R126" s="414" t="str">
        <f t="shared" si="35"/>
        <v>building-component-electrification.html</v>
      </c>
      <c r="S126" s="61"/>
      <c r="T126" s="61"/>
    </row>
    <row r="127" spans="1:20" ht="28.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28.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2.7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2848</v>
      </c>
      <c r="Q129" s="61" t="str">
        <f t="shared" ref="Q129:R130" si="37">Q$116</f>
        <v>buildings-sector-main.html#component-elec</v>
      </c>
      <c r="R129" s="414" t="str">
        <f t="shared" si="37"/>
        <v>building-component-electrification.html</v>
      </c>
      <c r="S129" s="61"/>
      <c r="T129" s="61"/>
    </row>
    <row r="130" spans="1:20" ht="42.7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2849</v>
      </c>
      <c r="Q130" s="61" t="str">
        <f t="shared" si="37"/>
        <v>buildings-sector-main.html#component-elec</v>
      </c>
      <c r="R130" s="414" t="str">
        <f t="shared" si="37"/>
        <v>building-component-electrification.html</v>
      </c>
      <c r="S130" s="61"/>
      <c r="T130" s="61"/>
    </row>
    <row r="131" spans="1:20" s="6" customFormat="1" ht="99.75">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2464</v>
      </c>
      <c r="Q131" s="56" t="s">
        <v>225</v>
      </c>
      <c r="R131" s="412" t="s">
        <v>226</v>
      </c>
      <c r="S131" s="56" t="s">
        <v>169</v>
      </c>
      <c r="T131" s="56" t="s">
        <v>493</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2465</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2466</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2467</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2468</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2469</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2470</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2471</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2472</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2473</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2474</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2475</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2476</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2477</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2478</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2479</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2480</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2481</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2499</v>
      </c>
      <c r="Q149" s="56" t="s">
        <v>227</v>
      </c>
      <c r="R149" s="412" t="s">
        <v>228</v>
      </c>
      <c r="S149" s="11" t="s">
        <v>81</v>
      </c>
      <c r="T149" s="58"/>
    </row>
    <row r="150" spans="1:20" s="6" customFormat="1" ht="99.75">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2482</v>
      </c>
      <c r="Q150" s="56" t="s">
        <v>296</v>
      </c>
      <c r="R150" s="412" t="s">
        <v>297</v>
      </c>
      <c r="S150" s="11" t="s">
        <v>344</v>
      </c>
      <c r="T150" s="11" t="s">
        <v>458</v>
      </c>
    </row>
    <row r="151" spans="1:20" s="6" customFormat="1" ht="42.75">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2500</v>
      </c>
      <c r="Q151" s="56" t="s">
        <v>299</v>
      </c>
      <c r="R151" s="412" t="s">
        <v>300</v>
      </c>
      <c r="S151" s="11" t="s">
        <v>345</v>
      </c>
      <c r="T151" s="58"/>
    </row>
    <row r="152" spans="1:20" s="6" customFormat="1" ht="42.7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3522</v>
      </c>
      <c r="Q152" s="56" t="s">
        <v>229</v>
      </c>
      <c r="R152" s="412" t="s">
        <v>230</v>
      </c>
      <c r="S152" s="11" t="s">
        <v>81</v>
      </c>
      <c r="T152" s="58"/>
    </row>
    <row r="153" spans="1:20" s="6" customFormat="1" ht="57">
      <c r="A153" s="346" t="s">
        <v>78</v>
      </c>
      <c r="B153" s="346" t="s">
        <v>2840</v>
      </c>
      <c r="C153" s="346" t="s">
        <v>2839</v>
      </c>
      <c r="D153" s="56" t="s">
        <v>312</v>
      </c>
      <c r="E153" s="56"/>
      <c r="F153" s="56" t="s">
        <v>316</v>
      </c>
      <c r="G153" s="56"/>
      <c r="H153" s="57">
        <v>378</v>
      </c>
      <c r="I153" s="56" t="s">
        <v>49</v>
      </c>
      <c r="J153" s="79" t="s">
        <v>17</v>
      </c>
      <c r="K153" s="79" t="s">
        <v>2446</v>
      </c>
      <c r="L153" s="62">
        <v>0</v>
      </c>
      <c r="M153" s="62">
        <v>0.5</v>
      </c>
      <c r="N153" s="62">
        <v>0.01</v>
      </c>
      <c r="O153" s="56" t="s">
        <v>2841</v>
      </c>
      <c r="P153" s="56" t="s">
        <v>3523</v>
      </c>
      <c r="Q153" s="56" t="s">
        <v>231</v>
      </c>
      <c r="R153" s="412" t="s">
        <v>232</v>
      </c>
      <c r="S153" s="56" t="s">
        <v>176</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3524</v>
      </c>
      <c r="Q154" s="56" t="s">
        <v>231</v>
      </c>
      <c r="R154" s="412" t="s">
        <v>232</v>
      </c>
      <c r="S154" s="58"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3525</v>
      </c>
      <c r="Q155" s="56" t="s">
        <v>231</v>
      </c>
      <c r="R155" s="412" t="s">
        <v>232</v>
      </c>
      <c r="S155" s="58" t="str">
        <f>S154</f>
        <v>Calculated from model data; see the relevant variable(s) in the InputData folder for source information.</v>
      </c>
      <c r="T155" s="58"/>
    </row>
    <row r="156" spans="1:20" s="6" customFormat="1" ht="28.5">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2501</v>
      </c>
      <c r="Q156" s="56" t="s">
        <v>233</v>
      </c>
      <c r="R156" s="412" t="s">
        <v>234</v>
      </c>
      <c r="S156" s="11" t="s">
        <v>81</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2502</v>
      </c>
      <c r="Q157" s="56" t="s">
        <v>233</v>
      </c>
      <c r="R157" s="412" t="s">
        <v>234</v>
      </c>
      <c r="S157" s="11"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2503</v>
      </c>
      <c r="Q160" s="56" t="s">
        <v>233</v>
      </c>
      <c r="R160" s="412" t="s">
        <v>234</v>
      </c>
      <c r="S160" s="11"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28.5">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2504</v>
      </c>
      <c r="Q162" s="56" t="s">
        <v>383</v>
      </c>
      <c r="R162" s="412" t="s">
        <v>384</v>
      </c>
      <c r="S162" s="11"/>
      <c r="T162" s="11"/>
    </row>
    <row r="163" spans="1:20" s="6" customFormat="1" ht="28.5">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2505</v>
      </c>
      <c r="Q163" s="58" t="str">
        <f t="shared" si="54"/>
        <v>electricity-sector-main.html#ban</v>
      </c>
      <c r="R163" s="413" t="str">
        <f t="shared" si="54"/>
        <v>ban-new-capacity.html</v>
      </c>
      <c r="S163" s="58"/>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2506</v>
      </c>
      <c r="Q164" s="58" t="str">
        <f t="shared" si="54"/>
        <v>electricity-sector-main.html#ban</v>
      </c>
      <c r="R164" s="413" t="str">
        <f t="shared" si="54"/>
        <v>ban-new-capacity.html</v>
      </c>
      <c r="S164" s="58"/>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2507</v>
      </c>
      <c r="Q165" s="58" t="str">
        <f t="shared" si="54"/>
        <v>electricity-sector-main.html#ban</v>
      </c>
      <c r="R165" s="413" t="str">
        <f t="shared" si="54"/>
        <v>ban-new-capacity.html</v>
      </c>
      <c r="S165" s="58"/>
      <c r="T165" s="58"/>
    </row>
    <row r="166" spans="1:20" s="6" customFormat="1" ht="28.5">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28.5">
      <c r="A170" s="77" t="str">
        <f t="shared" si="55"/>
        <v>Electricity Supply</v>
      </c>
      <c r="B170" s="77" t="str">
        <f t="shared" si="55"/>
        <v>Ban New Power Plants</v>
      </c>
      <c r="C170" s="77" t="str">
        <f t="shared" si="55"/>
        <v>Boolean Ban New Power Plants</v>
      </c>
      <c r="D170" s="11" t="s">
        <v>2722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28.5">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28.5">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28.5">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2508</v>
      </c>
      <c r="Q173" s="58" t="str">
        <f t="shared" ref="Q173:R173" si="57">Q$162</f>
        <v>electricity-sector-main.html#ban</v>
      </c>
      <c r="R173" s="413" t="str">
        <f t="shared" si="57"/>
        <v>ban-new-capacity.html</v>
      </c>
      <c r="S173" s="58"/>
      <c r="T173" s="58"/>
    </row>
    <row r="174" spans="1:20" s="6" customFormat="1" ht="28.5">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28.5">
      <c r="A175" s="77" t="str">
        <f t="shared" si="55"/>
        <v>Electricity Supply</v>
      </c>
      <c r="B175" s="77" t="str">
        <f t="shared" si="55"/>
        <v>Ban New Power Plants</v>
      </c>
      <c r="C175" s="77" t="str">
        <f t="shared" si="55"/>
        <v>Boolean Ban New Power Plants</v>
      </c>
      <c r="D175" s="11" t="s">
        <v>3214</v>
      </c>
      <c r="E175" s="56"/>
      <c r="F175" s="11" t="s">
        <v>2856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28.5">
      <c r="A176" s="77" t="str">
        <f t="shared" si="55"/>
        <v>Electricity Supply</v>
      </c>
      <c r="B176" s="77" t="str">
        <f t="shared" si="55"/>
        <v>Ban New Power Plants</v>
      </c>
      <c r="C176" s="77" t="str">
        <f t="shared" si="55"/>
        <v>Boolean Ban New Power Plants</v>
      </c>
      <c r="D176" s="11" t="s">
        <v>3215</v>
      </c>
      <c r="E176" s="56"/>
      <c r="F176" s="11" t="s">
        <v>3009</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28.5">
      <c r="A177" s="77" t="str">
        <f t="shared" si="55"/>
        <v>Electricity Supply</v>
      </c>
      <c r="B177" s="77" t="str">
        <f t="shared" si="55"/>
        <v>Ban New Power Plants</v>
      </c>
      <c r="C177" s="77" t="str">
        <f t="shared" si="55"/>
        <v>Boolean Ban New Power Plants</v>
      </c>
      <c r="D177" s="11" t="s">
        <v>3216</v>
      </c>
      <c r="E177" s="56"/>
      <c r="F177" s="11" t="s">
        <v>2858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28.25">
      <c r="A178" s="346" t="s">
        <v>8</v>
      </c>
      <c r="B178" s="56" t="s">
        <v>3198</v>
      </c>
      <c r="C178" s="346" t="s">
        <v>3200</v>
      </c>
      <c r="D178" s="56"/>
      <c r="E178" s="56"/>
      <c r="F178" s="56"/>
      <c r="G178" s="56"/>
      <c r="H178" s="57">
        <v>508</v>
      </c>
      <c r="I178" s="56" t="s">
        <v>49</v>
      </c>
      <c r="J178" s="56" t="s">
        <v>3198</v>
      </c>
      <c r="K178" s="79" t="s">
        <v>2433</v>
      </c>
      <c r="L178" s="62">
        <v>0</v>
      </c>
      <c r="M178" s="63">
        <v>1</v>
      </c>
      <c r="N178" s="63">
        <v>0.01</v>
      </c>
      <c r="O178" s="56" t="s">
        <v>39</v>
      </c>
      <c r="P178" s="56" t="s">
        <v>3199</v>
      </c>
      <c r="Q178" s="56" t="s">
        <v>2798</v>
      </c>
      <c r="R178" s="412" t="s">
        <v>2799</v>
      </c>
      <c r="S178" s="11" t="s">
        <v>174</v>
      </c>
      <c r="T178" s="56"/>
    </row>
    <row r="179" spans="1:20" s="3" customFormat="1" ht="42.7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2509</v>
      </c>
      <c r="Q179" s="56" t="s">
        <v>309</v>
      </c>
      <c r="R179" s="412" t="s">
        <v>311</v>
      </c>
      <c r="S179" s="11" t="s">
        <v>346</v>
      </c>
      <c r="T179" s="11"/>
    </row>
    <row r="180" spans="1:20" s="3" customFormat="1" ht="42.7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2510</v>
      </c>
      <c r="Q180" s="56" t="s">
        <v>310</v>
      </c>
      <c r="R180" s="412" t="s">
        <v>311</v>
      </c>
      <c r="S180" s="11" t="s">
        <v>346</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2722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3214</v>
      </c>
      <c r="E193" s="56"/>
      <c r="F193" s="11" t="s">
        <v>2856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3215</v>
      </c>
      <c r="E194" s="56"/>
      <c r="F194" s="11" t="s">
        <v>3009</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3216</v>
      </c>
      <c r="E195" s="56"/>
      <c r="F195" s="11" t="s">
        <v>2858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2.7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57">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2483</v>
      </c>
      <c r="Q197" s="56" t="s">
        <v>235</v>
      </c>
      <c r="R197" s="412" t="s">
        <v>236</v>
      </c>
      <c r="S197" s="56" t="s">
        <v>176</v>
      </c>
      <c r="T197" s="56"/>
    </row>
    <row r="198" spans="1:20" ht="114">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2802</v>
      </c>
      <c r="Q198" s="56" t="s">
        <v>237</v>
      </c>
      <c r="R198" s="412" t="s">
        <v>238</v>
      </c>
      <c r="S198" s="56" t="s">
        <v>170</v>
      </c>
      <c r="T198" s="56" t="s">
        <v>214</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2803</v>
      </c>
      <c r="Q200" s="56" t="s">
        <v>237</v>
      </c>
      <c r="R200" s="412" t="s">
        <v>238</v>
      </c>
      <c r="S200" s="56" t="s">
        <v>176</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2722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3214</v>
      </c>
      <c r="E211" s="56"/>
      <c r="F211" s="11" t="s">
        <v>2856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3215</v>
      </c>
      <c r="E212" s="56"/>
      <c r="F212" s="11" t="s">
        <v>3009</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3216</v>
      </c>
      <c r="E213" s="56"/>
      <c r="F213" s="11" t="s">
        <v>2858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85.5">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2804</v>
      </c>
      <c r="Q214" s="56" t="s">
        <v>239</v>
      </c>
      <c r="R214" s="412" t="s">
        <v>240</v>
      </c>
      <c r="S214" s="56" t="s">
        <v>171</v>
      </c>
      <c r="T214" s="56" t="s">
        <v>171</v>
      </c>
    </row>
    <row r="215" spans="1:20" ht="57">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2484</v>
      </c>
      <c r="Q215" s="56" t="s">
        <v>241</v>
      </c>
      <c r="R215" s="412" t="s">
        <v>242</v>
      </c>
      <c r="S215" s="56" t="s">
        <v>172</v>
      </c>
      <c r="T215" s="56" t="s">
        <v>463</v>
      </c>
    </row>
    <row r="216" spans="1:20" s="6" customFormat="1" ht="28.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2722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3214</v>
      </c>
      <c r="E229" s="56"/>
      <c r="F229" s="11" t="s">
        <v>2856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3215</v>
      </c>
      <c r="E230" s="56"/>
      <c r="F230" s="11" t="s">
        <v>3009</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3216</v>
      </c>
      <c r="E231" s="56"/>
      <c r="F231" s="11" t="s">
        <v>2858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28.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85.5">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3309</v>
      </c>
      <c r="Q233" s="56" t="s">
        <v>243</v>
      </c>
      <c r="R233" s="412" t="s">
        <v>2403</v>
      </c>
      <c r="S233" s="11" t="s">
        <v>173</v>
      </c>
      <c r="T233" s="11" t="s">
        <v>173</v>
      </c>
    </row>
    <row r="234" spans="1:20" s="3" customFormat="1" ht="28.5">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28.5">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28.5">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71.25">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2805</v>
      </c>
      <c r="Q237" s="11" t="s">
        <v>2382</v>
      </c>
      <c r="R237" s="412" t="s">
        <v>292</v>
      </c>
      <c r="S237" s="11" t="s">
        <v>354</v>
      </c>
      <c r="T237" s="11"/>
    </row>
    <row r="238" spans="1:20" s="3" customFormat="1" ht="28.5">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28.5">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28.5">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28.5">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28.5">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28.5">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28.5">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28.5">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28.5">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28.5">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71.25">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2806</v>
      </c>
      <c r="Q248" s="11" t="s">
        <v>2382</v>
      </c>
      <c r="R248" s="412" t="s">
        <v>292</v>
      </c>
      <c r="S248" s="11" t="s">
        <v>357</v>
      </c>
      <c r="T248" s="11"/>
    </row>
    <row r="249" spans="1:20" s="3" customFormat="1" ht="28.5">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28.5">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71.25">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2807</v>
      </c>
      <c r="Q251" s="11" t="s">
        <v>2382</v>
      </c>
      <c r="R251" s="412" t="s">
        <v>292</v>
      </c>
      <c r="S251" s="11" t="s">
        <v>356</v>
      </c>
      <c r="T251" s="11"/>
    </row>
    <row r="252" spans="1:20" s="3" customFormat="1" ht="28.5">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28.5">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28.5">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28.5">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28.5">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28.5">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28.5">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28.5">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28.5">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28.5">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28.5">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28.5">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28.5">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28.5">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28.5">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28.5">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28.5">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85.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2485</v>
      </c>
      <c r="Q269" s="11" t="s">
        <v>2382</v>
      </c>
      <c r="R269" s="412" t="s">
        <v>292</v>
      </c>
      <c r="S269" s="11" t="s">
        <v>357</v>
      </c>
      <c r="T269" s="11"/>
    </row>
    <row r="270" spans="1:20" s="3" customFormat="1" ht="28.5">
      <c r="A270" s="339" t="str">
        <f t="shared" si="67"/>
        <v>Electricity Supply</v>
      </c>
      <c r="B270" s="339" t="str">
        <f t="shared" si="67"/>
        <v>Reduce Plant Downtime</v>
      </c>
      <c r="C270" s="339" t="str">
        <f t="shared" si="67"/>
        <v>Percentage Reduction in Plant Downtime</v>
      </c>
      <c r="D270" s="11" t="s">
        <v>3214</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28.5">
      <c r="A271" s="339" t="str">
        <f t="shared" si="67"/>
        <v>Electricity Supply</v>
      </c>
      <c r="B271" s="339" t="str">
        <f t="shared" si="67"/>
        <v>Reduce Plant Downtime</v>
      </c>
      <c r="C271" s="339" t="str">
        <f t="shared" si="67"/>
        <v>Percentage Reduction in Plant Downtime</v>
      </c>
      <c r="D271" s="11" t="s">
        <v>3214</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28.5">
      <c r="A272" s="339" t="str">
        <f t="shared" si="67"/>
        <v>Electricity Supply</v>
      </c>
      <c r="B272" s="339" t="str">
        <f t="shared" si="67"/>
        <v>Reduce Plant Downtime</v>
      </c>
      <c r="C272" s="339" t="str">
        <f t="shared" si="67"/>
        <v>Percentage Reduction in Plant Downtime</v>
      </c>
      <c r="D272" s="11" t="s">
        <v>3214</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28.5">
      <c r="A273" s="339" t="str">
        <f t="shared" si="67"/>
        <v>Electricity Supply</v>
      </c>
      <c r="B273" s="339" t="str">
        <f t="shared" si="67"/>
        <v>Reduce Plant Downtime</v>
      </c>
      <c r="C273" s="339" t="str">
        <f t="shared" si="67"/>
        <v>Percentage Reduction in Plant Downtime</v>
      </c>
      <c r="D273" s="11" t="s">
        <v>3215</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28.5">
      <c r="A274" s="339" t="str">
        <f t="shared" si="67"/>
        <v>Electricity Supply</v>
      </c>
      <c r="B274" s="339" t="str">
        <f t="shared" si="67"/>
        <v>Reduce Plant Downtime</v>
      </c>
      <c r="C274" s="339" t="str">
        <f t="shared" si="67"/>
        <v>Percentage Reduction in Plant Downtime</v>
      </c>
      <c r="D274" s="11" t="s">
        <v>3215</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28.5">
      <c r="A275" s="339" t="str">
        <f t="shared" si="67"/>
        <v>Electricity Supply</v>
      </c>
      <c r="B275" s="339" t="str">
        <f t="shared" si="67"/>
        <v>Reduce Plant Downtime</v>
      </c>
      <c r="C275" s="339" t="str">
        <f t="shared" si="67"/>
        <v>Percentage Reduction in Plant Downtime</v>
      </c>
      <c r="D275" s="11" t="s">
        <v>3215</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28.5">
      <c r="A276" s="339" t="str">
        <f t="shared" si="67"/>
        <v>Electricity Supply</v>
      </c>
      <c r="B276" s="339" t="str">
        <f t="shared" si="67"/>
        <v>Reduce Plant Downtime</v>
      </c>
      <c r="C276" s="339" t="str">
        <f t="shared" si="67"/>
        <v>Percentage Reduction in Plant Downtime</v>
      </c>
      <c r="D276" s="11" t="s">
        <v>3216</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28.5">
      <c r="A277" s="339" t="str">
        <f t="shared" si="67"/>
        <v>Electricity Supply</v>
      </c>
      <c r="B277" s="339" t="str">
        <f t="shared" si="67"/>
        <v>Reduce Plant Downtime</v>
      </c>
      <c r="C277" s="339" t="str">
        <f t="shared" si="67"/>
        <v>Percentage Reduction in Plant Downtime</v>
      </c>
      <c r="D277" s="11" t="s">
        <v>3216</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28.5">
      <c r="A278" s="339" t="str">
        <f t="shared" si="67"/>
        <v>Electricity Supply</v>
      </c>
      <c r="B278" s="339" t="str">
        <f t="shared" si="67"/>
        <v>Reduce Plant Downtime</v>
      </c>
      <c r="C278" s="339" t="str">
        <f t="shared" si="67"/>
        <v>Percentage Reduction in Plant Downtime</v>
      </c>
      <c r="D278" s="11" t="s">
        <v>3216</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57">
      <c r="A279" s="347" t="s">
        <v>8</v>
      </c>
      <c r="B279" s="59" t="s">
        <v>2592</v>
      </c>
      <c r="C279" s="59" t="s">
        <v>2593</v>
      </c>
      <c r="D279" s="11" t="s">
        <v>517</v>
      </c>
      <c r="E279" s="11"/>
      <c r="F279" s="11" t="s">
        <v>520</v>
      </c>
      <c r="G279" s="11"/>
      <c r="H279" s="59">
        <v>194</v>
      </c>
      <c r="I279" s="11" t="s">
        <v>49</v>
      </c>
      <c r="J279" s="59" t="s">
        <v>2592</v>
      </c>
      <c r="K279" s="78" t="s">
        <v>2594</v>
      </c>
      <c r="L279" s="66">
        <v>0</v>
      </c>
      <c r="M279" s="66">
        <v>0.9</v>
      </c>
      <c r="N279" s="66">
        <v>0.01</v>
      </c>
      <c r="O279" s="11" t="s">
        <v>2595</v>
      </c>
      <c r="P279" s="11" t="s">
        <v>2596</v>
      </c>
      <c r="Q279" s="11" t="s">
        <v>2657</v>
      </c>
      <c r="R279" s="412" t="s">
        <v>2656</v>
      </c>
      <c r="S279" s="11"/>
      <c r="T279" s="11"/>
    </row>
    <row r="280" spans="1:20" s="3" customFormat="1" ht="57">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2597</v>
      </c>
      <c r="Q280" s="60" t="str">
        <f t="shared" si="71"/>
        <v>endogenous-learning.html#red-soft-costs</v>
      </c>
      <c r="R280" s="415" t="str">
        <f t="shared" ref="R280:R281" si="72">R$279</f>
        <v>reduce-soft-costs.html</v>
      </c>
      <c r="S280" s="11"/>
      <c r="T280" s="11"/>
    </row>
    <row r="281" spans="1:20" s="3" customFormat="1" ht="57">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2598</v>
      </c>
      <c r="Q281" s="60" t="str">
        <f t="shared" si="71"/>
        <v>endogenous-learning.html#red-soft-costs</v>
      </c>
      <c r="R281" s="415" t="str">
        <f t="shared" si="72"/>
        <v>reduce-soft-costs.html</v>
      </c>
      <c r="S281" s="11"/>
      <c r="T281" s="11"/>
    </row>
    <row r="282" spans="1:20" s="3" customFormat="1" ht="42.75">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2486</v>
      </c>
      <c r="Q282" s="11" t="s">
        <v>2383</v>
      </c>
      <c r="R282" s="412" t="s">
        <v>285</v>
      </c>
      <c r="S282" s="11" t="s">
        <v>347</v>
      </c>
      <c r="T282" s="11"/>
    </row>
    <row r="283" spans="1:20" s="3" customFormat="1" ht="42.75">
      <c r="A283" s="347" t="s">
        <v>8</v>
      </c>
      <c r="B283" s="346" t="s">
        <v>3264</v>
      </c>
      <c r="C283" s="347" t="s">
        <v>3266</v>
      </c>
      <c r="D283" s="56" t="s">
        <v>516</v>
      </c>
      <c r="E283" s="56"/>
      <c r="F283" s="11" t="s">
        <v>515</v>
      </c>
      <c r="G283" s="11"/>
      <c r="H283" s="59"/>
      <c r="I283" s="11" t="s">
        <v>50</v>
      </c>
      <c r="J283" s="346" t="s">
        <v>3264</v>
      </c>
      <c r="K283" s="346" t="s">
        <v>3267</v>
      </c>
      <c r="L283" s="66">
        <v>0</v>
      </c>
      <c r="M283" s="66">
        <v>1</v>
      </c>
      <c r="N283" s="66">
        <v>0.01</v>
      </c>
      <c r="O283" s="11" t="s">
        <v>3268</v>
      </c>
      <c r="P283" s="56"/>
      <c r="Q283" s="56" t="s">
        <v>244</v>
      </c>
      <c r="R283" s="412"/>
      <c r="S283" s="11"/>
      <c r="T283" s="11"/>
    </row>
    <row r="284" spans="1:20" s="3" customFormat="1" ht="42.7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85.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3274</v>
      </c>
      <c r="Q285" s="339" t="str">
        <f t="shared" si="74"/>
        <v>electricity-sector-main.html#subsidies</v>
      </c>
      <c r="R285" s="412"/>
      <c r="S285" s="401" t="s">
        <v>3273</v>
      </c>
      <c r="T285" s="11"/>
    </row>
    <row r="286" spans="1:20" s="3" customFormat="1" ht="42.7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57">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3269</v>
      </c>
      <c r="Q287" s="339" t="str">
        <f t="shared" si="74"/>
        <v>electricity-sector-main.html#subsidies</v>
      </c>
      <c r="R287" s="412"/>
      <c r="S287" s="401" t="s">
        <v>3272</v>
      </c>
      <c r="T287" s="11"/>
    </row>
    <row r="288" spans="1:20" s="3" customFormat="1" ht="42.7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3270</v>
      </c>
      <c r="Q288" s="339" t="str">
        <f t="shared" si="74"/>
        <v>electricity-sector-main.html#subsidies</v>
      </c>
      <c r="R288" s="412"/>
      <c r="S288" s="401" t="s">
        <v>3272</v>
      </c>
      <c r="T288" s="11"/>
    </row>
    <row r="289" spans="1:20" s="3" customFormat="1" ht="42.7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3270</v>
      </c>
      <c r="Q289" s="339" t="str">
        <f t="shared" si="74"/>
        <v>electricity-sector-main.html#subsidies</v>
      </c>
      <c r="R289" s="412"/>
      <c r="S289" s="401" t="s">
        <v>3272</v>
      </c>
      <c r="T289" s="11"/>
    </row>
    <row r="290" spans="1:20" s="3" customFormat="1" ht="57">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3275</v>
      </c>
      <c r="Q290" s="339" t="str">
        <f t="shared" si="74"/>
        <v>electricity-sector-main.html#subsidies</v>
      </c>
      <c r="R290" s="412"/>
      <c r="S290" s="401" t="s">
        <v>3271</v>
      </c>
      <c r="T290" s="11"/>
    </row>
    <row r="291" spans="1:20" s="3" customFormat="1" ht="42.7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57">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3269</v>
      </c>
      <c r="Q292" s="339" t="str">
        <f t="shared" si="74"/>
        <v>electricity-sector-main.html#subsidies</v>
      </c>
      <c r="R292" s="412"/>
      <c r="S292" s="401" t="s">
        <v>3272</v>
      </c>
      <c r="T292" s="11"/>
    </row>
    <row r="293" spans="1:20" s="3" customFormat="1" ht="42.75">
      <c r="A293" s="339" t="str">
        <f t="shared" si="75"/>
        <v>Electricity Supply</v>
      </c>
      <c r="B293" s="339" t="str">
        <f t="shared" si="73"/>
        <v>Subsidy for Capacity Construction</v>
      </c>
      <c r="C293" s="339" t="str">
        <f t="shared" si="73"/>
        <v>Perc Subsidy for Elec Capacity Construction</v>
      </c>
      <c r="D293" s="11" t="s">
        <v>3214</v>
      </c>
      <c r="E293" s="56"/>
      <c r="F293" s="11" t="s">
        <v>2856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2.75">
      <c r="A294" s="339" t="str">
        <f t="shared" si="75"/>
        <v>Electricity Supply</v>
      </c>
      <c r="B294" s="339" t="str">
        <f t="shared" si="73"/>
        <v>Subsidy for Capacity Construction</v>
      </c>
      <c r="C294" s="339" t="str">
        <f t="shared" si="73"/>
        <v>Perc Subsidy for Elec Capacity Construction</v>
      </c>
      <c r="D294" s="11" t="s">
        <v>3215</v>
      </c>
      <c r="E294" s="56"/>
      <c r="F294" s="11" t="s">
        <v>3009</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2.75">
      <c r="A295" s="339" t="str">
        <f t="shared" si="75"/>
        <v>Electricity Supply</v>
      </c>
      <c r="B295" s="339" t="str">
        <f t="shared" si="73"/>
        <v>Subsidy for Capacity Construction</v>
      </c>
      <c r="C295" s="339" t="str">
        <f t="shared" si="73"/>
        <v>Perc Subsidy for Elec Capacity Construction</v>
      </c>
      <c r="D295" s="11" t="s">
        <v>3216</v>
      </c>
      <c r="E295" s="56"/>
      <c r="F295" s="11" t="s">
        <v>2858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28.5">
      <c r="A296" s="346" t="s">
        <v>8</v>
      </c>
      <c r="B296" s="346" t="s">
        <v>19</v>
      </c>
      <c r="C296" s="346" t="s">
        <v>142</v>
      </c>
      <c r="D296" s="56" t="s">
        <v>516</v>
      </c>
      <c r="E296" s="56"/>
      <c r="F296" s="11" t="s">
        <v>515</v>
      </c>
      <c r="G296" s="56"/>
      <c r="H296" s="57" t="s">
        <v>215</v>
      </c>
      <c r="I296" s="11" t="s">
        <v>50</v>
      </c>
      <c r="J296" s="79" t="s">
        <v>19</v>
      </c>
      <c r="K296" s="79" t="s">
        <v>3265</v>
      </c>
      <c r="L296" s="68"/>
      <c r="M296" s="68"/>
      <c r="N296" s="68"/>
      <c r="O296" s="56"/>
      <c r="P296" s="56"/>
      <c r="Q296" s="58"/>
      <c r="R296" s="412"/>
      <c r="S296" s="11"/>
      <c r="T296" s="58"/>
    </row>
    <row r="297" spans="1:20" s="6" customFormat="1" ht="28.5">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28.2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UnitControlCenter!B45</f>
        <v>$/MWh</v>
      </c>
      <c r="P298" s="56" t="s">
        <v>2809</v>
      </c>
      <c r="Q298" s="56" t="s">
        <v>244</v>
      </c>
      <c r="R298" s="412" t="s">
        <v>245</v>
      </c>
      <c r="S298" s="56" t="s">
        <v>175</v>
      </c>
      <c r="T298" s="56"/>
    </row>
    <row r="299" spans="1:20" s="6" customFormat="1" ht="28.5">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28.2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2810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2811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2812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2813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28.2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2814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6"/>
        <v>Electricity Supply</v>
      </c>
      <c r="B306" s="77" t="str">
        <f t="shared" si="76"/>
        <v>Subsidy for Electricity Production</v>
      </c>
      <c r="C306" s="77" t="str">
        <f t="shared" si="76"/>
        <v>Subsidy for Elec Production by Fuel</v>
      </c>
      <c r="D306" s="11" t="s">
        <v>3214</v>
      </c>
      <c r="E306" s="56"/>
      <c r="F306" s="11" t="s">
        <v>2856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28.5">
      <c r="A307" s="77" t="str">
        <f t="shared" si="76"/>
        <v>Electricity Supply</v>
      </c>
      <c r="B307" s="77" t="str">
        <f t="shared" si="76"/>
        <v>Subsidy for Electricity Production</v>
      </c>
      <c r="C307" s="77" t="str">
        <f t="shared" si="76"/>
        <v>Subsidy for Elec Production by Fuel</v>
      </c>
      <c r="D307" s="11" t="s">
        <v>3215</v>
      </c>
      <c r="E307" s="56"/>
      <c r="F307" s="11" t="s">
        <v>3009</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28.5">
      <c r="A308" s="77" t="str">
        <f t="shared" si="76"/>
        <v>Electricity Supply</v>
      </c>
      <c r="B308" s="77" t="str">
        <f t="shared" si="76"/>
        <v>Subsidy for Electricity Production</v>
      </c>
      <c r="C308" s="77" t="str">
        <f t="shared" si="76"/>
        <v>Subsidy for Elec Production by Fuel</v>
      </c>
      <c r="D308" s="11" t="s">
        <v>3216</v>
      </c>
      <c r="E308" s="56"/>
      <c r="F308" s="11" t="s">
        <v>2858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85.5">
      <c r="A309" s="346" t="s">
        <v>9</v>
      </c>
      <c r="B309" s="346" t="s">
        <v>22</v>
      </c>
      <c r="C309" s="346" t="s">
        <v>3246</v>
      </c>
      <c r="D309" s="56"/>
      <c r="E309" s="56"/>
      <c r="F309" s="56"/>
      <c r="G309" s="56"/>
      <c r="H309" s="57">
        <v>43</v>
      </c>
      <c r="I309" s="56" t="s">
        <v>49</v>
      </c>
      <c r="J309" s="79" t="s">
        <v>22</v>
      </c>
      <c r="K309" s="79" t="s">
        <v>3247</v>
      </c>
      <c r="L309" s="62">
        <v>0</v>
      </c>
      <c r="M309" s="63">
        <v>1</v>
      </c>
      <c r="N309" s="63">
        <v>0.01</v>
      </c>
      <c r="O309" s="56" t="s">
        <v>38</v>
      </c>
      <c r="P309" s="56" t="s">
        <v>2673</v>
      </c>
      <c r="Q309" s="56" t="s">
        <v>246</v>
      </c>
      <c r="R309" s="412" t="s">
        <v>247</v>
      </c>
      <c r="S309" s="56" t="s">
        <v>2674</v>
      </c>
      <c r="T309" s="56"/>
    </row>
    <row r="310" spans="1:20" s="6" customFormat="1" ht="42.7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2487</v>
      </c>
      <c r="Q310" s="56" t="s">
        <v>248</v>
      </c>
      <c r="R310" s="412" t="s">
        <v>249</v>
      </c>
      <c r="S310" s="56" t="s">
        <v>176</v>
      </c>
      <c r="T310" s="58"/>
    </row>
    <row r="311" spans="1:20" s="6" customFormat="1" ht="57">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2488</v>
      </c>
      <c r="Q311" s="56" t="s">
        <v>250</v>
      </c>
      <c r="R311" s="412" t="s">
        <v>251</v>
      </c>
      <c r="S311" s="56" t="s">
        <v>176</v>
      </c>
      <c r="T311" s="58"/>
    </row>
    <row r="312" spans="1:20" s="6" customFormat="1" ht="71.25">
      <c r="A312" s="346" t="s">
        <v>9</v>
      </c>
      <c r="B312" s="346" t="s">
        <v>111</v>
      </c>
      <c r="C312" s="346" t="s">
        <v>320</v>
      </c>
      <c r="D312" s="56" t="s">
        <v>145</v>
      </c>
      <c r="E312" s="56"/>
      <c r="F312" s="11" t="s">
        <v>2699</v>
      </c>
      <c r="G312" s="56"/>
      <c r="H312" s="57">
        <v>46</v>
      </c>
      <c r="I312" s="56" t="s">
        <v>49</v>
      </c>
      <c r="J312" s="79" t="s">
        <v>111</v>
      </c>
      <c r="K312" s="79" t="s">
        <v>2430</v>
      </c>
      <c r="L312" s="63">
        <v>0</v>
      </c>
      <c r="M312" s="63">
        <f>ROUND(MaxBoundCalculations!B189,2)</f>
        <v>0.33</v>
      </c>
      <c r="N312" s="63">
        <v>0.01</v>
      </c>
      <c r="O312" s="56" t="s">
        <v>35</v>
      </c>
      <c r="P312" s="56" t="s">
        <v>2808</v>
      </c>
      <c r="Q312" s="56" t="s">
        <v>252</v>
      </c>
      <c r="R312" s="412" t="s">
        <v>253</v>
      </c>
      <c r="S312" s="11" t="s">
        <v>2395</v>
      </c>
      <c r="T312" s="11" t="s">
        <v>2395</v>
      </c>
    </row>
    <row r="313" spans="1:20" s="6" customFormat="1" ht="71.2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2700</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2808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1.2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2701</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2808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1.25">
      <c r="A315" s="77" t="str">
        <f t="shared" si="83"/>
        <v>Industry</v>
      </c>
      <c r="B315" s="77" t="str">
        <f t="shared" si="79"/>
        <v>Industry Energy Efficiency Standards</v>
      </c>
      <c r="C315" s="77" t="str">
        <f t="shared" si="79"/>
        <v>Percentage Improvement in Eqpt Efficiency Standards above BAU</v>
      </c>
      <c r="D315" s="11" t="s">
        <v>148</v>
      </c>
      <c r="E315" s="56"/>
      <c r="F315" s="11" t="s">
        <v>2702</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2808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1.25">
      <c r="A316" s="77" t="str">
        <f t="shared" si="83"/>
        <v>Industry</v>
      </c>
      <c r="B316" s="77" t="str">
        <f t="shared" si="79"/>
        <v>Industry Energy Efficiency Standards</v>
      </c>
      <c r="C316" s="77" t="str">
        <f t="shared" si="79"/>
        <v>Percentage Improvement in Eqpt Efficiency Standards above BAU</v>
      </c>
      <c r="D316" s="11" t="s">
        <v>2775</v>
      </c>
      <c r="E316" s="56"/>
      <c r="F316" s="11" t="s">
        <v>3239</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2808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1.25">
      <c r="A317" s="77" t="str">
        <f t="shared" si="83"/>
        <v>Industry</v>
      </c>
      <c r="B317" s="77" t="str">
        <f t="shared" si="79"/>
        <v>Industry Energy Efficiency Standards</v>
      </c>
      <c r="C317" s="77" t="str">
        <f t="shared" si="79"/>
        <v>Percentage Improvement in Eqpt Efficiency Standards above BAU</v>
      </c>
      <c r="D317" s="11" t="s">
        <v>149</v>
      </c>
      <c r="E317" s="56"/>
      <c r="F317" s="11" t="s">
        <v>2774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2808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1.2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2808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1.2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2808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2.7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2489</v>
      </c>
      <c r="Q320" s="56" t="s">
        <v>254</v>
      </c>
      <c r="R320" s="412" t="s">
        <v>255</v>
      </c>
      <c r="S320" s="56" t="s">
        <v>176</v>
      </c>
      <c r="T320" s="58"/>
    </row>
    <row r="321" spans="1:20" ht="28.5">
      <c r="A321" s="346" t="s">
        <v>9</v>
      </c>
      <c r="B321" s="346" t="s">
        <v>3126</v>
      </c>
      <c r="C321" s="346" t="s">
        <v>2684</v>
      </c>
      <c r="D321" s="56" t="s">
        <v>145</v>
      </c>
      <c r="E321" s="56" t="s">
        <v>2685</v>
      </c>
      <c r="F321" s="11" t="s">
        <v>2699</v>
      </c>
      <c r="G321" s="56" t="s">
        <v>2691</v>
      </c>
      <c r="H321" s="57">
        <v>381</v>
      </c>
      <c r="I321" s="56" t="s">
        <v>50</v>
      </c>
      <c r="J321" s="346" t="s">
        <v>3126</v>
      </c>
      <c r="K321" s="79" t="s">
        <v>2698</v>
      </c>
      <c r="L321" s="62">
        <v>0</v>
      </c>
      <c r="M321" s="62">
        <v>1</v>
      </c>
      <c r="N321" s="63">
        <v>0.01</v>
      </c>
      <c r="O321" s="56" t="s">
        <v>2697</v>
      </c>
      <c r="Q321" s="56" t="s">
        <v>256</v>
      </c>
      <c r="R321" s="412" t="s">
        <v>3149</v>
      </c>
      <c r="S321" s="56"/>
      <c r="T321" s="56"/>
    </row>
    <row r="322" spans="1:20" ht="114">
      <c r="A322" s="77" t="str">
        <f t="shared" ref="A322:C353" si="84">A$321</f>
        <v>Industry</v>
      </c>
      <c r="B322" s="77" t="str">
        <f t="shared" si="84"/>
        <v>Electrification + Hydrogen</v>
      </c>
      <c r="C322" s="77" t="str">
        <f t="shared" si="84"/>
        <v>Fraction of Industrial Fuel Use Shifted to Other Fuels</v>
      </c>
      <c r="D322" s="56" t="s">
        <v>145</v>
      </c>
      <c r="E322" s="56" t="s">
        <v>2686</v>
      </c>
      <c r="F322" s="11" t="s">
        <v>2699</v>
      </c>
      <c r="G322" s="56" t="s">
        <v>2694</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3526</v>
      </c>
      <c r="Q322" s="77" t="str">
        <f t="shared" ref="Q322:R396" si="86">Q$321</f>
        <v>industry-ag-main.html#fuel-switching</v>
      </c>
      <c r="R322" s="400" t="str">
        <f t="shared" si="86"/>
        <v>industry-elec-and-hydrogen.html</v>
      </c>
      <c r="S322" s="56"/>
      <c r="T322" s="56"/>
    </row>
    <row r="323" spans="1:20" ht="114">
      <c r="A323" s="77" t="str">
        <f>A$321</f>
        <v>Industry</v>
      </c>
      <c r="B323" s="77" t="str">
        <f t="shared" si="84"/>
        <v>Electrification + Hydrogen</v>
      </c>
      <c r="C323" s="77" t="str">
        <f t="shared" si="84"/>
        <v>Fraction of Industrial Fuel Use Shifted to Other Fuels</v>
      </c>
      <c r="D323" s="56" t="s">
        <v>145</v>
      </c>
      <c r="E323" s="56" t="s">
        <v>2687</v>
      </c>
      <c r="F323" s="11" t="s">
        <v>2699</v>
      </c>
      <c r="G323" s="56" t="s">
        <v>2695</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3527</v>
      </c>
      <c r="Q323" s="77" t="str">
        <f t="shared" si="86"/>
        <v>industry-ag-main.html#fuel-switching</v>
      </c>
      <c r="R323" s="400" t="str">
        <f t="shared" si="86"/>
        <v>industry-elec-and-hydrogen.html</v>
      </c>
      <c r="S323" s="56"/>
      <c r="T323" s="56"/>
    </row>
    <row r="324" spans="1:20" ht="114">
      <c r="A324" s="77" t="str">
        <f t="shared" ref="A324:C355" si="87">A$321</f>
        <v>Industry</v>
      </c>
      <c r="B324" s="77" t="str">
        <f t="shared" si="84"/>
        <v>Electrification + Hydrogen</v>
      </c>
      <c r="C324" s="77" t="str">
        <f t="shared" si="84"/>
        <v>Fraction of Industrial Fuel Use Shifted to Other Fuels</v>
      </c>
      <c r="D324" s="56" t="s">
        <v>145</v>
      </c>
      <c r="E324" s="56" t="s">
        <v>2688</v>
      </c>
      <c r="F324" s="11" t="s">
        <v>2699</v>
      </c>
      <c r="G324" s="56" t="s">
        <v>2692</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3528</v>
      </c>
      <c r="Q324" s="77" t="str">
        <f t="shared" si="86"/>
        <v>industry-ag-main.html#fuel-switching</v>
      </c>
      <c r="R324" s="400" t="str">
        <f t="shared" si="86"/>
        <v>industry-elec-and-hydrogen.html</v>
      </c>
      <c r="S324" s="56"/>
      <c r="T324" s="56"/>
    </row>
    <row r="325" spans="1:20" ht="114">
      <c r="A325" s="77" t="str">
        <f t="shared" si="87"/>
        <v>Industry</v>
      </c>
      <c r="B325" s="77" t="str">
        <f t="shared" si="84"/>
        <v>Electrification + Hydrogen</v>
      </c>
      <c r="C325" s="77" t="str">
        <f t="shared" si="84"/>
        <v>Fraction of Industrial Fuel Use Shifted to Other Fuels</v>
      </c>
      <c r="D325" s="56" t="s">
        <v>145</v>
      </c>
      <c r="E325" s="56" t="s">
        <v>2689</v>
      </c>
      <c r="F325" s="11" t="s">
        <v>2699</v>
      </c>
      <c r="G325" s="56" t="s">
        <v>2693</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3529</v>
      </c>
      <c r="Q325" s="77" t="str">
        <f t="shared" si="86"/>
        <v>industry-ag-main.html#fuel-switching</v>
      </c>
      <c r="R325" s="400" t="str">
        <f t="shared" si="86"/>
        <v>industry-elec-and-hydrogen.html</v>
      </c>
      <c r="S325" s="56"/>
      <c r="T325" s="56"/>
    </row>
    <row r="326" spans="1:20" ht="28.5">
      <c r="A326" s="77" t="str">
        <f t="shared" si="87"/>
        <v>Industry</v>
      </c>
      <c r="B326" s="77" t="str">
        <f t="shared" si="84"/>
        <v>Electrification + Hydrogen</v>
      </c>
      <c r="C326" s="77" t="str">
        <f t="shared" si="84"/>
        <v>Fraction of Industrial Fuel Use Shifted to Other Fuels</v>
      </c>
      <c r="D326" s="56" t="s">
        <v>145</v>
      </c>
      <c r="E326" s="56" t="s">
        <v>2690</v>
      </c>
      <c r="F326" s="11" t="s">
        <v>2699</v>
      </c>
      <c r="G326" s="56" t="s">
        <v>2696</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28.5">
      <c r="A327" s="77" t="str">
        <f t="shared" si="87"/>
        <v>Industry</v>
      </c>
      <c r="B327" s="77" t="str">
        <f t="shared" si="84"/>
        <v>Electrification + Hydrogen</v>
      </c>
      <c r="C327" s="77" t="str">
        <f t="shared" si="84"/>
        <v>Fraction of Industrial Fuel Use Shifted to Other Fuels</v>
      </c>
      <c r="D327" s="56" t="s">
        <v>145</v>
      </c>
      <c r="E327" s="56" t="s">
        <v>3153</v>
      </c>
      <c r="F327" s="11" t="s">
        <v>2699</v>
      </c>
      <c r="G327" s="56" t="s">
        <v>3156</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14">
      <c r="A328" s="77" t="str">
        <f t="shared" si="87"/>
        <v>Industry</v>
      </c>
      <c r="B328" s="77" t="str">
        <f t="shared" si="84"/>
        <v>Electrification + Hydrogen</v>
      </c>
      <c r="C328" s="77" t="str">
        <f t="shared" si="84"/>
        <v>Fraction of Industrial Fuel Use Shifted to Other Fuels</v>
      </c>
      <c r="D328" s="56" t="s">
        <v>145</v>
      </c>
      <c r="E328" s="56" t="s">
        <v>3154</v>
      </c>
      <c r="F328" s="11" t="s">
        <v>2699</v>
      </c>
      <c r="G328" s="56" t="s">
        <v>3158</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3530</v>
      </c>
      <c r="Q328" s="77" t="str">
        <f t="shared" si="86"/>
        <v>industry-ag-main.html#fuel-switching</v>
      </c>
      <c r="R328" s="400" t="str">
        <f t="shared" si="86"/>
        <v>industry-elec-and-hydrogen.html</v>
      </c>
      <c r="S328" s="56"/>
      <c r="T328" s="56"/>
    </row>
    <row r="329" spans="1:20" ht="128.25">
      <c r="A329" s="77" t="str">
        <f t="shared" si="87"/>
        <v>Industry</v>
      </c>
      <c r="B329" s="77" t="str">
        <f t="shared" si="84"/>
        <v>Electrification + Hydrogen</v>
      </c>
      <c r="C329" s="77" t="str">
        <f t="shared" si="84"/>
        <v>Fraction of Industrial Fuel Use Shifted to Other Fuels</v>
      </c>
      <c r="D329" s="56" t="s">
        <v>145</v>
      </c>
      <c r="E329" s="56" t="s">
        <v>3155</v>
      </c>
      <c r="F329" s="11" t="s">
        <v>2699</v>
      </c>
      <c r="G329" s="56" t="s">
        <v>3159</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3531</v>
      </c>
      <c r="Q329" s="77" t="str">
        <f t="shared" si="86"/>
        <v>industry-ag-main.html#fuel-switching</v>
      </c>
      <c r="R329" s="400" t="str">
        <f t="shared" si="86"/>
        <v>industry-elec-and-hydrogen.html</v>
      </c>
      <c r="S329" s="56"/>
      <c r="T329" s="56"/>
    </row>
    <row r="330" spans="1:20" ht="28.5">
      <c r="A330" s="77" t="str">
        <f t="shared" si="87"/>
        <v>Industry</v>
      </c>
      <c r="B330" s="77" t="str">
        <f t="shared" si="84"/>
        <v>Electrification + Hydrogen</v>
      </c>
      <c r="C330" s="77" t="str">
        <f t="shared" si="84"/>
        <v>Fraction of Industrial Fuel Use Shifted to Other Fuels</v>
      </c>
      <c r="D330" s="56" t="s">
        <v>145</v>
      </c>
      <c r="E330" s="56" t="s">
        <v>3152</v>
      </c>
      <c r="F330" s="11" t="s">
        <v>2699</v>
      </c>
      <c r="G330" s="56" t="s">
        <v>3157</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28.5">
      <c r="A331" s="77" t="str">
        <f t="shared" si="87"/>
        <v>Industry</v>
      </c>
      <c r="B331" s="77" t="str">
        <f t="shared" si="84"/>
        <v>Electrification + Hydrogen</v>
      </c>
      <c r="C331" s="77" t="str">
        <f t="shared" si="84"/>
        <v>Fraction of Industrial Fuel Use Shifted to Other Fuels</v>
      </c>
      <c r="D331" s="11" t="s">
        <v>146</v>
      </c>
      <c r="E331" s="56" t="s">
        <v>2685</v>
      </c>
      <c r="F331" s="11" t="s">
        <v>2700</v>
      </c>
      <c r="G331" s="56" t="s">
        <v>2691</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14">
      <c r="A332" s="77" t="str">
        <f t="shared" si="87"/>
        <v>Industry</v>
      </c>
      <c r="B332" s="77" t="str">
        <f t="shared" si="84"/>
        <v>Electrification + Hydrogen</v>
      </c>
      <c r="C332" s="77" t="str">
        <f t="shared" si="84"/>
        <v>Fraction of Industrial Fuel Use Shifted to Other Fuels</v>
      </c>
      <c r="D332" s="11" t="s">
        <v>146</v>
      </c>
      <c r="E332" s="56" t="s">
        <v>2686</v>
      </c>
      <c r="F332" s="11" t="s">
        <v>2700</v>
      </c>
      <c r="G332" s="56" t="s">
        <v>2694</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3532</v>
      </c>
      <c r="Q332" s="77" t="str">
        <f t="shared" si="86"/>
        <v>industry-ag-main.html#fuel-switching</v>
      </c>
      <c r="R332" s="400" t="str">
        <f t="shared" si="86"/>
        <v>industry-elec-and-hydrogen.html</v>
      </c>
      <c r="S332" s="56"/>
      <c r="T332" s="56"/>
    </row>
    <row r="333" spans="1:20" ht="128.25">
      <c r="A333" s="77" t="str">
        <f t="shared" si="87"/>
        <v>Industry</v>
      </c>
      <c r="B333" s="77" t="str">
        <f t="shared" si="84"/>
        <v>Electrification + Hydrogen</v>
      </c>
      <c r="C333" s="77" t="str">
        <f t="shared" si="84"/>
        <v>Fraction of Industrial Fuel Use Shifted to Other Fuels</v>
      </c>
      <c r="D333" s="11" t="s">
        <v>146</v>
      </c>
      <c r="E333" s="56" t="s">
        <v>2687</v>
      </c>
      <c r="F333" s="11" t="s">
        <v>2700</v>
      </c>
      <c r="G333" s="56" t="s">
        <v>2695</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3533</v>
      </c>
      <c r="Q333" s="77" t="str">
        <f t="shared" si="86"/>
        <v>industry-ag-main.html#fuel-switching</v>
      </c>
      <c r="R333" s="400" t="str">
        <f t="shared" si="86"/>
        <v>industry-elec-and-hydrogen.html</v>
      </c>
      <c r="S333" s="56"/>
      <c r="T333" s="56"/>
    </row>
    <row r="334" spans="1:20" ht="128.25">
      <c r="A334" s="77" t="str">
        <f t="shared" si="87"/>
        <v>Industry</v>
      </c>
      <c r="B334" s="77" t="str">
        <f t="shared" si="84"/>
        <v>Electrification + Hydrogen</v>
      </c>
      <c r="C334" s="77" t="str">
        <f t="shared" si="84"/>
        <v>Fraction of Industrial Fuel Use Shifted to Other Fuels</v>
      </c>
      <c r="D334" s="11" t="s">
        <v>146</v>
      </c>
      <c r="E334" s="56" t="s">
        <v>2688</v>
      </c>
      <c r="F334" s="11" t="s">
        <v>2700</v>
      </c>
      <c r="G334" s="56" t="s">
        <v>2692</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3534</v>
      </c>
      <c r="Q334" s="77" t="str">
        <f t="shared" si="86"/>
        <v>industry-ag-main.html#fuel-switching</v>
      </c>
      <c r="R334" s="400" t="str">
        <f t="shared" si="86"/>
        <v>industry-elec-and-hydrogen.html</v>
      </c>
      <c r="S334" s="56"/>
      <c r="T334" s="56"/>
    </row>
    <row r="335" spans="1:20" ht="28.5">
      <c r="A335" s="77" t="str">
        <f t="shared" si="87"/>
        <v>Industry</v>
      </c>
      <c r="B335" s="77" t="str">
        <f t="shared" si="84"/>
        <v>Electrification + Hydrogen</v>
      </c>
      <c r="C335" s="77" t="str">
        <f t="shared" si="84"/>
        <v>Fraction of Industrial Fuel Use Shifted to Other Fuels</v>
      </c>
      <c r="D335" s="11" t="s">
        <v>146</v>
      </c>
      <c r="E335" s="56" t="s">
        <v>2689</v>
      </c>
      <c r="F335" s="11" t="s">
        <v>2700</v>
      </c>
      <c r="G335" s="56" t="s">
        <v>2693</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28.5">
      <c r="A336" s="77" t="str">
        <f t="shared" si="87"/>
        <v>Industry</v>
      </c>
      <c r="B336" s="77" t="str">
        <f t="shared" si="84"/>
        <v>Electrification + Hydrogen</v>
      </c>
      <c r="C336" s="77" t="str">
        <f t="shared" si="84"/>
        <v>Fraction of Industrial Fuel Use Shifted to Other Fuels</v>
      </c>
      <c r="D336" s="11" t="s">
        <v>146</v>
      </c>
      <c r="E336" s="56" t="s">
        <v>2690</v>
      </c>
      <c r="F336" s="11" t="s">
        <v>2700</v>
      </c>
      <c r="G336" s="56" t="s">
        <v>2696</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28.25">
      <c r="A337" s="77" t="str">
        <f t="shared" si="87"/>
        <v>Industry</v>
      </c>
      <c r="B337" s="77" t="str">
        <f t="shared" si="84"/>
        <v>Electrification + Hydrogen</v>
      </c>
      <c r="C337" s="77" t="str">
        <f t="shared" si="84"/>
        <v>Fraction of Industrial Fuel Use Shifted to Other Fuels</v>
      </c>
      <c r="D337" s="11" t="s">
        <v>146</v>
      </c>
      <c r="E337" s="56" t="s">
        <v>3153</v>
      </c>
      <c r="F337" s="11" t="s">
        <v>2700</v>
      </c>
      <c r="G337" s="56" t="s">
        <v>3156</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3535</v>
      </c>
      <c r="Q337" s="77" t="str">
        <f t="shared" si="86"/>
        <v>industry-ag-main.html#fuel-switching</v>
      </c>
      <c r="R337" s="400" t="str">
        <f t="shared" si="86"/>
        <v>industry-elec-and-hydrogen.html</v>
      </c>
      <c r="S337" s="56"/>
      <c r="T337" s="56"/>
    </row>
    <row r="338" spans="1:20" ht="28.5">
      <c r="A338" s="77" t="str">
        <f t="shared" si="87"/>
        <v>Industry</v>
      </c>
      <c r="B338" s="77" t="str">
        <f t="shared" si="84"/>
        <v>Electrification + Hydrogen</v>
      </c>
      <c r="C338" s="77" t="str">
        <f t="shared" si="84"/>
        <v>Fraction of Industrial Fuel Use Shifted to Other Fuels</v>
      </c>
      <c r="D338" s="11" t="s">
        <v>146</v>
      </c>
      <c r="E338" s="56" t="s">
        <v>3154</v>
      </c>
      <c r="F338" s="11" t="s">
        <v>2700</v>
      </c>
      <c r="G338" s="56" t="s">
        <v>3158</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28.5">
      <c r="A339" s="77" t="str">
        <f t="shared" si="87"/>
        <v>Industry</v>
      </c>
      <c r="B339" s="77" t="str">
        <f t="shared" si="84"/>
        <v>Electrification + Hydrogen</v>
      </c>
      <c r="C339" s="77" t="str">
        <f t="shared" si="84"/>
        <v>Fraction of Industrial Fuel Use Shifted to Other Fuels</v>
      </c>
      <c r="D339" s="11" t="s">
        <v>146</v>
      </c>
      <c r="E339" s="56" t="s">
        <v>3155</v>
      </c>
      <c r="F339" s="11" t="s">
        <v>2700</v>
      </c>
      <c r="G339" s="56" t="s">
        <v>3159</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28.5">
      <c r="A340" s="77" t="str">
        <f t="shared" si="87"/>
        <v>Industry</v>
      </c>
      <c r="B340" s="77" t="str">
        <f t="shared" si="84"/>
        <v>Electrification + Hydrogen</v>
      </c>
      <c r="C340" s="77" t="str">
        <f t="shared" si="84"/>
        <v>Fraction of Industrial Fuel Use Shifted to Other Fuels</v>
      </c>
      <c r="D340" s="11" t="s">
        <v>146</v>
      </c>
      <c r="E340" s="56" t="s">
        <v>3152</v>
      </c>
      <c r="F340" s="11" t="s">
        <v>2700</v>
      </c>
      <c r="G340" s="56" t="s">
        <v>3157</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28.5">
      <c r="A341" s="77" t="str">
        <f t="shared" si="87"/>
        <v>Industry</v>
      </c>
      <c r="B341" s="77" t="str">
        <f t="shared" si="84"/>
        <v>Electrification + Hydrogen</v>
      </c>
      <c r="C341" s="77" t="str">
        <f t="shared" si="84"/>
        <v>Fraction of Industrial Fuel Use Shifted to Other Fuels</v>
      </c>
      <c r="D341" s="11" t="s">
        <v>147</v>
      </c>
      <c r="E341" s="56" t="s">
        <v>2685</v>
      </c>
      <c r="F341" s="11" t="s">
        <v>2701</v>
      </c>
      <c r="G341" s="56" t="s">
        <v>2691</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14">
      <c r="A342" s="77" t="str">
        <f t="shared" si="87"/>
        <v>Industry</v>
      </c>
      <c r="B342" s="77" t="str">
        <f t="shared" si="84"/>
        <v>Electrification + Hydrogen</v>
      </c>
      <c r="C342" s="77" t="str">
        <f t="shared" si="84"/>
        <v>Fraction of Industrial Fuel Use Shifted to Other Fuels</v>
      </c>
      <c r="D342" s="11" t="s">
        <v>147</v>
      </c>
      <c r="E342" s="56" t="s">
        <v>2686</v>
      </c>
      <c r="F342" s="11" t="s">
        <v>2701</v>
      </c>
      <c r="G342" s="56" t="s">
        <v>2694</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3536</v>
      </c>
      <c r="Q342" s="77" t="str">
        <f t="shared" si="86"/>
        <v>industry-ag-main.html#fuel-switching</v>
      </c>
      <c r="R342" s="400" t="str">
        <f t="shared" si="86"/>
        <v>industry-elec-and-hydrogen.html</v>
      </c>
      <c r="S342" s="56"/>
      <c r="T342" s="56"/>
    </row>
    <row r="343" spans="1:20" ht="114">
      <c r="A343" s="77" t="str">
        <f t="shared" si="87"/>
        <v>Industry</v>
      </c>
      <c r="B343" s="77" t="str">
        <f t="shared" si="84"/>
        <v>Electrification + Hydrogen</v>
      </c>
      <c r="C343" s="77" t="str">
        <f t="shared" si="84"/>
        <v>Fraction of Industrial Fuel Use Shifted to Other Fuels</v>
      </c>
      <c r="D343" s="11" t="s">
        <v>147</v>
      </c>
      <c r="E343" s="56" t="s">
        <v>2687</v>
      </c>
      <c r="F343" s="11" t="s">
        <v>2701</v>
      </c>
      <c r="G343" s="56" t="s">
        <v>2695</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3537</v>
      </c>
      <c r="Q343" s="77" t="str">
        <f t="shared" si="86"/>
        <v>industry-ag-main.html#fuel-switching</v>
      </c>
      <c r="R343" s="400" t="str">
        <f t="shared" si="86"/>
        <v>industry-elec-and-hydrogen.html</v>
      </c>
      <c r="S343" s="56"/>
      <c r="T343" s="56"/>
    </row>
    <row r="344" spans="1:20" ht="28.5">
      <c r="A344" s="77" t="str">
        <f t="shared" si="87"/>
        <v>Industry</v>
      </c>
      <c r="B344" s="77" t="str">
        <f t="shared" si="84"/>
        <v>Electrification + Hydrogen</v>
      </c>
      <c r="C344" s="77" t="str">
        <f t="shared" si="84"/>
        <v>Fraction of Industrial Fuel Use Shifted to Other Fuels</v>
      </c>
      <c r="D344" s="11" t="s">
        <v>147</v>
      </c>
      <c r="E344" s="56" t="s">
        <v>2688</v>
      </c>
      <c r="F344" s="11" t="s">
        <v>2701</v>
      </c>
      <c r="G344" s="56" t="s">
        <v>2692</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14">
      <c r="A345" s="77" t="str">
        <f t="shared" si="87"/>
        <v>Industry</v>
      </c>
      <c r="B345" s="77" t="str">
        <f t="shared" si="84"/>
        <v>Electrification + Hydrogen</v>
      </c>
      <c r="C345" s="77" t="str">
        <f t="shared" si="84"/>
        <v>Fraction of Industrial Fuel Use Shifted to Other Fuels</v>
      </c>
      <c r="D345" s="11" t="s">
        <v>147</v>
      </c>
      <c r="E345" s="56" t="s">
        <v>2689</v>
      </c>
      <c r="F345" s="11" t="s">
        <v>2701</v>
      </c>
      <c r="G345" s="56" t="s">
        <v>2693</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3538</v>
      </c>
      <c r="Q345" s="77" t="str">
        <f t="shared" si="86"/>
        <v>industry-ag-main.html#fuel-switching</v>
      </c>
      <c r="R345" s="400" t="str">
        <f t="shared" si="86"/>
        <v>industry-elec-and-hydrogen.html</v>
      </c>
      <c r="S345" s="56"/>
      <c r="T345" s="56"/>
    </row>
    <row r="346" spans="1:20" ht="28.5">
      <c r="A346" s="77" t="str">
        <f t="shared" si="87"/>
        <v>Industry</v>
      </c>
      <c r="B346" s="77" t="str">
        <f t="shared" si="84"/>
        <v>Electrification + Hydrogen</v>
      </c>
      <c r="C346" s="77" t="str">
        <f t="shared" si="84"/>
        <v>Fraction of Industrial Fuel Use Shifted to Other Fuels</v>
      </c>
      <c r="D346" s="11" t="s">
        <v>147</v>
      </c>
      <c r="E346" s="56" t="s">
        <v>2690</v>
      </c>
      <c r="F346" s="11" t="s">
        <v>2701</v>
      </c>
      <c r="G346" s="56" t="s">
        <v>2696</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28.5">
      <c r="A347" s="77" t="str">
        <f t="shared" si="87"/>
        <v>Industry</v>
      </c>
      <c r="B347" s="77" t="str">
        <f t="shared" si="84"/>
        <v>Electrification + Hydrogen</v>
      </c>
      <c r="C347" s="77" t="str">
        <f t="shared" si="84"/>
        <v>Fraction of Industrial Fuel Use Shifted to Other Fuels</v>
      </c>
      <c r="D347" s="11" t="s">
        <v>147</v>
      </c>
      <c r="E347" s="56" t="s">
        <v>3153</v>
      </c>
      <c r="F347" s="11" t="s">
        <v>2701</v>
      </c>
      <c r="G347" s="56" t="s">
        <v>3156</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28.25">
      <c r="A348" s="77" t="str">
        <f t="shared" si="87"/>
        <v>Industry</v>
      </c>
      <c r="B348" s="77" t="str">
        <f t="shared" si="84"/>
        <v>Electrification + Hydrogen</v>
      </c>
      <c r="C348" s="77" t="str">
        <f t="shared" si="84"/>
        <v>Fraction of Industrial Fuel Use Shifted to Other Fuels</v>
      </c>
      <c r="D348" s="11" t="s">
        <v>147</v>
      </c>
      <c r="E348" s="56" t="s">
        <v>3154</v>
      </c>
      <c r="F348" s="11" t="s">
        <v>2701</v>
      </c>
      <c r="G348" s="56" t="s">
        <v>3158</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3539</v>
      </c>
      <c r="Q348" s="77" t="str">
        <f t="shared" si="86"/>
        <v>industry-ag-main.html#fuel-switching</v>
      </c>
      <c r="R348" s="400" t="str">
        <f t="shared" si="86"/>
        <v>industry-elec-and-hydrogen.html</v>
      </c>
      <c r="S348" s="56"/>
      <c r="T348" s="56"/>
    </row>
    <row r="349" spans="1:20" ht="128.25">
      <c r="A349" s="77" t="str">
        <f t="shared" si="87"/>
        <v>Industry</v>
      </c>
      <c r="B349" s="77" t="str">
        <f t="shared" si="84"/>
        <v>Electrification + Hydrogen</v>
      </c>
      <c r="C349" s="77" t="str">
        <f t="shared" si="84"/>
        <v>Fraction of Industrial Fuel Use Shifted to Other Fuels</v>
      </c>
      <c r="D349" s="11" t="s">
        <v>147</v>
      </c>
      <c r="E349" s="56" t="s">
        <v>3155</v>
      </c>
      <c r="F349" s="11" t="s">
        <v>2701</v>
      </c>
      <c r="G349" s="56" t="s">
        <v>3159</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3540</v>
      </c>
      <c r="Q349" s="77" t="str">
        <f t="shared" si="86"/>
        <v>industry-ag-main.html#fuel-switching</v>
      </c>
      <c r="R349" s="400" t="str">
        <f t="shared" si="86"/>
        <v>industry-elec-and-hydrogen.html</v>
      </c>
      <c r="S349" s="56"/>
      <c r="T349" s="56"/>
    </row>
    <row r="350" spans="1:20" ht="28.5">
      <c r="A350" s="77" t="str">
        <f t="shared" si="87"/>
        <v>Industry</v>
      </c>
      <c r="B350" s="77" t="str">
        <f t="shared" si="84"/>
        <v>Electrification + Hydrogen</v>
      </c>
      <c r="C350" s="77" t="str">
        <f t="shared" si="84"/>
        <v>Fraction of Industrial Fuel Use Shifted to Other Fuels</v>
      </c>
      <c r="D350" s="11" t="s">
        <v>147</v>
      </c>
      <c r="E350" s="56" t="s">
        <v>3152</v>
      </c>
      <c r="F350" s="11" t="s">
        <v>2701</v>
      </c>
      <c r="G350" s="56" t="s">
        <v>3157</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28.5">
      <c r="A351" s="77" t="str">
        <f t="shared" si="87"/>
        <v>Industry</v>
      </c>
      <c r="B351" s="77" t="str">
        <f t="shared" si="84"/>
        <v>Electrification + Hydrogen</v>
      </c>
      <c r="C351" s="77" t="str">
        <f t="shared" si="84"/>
        <v>Fraction of Industrial Fuel Use Shifted to Other Fuels</v>
      </c>
      <c r="D351" s="11" t="s">
        <v>148</v>
      </c>
      <c r="E351" s="56" t="s">
        <v>2685</v>
      </c>
      <c r="F351" s="11" t="s">
        <v>2702</v>
      </c>
      <c r="G351" s="56" t="s">
        <v>2691</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14">
      <c r="A352" s="77" t="str">
        <f t="shared" si="87"/>
        <v>Industry</v>
      </c>
      <c r="B352" s="77" t="str">
        <f t="shared" si="84"/>
        <v>Electrification + Hydrogen</v>
      </c>
      <c r="C352" s="77" t="str">
        <f t="shared" si="84"/>
        <v>Fraction of Industrial Fuel Use Shifted to Other Fuels</v>
      </c>
      <c r="D352" s="11" t="s">
        <v>148</v>
      </c>
      <c r="E352" s="56" t="s">
        <v>2686</v>
      </c>
      <c r="F352" s="11" t="s">
        <v>2702</v>
      </c>
      <c r="G352" s="56" t="s">
        <v>2694</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3541</v>
      </c>
      <c r="Q352" s="77" t="str">
        <f t="shared" si="86"/>
        <v>industry-ag-main.html#fuel-switching</v>
      </c>
      <c r="R352" s="400" t="str">
        <f t="shared" si="86"/>
        <v>industry-elec-and-hydrogen.html</v>
      </c>
      <c r="S352" s="56"/>
      <c r="T352" s="56"/>
    </row>
    <row r="353" spans="1:20" ht="114">
      <c r="A353" s="77" t="str">
        <f t="shared" si="87"/>
        <v>Industry</v>
      </c>
      <c r="B353" s="77" t="str">
        <f t="shared" si="84"/>
        <v>Electrification + Hydrogen</v>
      </c>
      <c r="C353" s="77" t="str">
        <f t="shared" si="84"/>
        <v>Fraction of Industrial Fuel Use Shifted to Other Fuels</v>
      </c>
      <c r="D353" s="11" t="s">
        <v>148</v>
      </c>
      <c r="E353" s="56" t="s">
        <v>2687</v>
      </c>
      <c r="F353" s="11" t="s">
        <v>2702</v>
      </c>
      <c r="G353" s="56" t="s">
        <v>2695</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3542</v>
      </c>
      <c r="Q353" s="77" t="str">
        <f t="shared" si="86"/>
        <v>industry-ag-main.html#fuel-switching</v>
      </c>
      <c r="R353" s="400" t="str">
        <f t="shared" si="86"/>
        <v>industry-elec-and-hydrogen.html</v>
      </c>
      <c r="S353" s="56"/>
      <c r="T353" s="56"/>
    </row>
    <row r="354" spans="1:20" ht="28.5">
      <c r="A354" s="77" t="str">
        <f t="shared" si="87"/>
        <v>Industry</v>
      </c>
      <c r="B354" s="77" t="str">
        <f t="shared" si="87"/>
        <v>Electrification + Hydrogen</v>
      </c>
      <c r="C354" s="77" t="str">
        <f t="shared" si="87"/>
        <v>Fraction of Industrial Fuel Use Shifted to Other Fuels</v>
      </c>
      <c r="D354" s="11" t="s">
        <v>148</v>
      </c>
      <c r="E354" s="56" t="s">
        <v>2688</v>
      </c>
      <c r="F354" s="11" t="s">
        <v>2702</v>
      </c>
      <c r="G354" s="56" t="s">
        <v>2692</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14">
      <c r="A355" s="77" t="str">
        <f t="shared" si="87"/>
        <v>Industry</v>
      </c>
      <c r="B355" s="77" t="str">
        <f t="shared" si="87"/>
        <v>Electrification + Hydrogen</v>
      </c>
      <c r="C355" s="77" t="str">
        <f t="shared" si="87"/>
        <v>Fraction of Industrial Fuel Use Shifted to Other Fuels</v>
      </c>
      <c r="D355" s="11" t="s">
        <v>148</v>
      </c>
      <c r="E355" s="56" t="s">
        <v>2689</v>
      </c>
      <c r="F355" s="11" t="s">
        <v>2702</v>
      </c>
      <c r="G355" s="56" t="s">
        <v>2693</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3543</v>
      </c>
      <c r="Q355" s="77" t="str">
        <f t="shared" si="86"/>
        <v>industry-ag-main.html#fuel-switching</v>
      </c>
      <c r="R355" s="400" t="str">
        <f t="shared" si="86"/>
        <v>industry-elec-and-hydrogen.html</v>
      </c>
      <c r="S355" s="56"/>
      <c r="T355" s="56"/>
    </row>
    <row r="356" spans="1:20" ht="28.5">
      <c r="A356" s="77" t="str">
        <f t="shared" ref="A356:C400" si="89">A$321</f>
        <v>Industry</v>
      </c>
      <c r="B356" s="77" t="str">
        <f t="shared" si="89"/>
        <v>Electrification + Hydrogen</v>
      </c>
      <c r="C356" s="77" t="str">
        <f t="shared" si="89"/>
        <v>Fraction of Industrial Fuel Use Shifted to Other Fuels</v>
      </c>
      <c r="D356" s="11" t="s">
        <v>148</v>
      </c>
      <c r="E356" s="56" t="s">
        <v>2690</v>
      </c>
      <c r="F356" s="11" t="s">
        <v>2702</v>
      </c>
      <c r="G356" s="56" t="s">
        <v>2696</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28.5">
      <c r="A357" s="77" t="str">
        <f t="shared" si="89"/>
        <v>Industry</v>
      </c>
      <c r="B357" s="77" t="str">
        <f t="shared" si="89"/>
        <v>Electrification + Hydrogen</v>
      </c>
      <c r="C357" s="77" t="str">
        <f t="shared" si="89"/>
        <v>Fraction of Industrial Fuel Use Shifted to Other Fuels</v>
      </c>
      <c r="D357" s="11" t="s">
        <v>148</v>
      </c>
      <c r="E357" s="56" t="s">
        <v>3153</v>
      </c>
      <c r="F357" s="11" t="s">
        <v>2702</v>
      </c>
      <c r="G357" s="56" t="s">
        <v>3156</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14">
      <c r="A358" s="77" t="str">
        <f t="shared" si="89"/>
        <v>Industry</v>
      </c>
      <c r="B358" s="77" t="str">
        <f t="shared" si="89"/>
        <v>Electrification + Hydrogen</v>
      </c>
      <c r="C358" s="77" t="str">
        <f t="shared" si="89"/>
        <v>Fraction of Industrial Fuel Use Shifted to Other Fuels</v>
      </c>
      <c r="D358" s="11" t="s">
        <v>148</v>
      </c>
      <c r="E358" s="56" t="s">
        <v>3154</v>
      </c>
      <c r="F358" s="11" t="s">
        <v>2702</v>
      </c>
      <c r="G358" s="56" t="s">
        <v>3158</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3544</v>
      </c>
      <c r="Q358" s="77" t="str">
        <f t="shared" si="86"/>
        <v>industry-ag-main.html#fuel-switching</v>
      </c>
      <c r="R358" s="400" t="str">
        <f t="shared" si="86"/>
        <v>industry-elec-and-hydrogen.html</v>
      </c>
      <c r="S358" s="56"/>
      <c r="T358" s="56"/>
    </row>
    <row r="359" spans="1:20" ht="128.25">
      <c r="A359" s="77" t="str">
        <f t="shared" si="89"/>
        <v>Industry</v>
      </c>
      <c r="B359" s="77" t="str">
        <f t="shared" si="89"/>
        <v>Electrification + Hydrogen</v>
      </c>
      <c r="C359" s="77" t="str">
        <f t="shared" si="89"/>
        <v>Fraction of Industrial Fuel Use Shifted to Other Fuels</v>
      </c>
      <c r="D359" s="11" t="s">
        <v>148</v>
      </c>
      <c r="E359" s="56" t="s">
        <v>3155</v>
      </c>
      <c r="F359" s="11" t="s">
        <v>2702</v>
      </c>
      <c r="G359" s="56" t="s">
        <v>3159</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3545</v>
      </c>
      <c r="Q359" s="77" t="str">
        <f t="shared" si="86"/>
        <v>industry-ag-main.html#fuel-switching</v>
      </c>
      <c r="R359" s="400" t="str">
        <f t="shared" si="86"/>
        <v>industry-elec-and-hydrogen.html</v>
      </c>
      <c r="S359" s="56"/>
      <c r="T359" s="56"/>
    </row>
    <row r="360" spans="1:20" ht="28.5">
      <c r="A360" s="77" t="str">
        <f t="shared" si="89"/>
        <v>Industry</v>
      </c>
      <c r="B360" s="77" t="str">
        <f t="shared" si="89"/>
        <v>Electrification + Hydrogen</v>
      </c>
      <c r="C360" s="77" t="str">
        <f t="shared" si="89"/>
        <v>Fraction of Industrial Fuel Use Shifted to Other Fuels</v>
      </c>
      <c r="D360" s="11" t="s">
        <v>148</v>
      </c>
      <c r="E360" s="56" t="s">
        <v>3152</v>
      </c>
      <c r="F360" s="11" t="s">
        <v>2702</v>
      </c>
      <c r="G360" s="56" t="s">
        <v>3157</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28.5">
      <c r="A361" s="77" t="str">
        <f t="shared" si="89"/>
        <v>Industry</v>
      </c>
      <c r="B361" s="77" t="str">
        <f t="shared" si="89"/>
        <v>Electrification + Hydrogen</v>
      </c>
      <c r="C361" s="77" t="str">
        <f t="shared" si="89"/>
        <v>Fraction of Industrial Fuel Use Shifted to Other Fuels</v>
      </c>
      <c r="D361" s="11" t="s">
        <v>2775</v>
      </c>
      <c r="E361" s="56" t="s">
        <v>2685</v>
      </c>
      <c r="F361" s="56" t="s">
        <v>3239</v>
      </c>
      <c r="G361" s="56" t="s">
        <v>2691</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14">
      <c r="A362" s="77" t="str">
        <f t="shared" si="89"/>
        <v>Industry</v>
      </c>
      <c r="B362" s="77" t="str">
        <f t="shared" si="89"/>
        <v>Electrification + Hydrogen</v>
      </c>
      <c r="C362" s="77" t="str">
        <f t="shared" si="89"/>
        <v>Fraction of Industrial Fuel Use Shifted to Other Fuels</v>
      </c>
      <c r="D362" s="11" t="s">
        <v>2775</v>
      </c>
      <c r="E362" s="56" t="s">
        <v>2686</v>
      </c>
      <c r="F362" s="56" t="s">
        <v>3239</v>
      </c>
      <c r="G362" s="56" t="s">
        <v>2694</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3546</v>
      </c>
      <c r="Q362" s="77" t="str">
        <f t="shared" si="86"/>
        <v>industry-ag-main.html#fuel-switching</v>
      </c>
      <c r="R362" s="400" t="str">
        <f t="shared" si="86"/>
        <v>industry-elec-and-hydrogen.html</v>
      </c>
      <c r="S362" s="56"/>
      <c r="T362" s="56"/>
    </row>
    <row r="363" spans="1:20" ht="114">
      <c r="A363" s="77" t="str">
        <f t="shared" si="89"/>
        <v>Industry</v>
      </c>
      <c r="B363" s="77" t="str">
        <f t="shared" si="89"/>
        <v>Electrification + Hydrogen</v>
      </c>
      <c r="C363" s="77" t="str">
        <f t="shared" si="89"/>
        <v>Fraction of Industrial Fuel Use Shifted to Other Fuels</v>
      </c>
      <c r="D363" s="11" t="s">
        <v>2775</v>
      </c>
      <c r="E363" s="56" t="s">
        <v>2687</v>
      </c>
      <c r="F363" s="56" t="s">
        <v>3239</v>
      </c>
      <c r="G363" s="56" t="s">
        <v>2695</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3547</v>
      </c>
      <c r="Q363" s="77" t="str">
        <f t="shared" si="86"/>
        <v>industry-ag-main.html#fuel-switching</v>
      </c>
      <c r="R363" s="400" t="str">
        <f t="shared" si="86"/>
        <v>industry-elec-and-hydrogen.html</v>
      </c>
      <c r="S363" s="56"/>
      <c r="T363" s="56"/>
    </row>
    <row r="364" spans="1:20" ht="28.5">
      <c r="A364" s="77" t="str">
        <f t="shared" si="89"/>
        <v>Industry</v>
      </c>
      <c r="B364" s="77" t="str">
        <f t="shared" si="89"/>
        <v>Electrification + Hydrogen</v>
      </c>
      <c r="C364" s="77" t="str">
        <f t="shared" si="89"/>
        <v>Fraction of Industrial Fuel Use Shifted to Other Fuels</v>
      </c>
      <c r="D364" s="11" t="s">
        <v>2775</v>
      </c>
      <c r="E364" s="56" t="s">
        <v>2688</v>
      </c>
      <c r="F364" s="56" t="s">
        <v>3239</v>
      </c>
      <c r="G364" s="56" t="s">
        <v>2692</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14">
      <c r="A365" s="77" t="str">
        <f t="shared" si="89"/>
        <v>Industry</v>
      </c>
      <c r="B365" s="77" t="str">
        <f t="shared" si="89"/>
        <v>Electrification + Hydrogen</v>
      </c>
      <c r="C365" s="77" t="str">
        <f t="shared" si="89"/>
        <v>Fraction of Industrial Fuel Use Shifted to Other Fuels</v>
      </c>
      <c r="D365" s="11" t="s">
        <v>2775</v>
      </c>
      <c r="E365" s="56" t="s">
        <v>2689</v>
      </c>
      <c r="F365" s="56" t="s">
        <v>3239</v>
      </c>
      <c r="G365" s="56" t="s">
        <v>2693</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3548</v>
      </c>
      <c r="Q365" s="77" t="str">
        <f t="shared" si="86"/>
        <v>industry-ag-main.html#fuel-switching</v>
      </c>
      <c r="R365" s="400" t="str">
        <f t="shared" si="86"/>
        <v>industry-elec-and-hydrogen.html</v>
      </c>
      <c r="S365" s="56"/>
      <c r="T365" s="56"/>
    </row>
    <row r="366" spans="1:20" ht="28.5">
      <c r="A366" s="77" t="str">
        <f t="shared" si="89"/>
        <v>Industry</v>
      </c>
      <c r="B366" s="77" t="str">
        <f t="shared" si="89"/>
        <v>Electrification + Hydrogen</v>
      </c>
      <c r="C366" s="77" t="str">
        <f t="shared" si="89"/>
        <v>Fraction of Industrial Fuel Use Shifted to Other Fuels</v>
      </c>
      <c r="D366" s="11" t="s">
        <v>2775</v>
      </c>
      <c r="E366" s="56" t="s">
        <v>2690</v>
      </c>
      <c r="F366" s="56" t="s">
        <v>3239</v>
      </c>
      <c r="G366" s="56" t="s">
        <v>2696</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28.5">
      <c r="A367" s="77" t="str">
        <f t="shared" si="89"/>
        <v>Industry</v>
      </c>
      <c r="B367" s="77" t="str">
        <f t="shared" si="89"/>
        <v>Electrification + Hydrogen</v>
      </c>
      <c r="C367" s="77" t="str">
        <f t="shared" si="89"/>
        <v>Fraction of Industrial Fuel Use Shifted to Other Fuels</v>
      </c>
      <c r="D367" s="11" t="s">
        <v>2775</v>
      </c>
      <c r="E367" s="56" t="s">
        <v>3153</v>
      </c>
      <c r="F367" s="56" t="s">
        <v>3239</v>
      </c>
      <c r="G367" s="56" t="s">
        <v>3156</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14">
      <c r="A368" s="77" t="str">
        <f t="shared" si="89"/>
        <v>Industry</v>
      </c>
      <c r="B368" s="77" t="str">
        <f t="shared" si="89"/>
        <v>Electrification + Hydrogen</v>
      </c>
      <c r="C368" s="77" t="str">
        <f t="shared" si="89"/>
        <v>Fraction of Industrial Fuel Use Shifted to Other Fuels</v>
      </c>
      <c r="D368" s="11" t="s">
        <v>2775</v>
      </c>
      <c r="E368" s="56" t="s">
        <v>3154</v>
      </c>
      <c r="F368" s="56" t="s">
        <v>3239</v>
      </c>
      <c r="G368" s="56" t="s">
        <v>3158</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3549</v>
      </c>
      <c r="Q368" s="77" t="str">
        <f t="shared" si="86"/>
        <v>industry-ag-main.html#fuel-switching</v>
      </c>
      <c r="R368" s="400" t="str">
        <f t="shared" si="86"/>
        <v>industry-elec-and-hydrogen.html</v>
      </c>
      <c r="S368" s="56"/>
      <c r="T368" s="56"/>
    </row>
    <row r="369" spans="1:20" ht="28.5">
      <c r="A369" s="77" t="str">
        <f t="shared" si="89"/>
        <v>Industry</v>
      </c>
      <c r="B369" s="77" t="str">
        <f t="shared" si="89"/>
        <v>Electrification + Hydrogen</v>
      </c>
      <c r="C369" s="77" t="str">
        <f t="shared" si="89"/>
        <v>Fraction of Industrial Fuel Use Shifted to Other Fuels</v>
      </c>
      <c r="D369" s="11" t="s">
        <v>2775</v>
      </c>
      <c r="E369" s="56" t="s">
        <v>3155</v>
      </c>
      <c r="F369" s="56" t="s">
        <v>3239</v>
      </c>
      <c r="G369" s="56" t="s">
        <v>3159</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28.5">
      <c r="A370" s="77" t="str">
        <f t="shared" si="89"/>
        <v>Industry</v>
      </c>
      <c r="B370" s="77" t="str">
        <f t="shared" si="89"/>
        <v>Electrification + Hydrogen</v>
      </c>
      <c r="C370" s="77" t="str">
        <f t="shared" si="89"/>
        <v>Fraction of Industrial Fuel Use Shifted to Other Fuels</v>
      </c>
      <c r="D370" s="11" t="s">
        <v>2775</v>
      </c>
      <c r="E370" s="56" t="s">
        <v>3152</v>
      </c>
      <c r="F370" s="56" t="s">
        <v>3239</v>
      </c>
      <c r="G370" s="56" t="s">
        <v>3157</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28.5">
      <c r="A371" s="77" t="str">
        <f t="shared" si="89"/>
        <v>Industry</v>
      </c>
      <c r="B371" s="77" t="str">
        <f t="shared" si="89"/>
        <v>Electrification + Hydrogen</v>
      </c>
      <c r="C371" s="77" t="str">
        <f t="shared" si="89"/>
        <v>Fraction of Industrial Fuel Use Shifted to Other Fuels</v>
      </c>
      <c r="D371" s="11" t="s">
        <v>149</v>
      </c>
      <c r="E371" s="56" t="s">
        <v>2685</v>
      </c>
      <c r="F371" s="11" t="s">
        <v>2774</v>
      </c>
      <c r="G371" s="56" t="s">
        <v>2691</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28.5">
      <c r="A372" s="77" t="str">
        <f t="shared" si="89"/>
        <v>Industry</v>
      </c>
      <c r="B372" s="77" t="str">
        <f t="shared" si="89"/>
        <v>Electrification + Hydrogen</v>
      </c>
      <c r="C372" s="77" t="str">
        <f t="shared" si="89"/>
        <v>Fraction of Industrial Fuel Use Shifted to Other Fuels</v>
      </c>
      <c r="D372" s="11" t="s">
        <v>149</v>
      </c>
      <c r="E372" s="56" t="s">
        <v>2686</v>
      </c>
      <c r="F372" s="11" t="s">
        <v>2774</v>
      </c>
      <c r="G372" s="56" t="s">
        <v>2694</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28.5">
      <c r="A373" s="77" t="str">
        <f t="shared" si="89"/>
        <v>Industry</v>
      </c>
      <c r="B373" s="77" t="str">
        <f t="shared" si="89"/>
        <v>Electrification + Hydrogen</v>
      </c>
      <c r="C373" s="77" t="str">
        <f t="shared" si="89"/>
        <v>Fraction of Industrial Fuel Use Shifted to Other Fuels</v>
      </c>
      <c r="D373" s="11" t="s">
        <v>149</v>
      </c>
      <c r="E373" s="56" t="s">
        <v>2687</v>
      </c>
      <c r="F373" s="11" t="s">
        <v>2774</v>
      </c>
      <c r="G373" s="56" t="s">
        <v>2695</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28.5">
      <c r="A374" s="77" t="str">
        <f t="shared" si="89"/>
        <v>Industry</v>
      </c>
      <c r="B374" s="77" t="str">
        <f t="shared" si="89"/>
        <v>Electrification + Hydrogen</v>
      </c>
      <c r="C374" s="77" t="str">
        <f t="shared" si="89"/>
        <v>Fraction of Industrial Fuel Use Shifted to Other Fuels</v>
      </c>
      <c r="D374" s="11" t="s">
        <v>149</v>
      </c>
      <c r="E374" s="56" t="s">
        <v>2688</v>
      </c>
      <c r="F374" s="11" t="s">
        <v>2774</v>
      </c>
      <c r="G374" s="56" t="s">
        <v>2692</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28.5">
      <c r="A375" s="77" t="str">
        <f t="shared" si="89"/>
        <v>Industry</v>
      </c>
      <c r="B375" s="77" t="str">
        <f t="shared" si="89"/>
        <v>Electrification + Hydrogen</v>
      </c>
      <c r="C375" s="77" t="str">
        <f t="shared" si="89"/>
        <v>Fraction of Industrial Fuel Use Shifted to Other Fuels</v>
      </c>
      <c r="D375" s="11" t="s">
        <v>149</v>
      </c>
      <c r="E375" s="56" t="s">
        <v>2689</v>
      </c>
      <c r="F375" s="11" t="s">
        <v>2774</v>
      </c>
      <c r="G375" s="56" t="s">
        <v>2693</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28.5">
      <c r="A376" s="77" t="str">
        <f t="shared" si="89"/>
        <v>Industry</v>
      </c>
      <c r="B376" s="77" t="str">
        <f t="shared" si="89"/>
        <v>Electrification + Hydrogen</v>
      </c>
      <c r="C376" s="77" t="str">
        <f t="shared" si="89"/>
        <v>Fraction of Industrial Fuel Use Shifted to Other Fuels</v>
      </c>
      <c r="D376" s="11" t="s">
        <v>149</v>
      </c>
      <c r="E376" s="56" t="s">
        <v>2690</v>
      </c>
      <c r="F376" s="11" t="s">
        <v>2774</v>
      </c>
      <c r="G376" s="56" t="s">
        <v>2696</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28.5">
      <c r="A377" s="77" t="str">
        <f t="shared" si="89"/>
        <v>Industry</v>
      </c>
      <c r="B377" s="77" t="str">
        <f t="shared" si="89"/>
        <v>Electrification + Hydrogen</v>
      </c>
      <c r="C377" s="77" t="str">
        <f t="shared" si="89"/>
        <v>Fraction of Industrial Fuel Use Shifted to Other Fuels</v>
      </c>
      <c r="D377" s="11" t="s">
        <v>149</v>
      </c>
      <c r="E377" s="56" t="s">
        <v>3153</v>
      </c>
      <c r="F377" s="11" t="s">
        <v>2774</v>
      </c>
      <c r="G377" s="56" t="s">
        <v>3156</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28.5">
      <c r="A378" s="77" t="str">
        <f t="shared" si="89"/>
        <v>Industry</v>
      </c>
      <c r="B378" s="77" t="str">
        <f t="shared" si="89"/>
        <v>Electrification + Hydrogen</v>
      </c>
      <c r="C378" s="77" t="str">
        <f t="shared" si="89"/>
        <v>Fraction of Industrial Fuel Use Shifted to Other Fuels</v>
      </c>
      <c r="D378" s="11" t="s">
        <v>149</v>
      </c>
      <c r="E378" s="56" t="s">
        <v>3154</v>
      </c>
      <c r="F378" s="11" t="s">
        <v>2774</v>
      </c>
      <c r="G378" s="56" t="s">
        <v>3158</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28.5">
      <c r="A379" s="77" t="str">
        <f t="shared" si="89"/>
        <v>Industry</v>
      </c>
      <c r="B379" s="77" t="str">
        <f t="shared" si="89"/>
        <v>Electrification + Hydrogen</v>
      </c>
      <c r="C379" s="77" t="str">
        <f t="shared" si="89"/>
        <v>Fraction of Industrial Fuel Use Shifted to Other Fuels</v>
      </c>
      <c r="D379" s="11" t="s">
        <v>149</v>
      </c>
      <c r="E379" s="56" t="s">
        <v>3155</v>
      </c>
      <c r="F379" s="11" t="s">
        <v>2774</v>
      </c>
      <c r="G379" s="56" t="s">
        <v>3159</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28.5">
      <c r="A380" s="77" t="str">
        <f t="shared" si="89"/>
        <v>Industry</v>
      </c>
      <c r="B380" s="77" t="str">
        <f t="shared" si="89"/>
        <v>Electrification + Hydrogen</v>
      </c>
      <c r="C380" s="77" t="str">
        <f t="shared" si="89"/>
        <v>Fraction of Industrial Fuel Use Shifted to Other Fuels</v>
      </c>
      <c r="D380" s="11" t="s">
        <v>149</v>
      </c>
      <c r="E380" s="56" t="s">
        <v>3152</v>
      </c>
      <c r="F380" s="11" t="s">
        <v>2774</v>
      </c>
      <c r="G380" s="56" t="s">
        <v>3157</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28.5">
      <c r="A381" s="77" t="str">
        <f t="shared" si="89"/>
        <v>Industry</v>
      </c>
      <c r="B381" s="77" t="str">
        <f t="shared" si="89"/>
        <v>Electrification + Hydrogen</v>
      </c>
      <c r="C381" s="77" t="str">
        <f t="shared" si="89"/>
        <v>Fraction of Industrial Fuel Use Shifted to Other Fuels</v>
      </c>
      <c r="D381" s="11" t="s">
        <v>150</v>
      </c>
      <c r="E381" s="56" t="s">
        <v>2685</v>
      </c>
      <c r="F381" s="11" t="s">
        <v>152</v>
      </c>
      <c r="G381" s="56" t="s">
        <v>2691</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28.5">
      <c r="A382" s="77" t="str">
        <f t="shared" si="89"/>
        <v>Industry</v>
      </c>
      <c r="B382" s="77" t="str">
        <f t="shared" si="89"/>
        <v>Electrification + Hydrogen</v>
      </c>
      <c r="C382" s="77" t="str">
        <f t="shared" si="89"/>
        <v>Fraction of Industrial Fuel Use Shifted to Other Fuels</v>
      </c>
      <c r="D382" s="11" t="s">
        <v>150</v>
      </c>
      <c r="E382" s="56" t="s">
        <v>2686</v>
      </c>
      <c r="F382" s="11" t="s">
        <v>152</v>
      </c>
      <c r="G382" s="56" t="s">
        <v>2694</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14">
      <c r="A383" s="77" t="str">
        <f t="shared" si="89"/>
        <v>Industry</v>
      </c>
      <c r="B383" s="77" t="str">
        <f t="shared" si="89"/>
        <v>Electrification + Hydrogen</v>
      </c>
      <c r="C383" s="77" t="str">
        <f t="shared" si="89"/>
        <v>Fraction of Industrial Fuel Use Shifted to Other Fuels</v>
      </c>
      <c r="D383" s="11" t="s">
        <v>150</v>
      </c>
      <c r="E383" s="56" t="s">
        <v>2687</v>
      </c>
      <c r="F383" s="11" t="s">
        <v>152</v>
      </c>
      <c r="G383" s="56" t="s">
        <v>2695</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3550</v>
      </c>
      <c r="Q383" s="77" t="str">
        <f t="shared" si="86"/>
        <v>industry-ag-main.html#fuel-switching</v>
      </c>
      <c r="R383" s="400" t="str">
        <f t="shared" si="86"/>
        <v>industry-elec-and-hydrogen.html</v>
      </c>
      <c r="S383" s="56"/>
      <c r="T383" s="56"/>
    </row>
    <row r="384" spans="1:20" ht="28.5">
      <c r="A384" s="77" t="str">
        <f t="shared" si="89"/>
        <v>Industry</v>
      </c>
      <c r="B384" s="77" t="str">
        <f t="shared" si="89"/>
        <v>Electrification + Hydrogen</v>
      </c>
      <c r="C384" s="77" t="str">
        <f t="shared" si="89"/>
        <v>Fraction of Industrial Fuel Use Shifted to Other Fuels</v>
      </c>
      <c r="D384" s="11" t="s">
        <v>150</v>
      </c>
      <c r="E384" s="56" t="s">
        <v>2688</v>
      </c>
      <c r="F384" s="11" t="s">
        <v>152</v>
      </c>
      <c r="G384" s="56" t="s">
        <v>2692</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14">
      <c r="A385" s="77" t="str">
        <f t="shared" si="89"/>
        <v>Industry</v>
      </c>
      <c r="B385" s="77" t="str">
        <f t="shared" si="89"/>
        <v>Electrification + Hydrogen</v>
      </c>
      <c r="C385" s="77" t="str">
        <f t="shared" si="89"/>
        <v>Fraction of Industrial Fuel Use Shifted to Other Fuels</v>
      </c>
      <c r="D385" s="11" t="s">
        <v>150</v>
      </c>
      <c r="E385" s="56" t="s">
        <v>2689</v>
      </c>
      <c r="F385" s="11" t="s">
        <v>152</v>
      </c>
      <c r="G385" s="56" t="s">
        <v>2693</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3551</v>
      </c>
      <c r="Q385" s="77" t="str">
        <f t="shared" si="86"/>
        <v>industry-ag-main.html#fuel-switching</v>
      </c>
      <c r="R385" s="400" t="str">
        <f t="shared" si="86"/>
        <v>industry-elec-and-hydrogen.html</v>
      </c>
      <c r="S385" s="56"/>
      <c r="T385" s="56"/>
    </row>
    <row r="386" spans="1:20" ht="28.5">
      <c r="A386" s="77" t="str">
        <f t="shared" si="89"/>
        <v>Industry</v>
      </c>
      <c r="B386" s="77" t="str">
        <f t="shared" si="89"/>
        <v>Electrification + Hydrogen</v>
      </c>
      <c r="C386" s="77" t="str">
        <f t="shared" si="89"/>
        <v>Fraction of Industrial Fuel Use Shifted to Other Fuels</v>
      </c>
      <c r="D386" s="11" t="s">
        <v>150</v>
      </c>
      <c r="E386" s="56" t="s">
        <v>2690</v>
      </c>
      <c r="F386" s="11" t="s">
        <v>152</v>
      </c>
      <c r="G386" s="56" t="s">
        <v>2696</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28.5">
      <c r="A387" s="77" t="str">
        <f t="shared" si="89"/>
        <v>Industry</v>
      </c>
      <c r="B387" s="77" t="str">
        <f t="shared" si="89"/>
        <v>Electrification + Hydrogen</v>
      </c>
      <c r="C387" s="77" t="str">
        <f t="shared" si="89"/>
        <v>Fraction of Industrial Fuel Use Shifted to Other Fuels</v>
      </c>
      <c r="D387" s="11" t="s">
        <v>150</v>
      </c>
      <c r="E387" s="56" t="s">
        <v>3153</v>
      </c>
      <c r="F387" s="11" t="s">
        <v>152</v>
      </c>
      <c r="G387" s="56" t="s">
        <v>3156</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14">
      <c r="A388" s="77" t="str">
        <f t="shared" si="89"/>
        <v>Industry</v>
      </c>
      <c r="B388" s="77" t="str">
        <f t="shared" si="89"/>
        <v>Electrification + Hydrogen</v>
      </c>
      <c r="C388" s="77" t="str">
        <f t="shared" si="89"/>
        <v>Fraction of Industrial Fuel Use Shifted to Other Fuels</v>
      </c>
      <c r="D388" s="11" t="s">
        <v>150</v>
      </c>
      <c r="E388" s="56" t="s">
        <v>3154</v>
      </c>
      <c r="F388" s="11" t="s">
        <v>152</v>
      </c>
      <c r="G388" s="56" t="s">
        <v>3158</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3552</v>
      </c>
      <c r="Q388" s="77" t="str">
        <f t="shared" si="86"/>
        <v>industry-ag-main.html#fuel-switching</v>
      </c>
      <c r="R388" s="400" t="str">
        <f t="shared" si="86"/>
        <v>industry-elec-and-hydrogen.html</v>
      </c>
      <c r="S388" s="56"/>
      <c r="T388" s="56"/>
    </row>
    <row r="389" spans="1:20" ht="114">
      <c r="A389" s="77" t="str">
        <f t="shared" si="89"/>
        <v>Industry</v>
      </c>
      <c r="B389" s="77" t="str">
        <f t="shared" si="89"/>
        <v>Electrification + Hydrogen</v>
      </c>
      <c r="C389" s="77" t="str">
        <f t="shared" si="89"/>
        <v>Fraction of Industrial Fuel Use Shifted to Other Fuels</v>
      </c>
      <c r="D389" s="11" t="s">
        <v>150</v>
      </c>
      <c r="E389" s="56" t="s">
        <v>3155</v>
      </c>
      <c r="F389" s="11" t="s">
        <v>152</v>
      </c>
      <c r="G389" s="56" t="s">
        <v>3159</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3553</v>
      </c>
      <c r="Q389" s="77" t="str">
        <f t="shared" si="86"/>
        <v>industry-ag-main.html#fuel-switching</v>
      </c>
      <c r="R389" s="400" t="str">
        <f t="shared" si="86"/>
        <v>industry-elec-and-hydrogen.html</v>
      </c>
      <c r="S389" s="56"/>
      <c r="T389" s="56"/>
    </row>
    <row r="390" spans="1:20" ht="28.5">
      <c r="A390" s="77" t="str">
        <f t="shared" si="89"/>
        <v>Industry</v>
      </c>
      <c r="B390" s="77" t="str">
        <f t="shared" si="89"/>
        <v>Electrification + Hydrogen</v>
      </c>
      <c r="C390" s="77" t="str">
        <f t="shared" si="89"/>
        <v>Fraction of Industrial Fuel Use Shifted to Other Fuels</v>
      </c>
      <c r="D390" s="11" t="s">
        <v>150</v>
      </c>
      <c r="E390" s="56" t="s">
        <v>3152</v>
      </c>
      <c r="F390" s="11" t="s">
        <v>152</v>
      </c>
      <c r="G390" s="56" t="s">
        <v>3157</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28.5">
      <c r="A391" s="77" t="str">
        <f t="shared" si="89"/>
        <v>Industry</v>
      </c>
      <c r="B391" s="77" t="str">
        <f t="shared" si="89"/>
        <v>Electrification + Hydrogen</v>
      </c>
      <c r="C391" s="77" t="str">
        <f t="shared" si="89"/>
        <v>Fraction of Industrial Fuel Use Shifted to Other Fuels</v>
      </c>
      <c r="D391" s="11" t="s">
        <v>151</v>
      </c>
      <c r="E391" s="56" t="s">
        <v>2685</v>
      </c>
      <c r="F391" s="11" t="s">
        <v>153</v>
      </c>
      <c r="G391" s="56" t="s">
        <v>2691</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14">
      <c r="A392" s="77" t="str">
        <f t="shared" si="89"/>
        <v>Industry</v>
      </c>
      <c r="B392" s="77" t="str">
        <f t="shared" si="89"/>
        <v>Electrification + Hydrogen</v>
      </c>
      <c r="C392" s="77" t="str">
        <f t="shared" si="89"/>
        <v>Fraction of Industrial Fuel Use Shifted to Other Fuels</v>
      </c>
      <c r="D392" s="11" t="s">
        <v>151</v>
      </c>
      <c r="E392" s="56" t="s">
        <v>2686</v>
      </c>
      <c r="F392" s="11" t="s">
        <v>153</v>
      </c>
      <c r="G392" s="56" t="s">
        <v>2694</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3554</v>
      </c>
      <c r="Q392" s="77" t="str">
        <f t="shared" si="86"/>
        <v>industry-ag-main.html#fuel-switching</v>
      </c>
      <c r="R392" s="400" t="str">
        <f t="shared" si="86"/>
        <v>industry-elec-and-hydrogen.html</v>
      </c>
      <c r="S392" s="56"/>
      <c r="T392" s="56"/>
    </row>
    <row r="393" spans="1:20" ht="114">
      <c r="A393" s="77" t="str">
        <f t="shared" si="89"/>
        <v>Industry</v>
      </c>
      <c r="B393" s="77" t="str">
        <f t="shared" si="89"/>
        <v>Electrification + Hydrogen</v>
      </c>
      <c r="C393" s="77" t="str">
        <f t="shared" si="89"/>
        <v>Fraction of Industrial Fuel Use Shifted to Other Fuels</v>
      </c>
      <c r="D393" s="11" t="s">
        <v>151</v>
      </c>
      <c r="E393" s="56" t="s">
        <v>2687</v>
      </c>
      <c r="F393" s="11" t="s">
        <v>153</v>
      </c>
      <c r="G393" s="56" t="s">
        <v>2695</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3555</v>
      </c>
      <c r="Q393" s="77" t="str">
        <f t="shared" si="86"/>
        <v>industry-ag-main.html#fuel-switching</v>
      </c>
      <c r="R393" s="400" t="str">
        <f t="shared" si="86"/>
        <v>industry-elec-and-hydrogen.html</v>
      </c>
      <c r="S393" s="56"/>
      <c r="T393" s="56"/>
    </row>
    <row r="394" spans="1:20" ht="28.5">
      <c r="A394" s="77" t="str">
        <f t="shared" si="89"/>
        <v>Industry</v>
      </c>
      <c r="B394" s="77" t="str">
        <f t="shared" si="89"/>
        <v>Electrification + Hydrogen</v>
      </c>
      <c r="C394" s="77" t="str">
        <f t="shared" si="89"/>
        <v>Fraction of Industrial Fuel Use Shifted to Other Fuels</v>
      </c>
      <c r="D394" s="11" t="s">
        <v>151</v>
      </c>
      <c r="E394" s="56" t="s">
        <v>2688</v>
      </c>
      <c r="F394" s="11" t="s">
        <v>153</v>
      </c>
      <c r="G394" s="56" t="s">
        <v>2692</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14">
      <c r="A395" s="77" t="str">
        <f t="shared" si="89"/>
        <v>Industry</v>
      </c>
      <c r="B395" s="77" t="str">
        <f t="shared" si="89"/>
        <v>Electrification + Hydrogen</v>
      </c>
      <c r="C395" s="77" t="str">
        <f t="shared" si="89"/>
        <v>Fraction of Industrial Fuel Use Shifted to Other Fuels</v>
      </c>
      <c r="D395" s="11" t="s">
        <v>151</v>
      </c>
      <c r="E395" s="56" t="s">
        <v>2689</v>
      </c>
      <c r="F395" s="11" t="s">
        <v>153</v>
      </c>
      <c r="G395" s="56" t="s">
        <v>2693</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3556</v>
      </c>
      <c r="Q395" s="77" t="str">
        <f t="shared" si="86"/>
        <v>industry-ag-main.html#fuel-switching</v>
      </c>
      <c r="R395" s="400" t="str">
        <f t="shared" si="86"/>
        <v>industry-elec-and-hydrogen.html</v>
      </c>
      <c r="S395" s="56"/>
      <c r="T395" s="56"/>
    </row>
    <row r="396" spans="1:20" ht="28.5">
      <c r="A396" s="77" t="str">
        <f t="shared" si="89"/>
        <v>Industry</v>
      </c>
      <c r="B396" s="77" t="str">
        <f t="shared" si="89"/>
        <v>Electrification + Hydrogen</v>
      </c>
      <c r="C396" s="77" t="str">
        <f t="shared" si="89"/>
        <v>Fraction of Industrial Fuel Use Shifted to Other Fuels</v>
      </c>
      <c r="D396" s="11" t="s">
        <v>151</v>
      </c>
      <c r="E396" s="56" t="s">
        <v>2690</v>
      </c>
      <c r="F396" s="11" t="s">
        <v>153</v>
      </c>
      <c r="G396" s="56" t="s">
        <v>2696</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28.5">
      <c r="A397" s="77" t="str">
        <f t="shared" si="89"/>
        <v>Industry</v>
      </c>
      <c r="B397" s="77" t="str">
        <f t="shared" si="89"/>
        <v>Electrification + Hydrogen</v>
      </c>
      <c r="C397" s="77" t="str">
        <f t="shared" si="89"/>
        <v>Fraction of Industrial Fuel Use Shifted to Other Fuels</v>
      </c>
      <c r="D397" s="11" t="s">
        <v>151</v>
      </c>
      <c r="E397" s="56" t="s">
        <v>3153</v>
      </c>
      <c r="F397" s="11" t="s">
        <v>153</v>
      </c>
      <c r="G397" s="56" t="s">
        <v>3156</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28.25">
      <c r="A398" s="77" t="str">
        <f t="shared" si="89"/>
        <v>Industry</v>
      </c>
      <c r="B398" s="77" t="str">
        <f t="shared" si="89"/>
        <v>Electrification + Hydrogen</v>
      </c>
      <c r="C398" s="77" t="str">
        <f t="shared" si="89"/>
        <v>Fraction of Industrial Fuel Use Shifted to Other Fuels</v>
      </c>
      <c r="D398" s="11" t="s">
        <v>151</v>
      </c>
      <c r="E398" s="56" t="s">
        <v>3154</v>
      </c>
      <c r="F398" s="11" t="s">
        <v>153</v>
      </c>
      <c r="G398" s="56" t="s">
        <v>3158</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3557</v>
      </c>
      <c r="Q398" s="77" t="str">
        <f t="shared" si="91"/>
        <v>industry-ag-main.html#fuel-switching</v>
      </c>
      <c r="R398" s="400" t="str">
        <f t="shared" si="91"/>
        <v>industry-elec-and-hydrogen.html</v>
      </c>
      <c r="S398" s="56"/>
      <c r="T398" s="56"/>
    </row>
    <row r="399" spans="1:20" ht="128.25">
      <c r="A399" s="77" t="str">
        <f t="shared" si="89"/>
        <v>Industry</v>
      </c>
      <c r="B399" s="77" t="str">
        <f t="shared" si="89"/>
        <v>Electrification + Hydrogen</v>
      </c>
      <c r="C399" s="77" t="str">
        <f t="shared" si="89"/>
        <v>Fraction of Industrial Fuel Use Shifted to Other Fuels</v>
      </c>
      <c r="D399" s="11" t="s">
        <v>151</v>
      </c>
      <c r="E399" s="56" t="s">
        <v>3155</v>
      </c>
      <c r="F399" s="11" t="s">
        <v>153</v>
      </c>
      <c r="G399" s="56" t="s">
        <v>3159</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3558</v>
      </c>
      <c r="Q399" s="77" t="str">
        <f t="shared" si="91"/>
        <v>industry-ag-main.html#fuel-switching</v>
      </c>
      <c r="R399" s="400" t="str">
        <f t="shared" si="91"/>
        <v>industry-elec-and-hydrogen.html</v>
      </c>
      <c r="S399" s="56"/>
      <c r="T399" s="56"/>
    </row>
    <row r="400" spans="1:20" ht="28.5">
      <c r="A400" s="77" t="str">
        <f t="shared" si="89"/>
        <v>Industry</v>
      </c>
      <c r="B400" s="77" t="str">
        <f t="shared" si="89"/>
        <v>Electrification + Hydrogen</v>
      </c>
      <c r="C400" s="77" t="str">
        <f t="shared" si="89"/>
        <v>Fraction of Industrial Fuel Use Shifted to Other Fuels</v>
      </c>
      <c r="D400" s="11" t="s">
        <v>151</v>
      </c>
      <c r="E400" s="56" t="s">
        <v>3152</v>
      </c>
      <c r="F400" s="11" t="s">
        <v>153</v>
      </c>
      <c r="G400" s="56" t="s">
        <v>3157</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28.5">
      <c r="A401" s="347" t="s">
        <v>9</v>
      </c>
      <c r="B401" s="347" t="s">
        <v>3251</v>
      </c>
      <c r="C401" s="347" t="s">
        <v>3254</v>
      </c>
      <c r="D401" s="11"/>
      <c r="E401" s="11"/>
      <c r="F401" s="11"/>
      <c r="G401" s="11"/>
      <c r="H401" s="59">
        <v>58</v>
      </c>
      <c r="I401" s="11" t="s">
        <v>49</v>
      </c>
      <c r="J401" s="347" t="s">
        <v>3258</v>
      </c>
      <c r="K401" s="347" t="s">
        <v>3259</v>
      </c>
      <c r="L401" s="65">
        <v>0</v>
      </c>
      <c r="M401" s="66">
        <v>1</v>
      </c>
      <c r="N401" s="66">
        <v>0.01</v>
      </c>
      <c r="O401" s="11" t="s">
        <v>38</v>
      </c>
      <c r="P401" s="11" t="s">
        <v>3559</v>
      </c>
      <c r="Q401" s="11" t="s">
        <v>2398</v>
      </c>
      <c r="R401" s="412" t="s">
        <v>2399</v>
      </c>
      <c r="S401" s="11" t="s">
        <v>176</v>
      </c>
      <c r="T401" s="11"/>
    </row>
    <row r="402" spans="1:20" s="3" customFormat="1" ht="42.75">
      <c r="A402" s="347" t="s">
        <v>9</v>
      </c>
      <c r="B402" s="347" t="s">
        <v>3252</v>
      </c>
      <c r="C402" s="347" t="s">
        <v>3255</v>
      </c>
      <c r="D402" s="11"/>
      <c r="E402" s="11"/>
      <c r="F402" s="11"/>
      <c r="G402" s="11"/>
      <c r="H402" s="59">
        <v>510</v>
      </c>
      <c r="I402" s="11" t="s">
        <v>49</v>
      </c>
      <c r="J402" s="347" t="s">
        <v>3258</v>
      </c>
      <c r="K402" s="347" t="s">
        <v>3260</v>
      </c>
      <c r="L402" s="65">
        <v>0</v>
      </c>
      <c r="M402" s="66">
        <v>1</v>
      </c>
      <c r="N402" s="66">
        <v>0.01</v>
      </c>
      <c r="O402" s="11" t="s">
        <v>38</v>
      </c>
      <c r="P402" s="11" t="s">
        <v>3300</v>
      </c>
      <c r="Q402" s="11" t="s">
        <v>2398</v>
      </c>
      <c r="R402" s="412" t="s">
        <v>2399</v>
      </c>
      <c r="S402" s="11"/>
      <c r="T402" s="11"/>
    </row>
    <row r="403" spans="1:20" s="3" customFormat="1" ht="42.75">
      <c r="A403" s="347" t="s">
        <v>9</v>
      </c>
      <c r="B403" s="347" t="s">
        <v>3253</v>
      </c>
      <c r="C403" s="347" t="s">
        <v>3256</v>
      </c>
      <c r="D403" s="11"/>
      <c r="E403" s="11"/>
      <c r="F403" s="11"/>
      <c r="G403" s="11"/>
      <c r="H403" s="59">
        <v>511</v>
      </c>
      <c r="I403" s="11" t="s">
        <v>49</v>
      </c>
      <c r="J403" s="347" t="s">
        <v>3258</v>
      </c>
      <c r="K403" s="347" t="s">
        <v>3261</v>
      </c>
      <c r="L403" s="65">
        <v>0</v>
      </c>
      <c r="M403" s="66">
        <v>1</v>
      </c>
      <c r="N403" s="66">
        <v>0.01</v>
      </c>
      <c r="O403" s="11" t="s">
        <v>38</v>
      </c>
      <c r="P403" s="11" t="s">
        <v>3301</v>
      </c>
      <c r="Q403" s="11" t="s">
        <v>2398</v>
      </c>
      <c r="R403" s="412" t="s">
        <v>2399</v>
      </c>
      <c r="S403" s="11"/>
      <c r="T403" s="11"/>
    </row>
    <row r="404" spans="1:20" s="3" customFormat="1" ht="42.75">
      <c r="A404" s="347" t="s">
        <v>9</v>
      </c>
      <c r="B404" s="347" t="s">
        <v>3263</v>
      </c>
      <c r="C404" s="347" t="s">
        <v>3257</v>
      </c>
      <c r="D404" s="11"/>
      <c r="E404" s="11"/>
      <c r="F404" s="11"/>
      <c r="G404" s="11"/>
      <c r="H404" s="59">
        <v>512</v>
      </c>
      <c r="I404" s="11" t="s">
        <v>49</v>
      </c>
      <c r="J404" s="347" t="s">
        <v>3258</v>
      </c>
      <c r="K404" s="347" t="s">
        <v>3262</v>
      </c>
      <c r="L404" s="65">
        <v>0</v>
      </c>
      <c r="M404" s="66">
        <v>1</v>
      </c>
      <c r="N404" s="66">
        <v>0.01</v>
      </c>
      <c r="O404" s="11" t="s">
        <v>38</v>
      </c>
      <c r="P404" s="11" t="s">
        <v>3302</v>
      </c>
      <c r="Q404" s="11" t="s">
        <v>2398</v>
      </c>
      <c r="R404" s="412" t="s">
        <v>2399</v>
      </c>
      <c r="S404" s="11"/>
      <c r="T404" s="11"/>
    </row>
    <row r="405" spans="1:20" s="6" customFormat="1" ht="85.5">
      <c r="A405" s="346" t="s">
        <v>9</v>
      </c>
      <c r="B405" s="346" t="s">
        <v>2773</v>
      </c>
      <c r="C405" s="346" t="s">
        <v>2772</v>
      </c>
      <c r="D405" s="56" t="s">
        <v>145</v>
      </c>
      <c r="E405" s="56"/>
      <c r="F405" s="11" t="s">
        <v>2699</v>
      </c>
      <c r="G405" s="56"/>
      <c r="H405" s="57">
        <v>429</v>
      </c>
      <c r="I405" s="56" t="s">
        <v>49</v>
      </c>
      <c r="J405" s="346" t="s">
        <v>2773</v>
      </c>
      <c r="K405" s="346" t="s">
        <v>2776</v>
      </c>
      <c r="L405" s="62">
        <v>0</v>
      </c>
      <c r="M405" s="63">
        <v>1</v>
      </c>
      <c r="N405" s="63">
        <v>0.01</v>
      </c>
      <c r="O405" s="56" t="s">
        <v>2777</v>
      </c>
      <c r="P405" s="56" t="s">
        <v>2781</v>
      </c>
      <c r="Q405" s="56"/>
      <c r="R405" s="412" t="s">
        <v>3136</v>
      </c>
      <c r="S405" s="56" t="s">
        <v>2778</v>
      </c>
      <c r="T405" s="58"/>
    </row>
    <row r="406" spans="1:20" s="6" customFormat="1" ht="71.2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2701</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2780</v>
      </c>
      <c r="Q406" s="56"/>
      <c r="R406" s="400" t="str">
        <f t="shared" ref="R406:R409" si="94">R$405</f>
        <v>material-efficiency-longevity-reuse.html</v>
      </c>
      <c r="S406" s="56" t="s">
        <v>2779</v>
      </c>
      <c r="T406" s="58"/>
    </row>
    <row r="407" spans="1:20" s="6" customFormat="1" ht="71.2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2702</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2782</v>
      </c>
      <c r="Q407" s="56"/>
      <c r="R407" s="400" t="str">
        <f t="shared" si="94"/>
        <v>material-efficiency-longevity-reuse.html</v>
      </c>
      <c r="S407" s="56"/>
      <c r="T407" s="58"/>
    </row>
    <row r="408" spans="1:20" s="6" customFormat="1" ht="99.75">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2774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2785</v>
      </c>
      <c r="Q408" s="56"/>
      <c r="R408" s="412" t="s">
        <v>3137</v>
      </c>
      <c r="S408" s="56" t="s">
        <v>2786</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2783</v>
      </c>
      <c r="Q409" s="56"/>
      <c r="R409" s="400" t="str">
        <f t="shared" si="94"/>
        <v>material-efficiency-longevity-reuse.html</v>
      </c>
      <c r="S409" s="56" t="s">
        <v>2779</v>
      </c>
      <c r="T409" s="58"/>
    </row>
    <row r="410" spans="1:20" ht="42.75">
      <c r="A410" s="346" t="s">
        <v>9</v>
      </c>
      <c r="B410" s="346" t="s">
        <v>23</v>
      </c>
      <c r="C410" s="346" t="s">
        <v>322</v>
      </c>
      <c r="D410" s="56" t="s">
        <v>146</v>
      </c>
      <c r="E410" s="56"/>
      <c r="F410" s="11" t="s">
        <v>2700</v>
      </c>
      <c r="G410" s="56"/>
      <c r="H410" s="57">
        <v>56</v>
      </c>
      <c r="I410" s="56" t="s">
        <v>49</v>
      </c>
      <c r="J410" s="57" t="s">
        <v>408</v>
      </c>
      <c r="K410" s="79" t="s">
        <v>2428</v>
      </c>
      <c r="L410" s="62">
        <v>0</v>
      </c>
      <c r="M410" s="63">
        <v>1</v>
      </c>
      <c r="N410" s="63">
        <v>0.01</v>
      </c>
      <c r="O410" s="56" t="s">
        <v>38</v>
      </c>
      <c r="P410" s="56" t="s">
        <v>3276</v>
      </c>
      <c r="Q410" s="56" t="s">
        <v>257</v>
      </c>
      <c r="R410" s="412" t="s">
        <v>258</v>
      </c>
      <c r="S410" s="56" t="s">
        <v>176</v>
      </c>
      <c r="T410" s="56"/>
    </row>
    <row r="411" spans="1:20" ht="42.75">
      <c r="A411" s="77" t="str">
        <f>A$410</f>
        <v>Industry</v>
      </c>
      <c r="B411" s="77" t="str">
        <f t="shared" ref="B411:C412" si="96">B$410</f>
        <v>Methane Capture</v>
      </c>
      <c r="C411" s="77" t="str">
        <f t="shared" si="96"/>
        <v>Fraction of Methane Capture Opportunities Achieved</v>
      </c>
      <c r="D411" s="56" t="s">
        <v>2775</v>
      </c>
      <c r="E411" s="56"/>
      <c r="F411" s="56" t="s">
        <v>3239</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3277</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42.75">
      <c r="A412" s="77" t="str">
        <f>A$410</f>
        <v>Industry</v>
      </c>
      <c r="B412" s="77" t="str">
        <f t="shared" si="96"/>
        <v>Methane Capture</v>
      </c>
      <c r="C412" s="77" t="str">
        <f t="shared" si="96"/>
        <v>Fraction of Methane Capture Opportunities Achieved</v>
      </c>
      <c r="D412" s="56" t="s">
        <v>149</v>
      </c>
      <c r="E412" s="56"/>
      <c r="F412" s="11" t="s">
        <v>2774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3278</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42.75">
      <c r="A413" s="346" t="s">
        <v>9</v>
      </c>
      <c r="B413" s="346" t="s">
        <v>21</v>
      </c>
      <c r="C413" s="346" t="s">
        <v>323</v>
      </c>
      <c r="D413" s="56" t="s">
        <v>146</v>
      </c>
      <c r="E413" s="56"/>
      <c r="F413" s="11" t="s">
        <v>2700</v>
      </c>
      <c r="G413" s="56"/>
      <c r="H413" s="57">
        <v>57</v>
      </c>
      <c r="I413" s="56" t="s">
        <v>49</v>
      </c>
      <c r="J413" s="57" t="s">
        <v>408</v>
      </c>
      <c r="K413" s="79" t="s">
        <v>2427</v>
      </c>
      <c r="L413" s="62">
        <v>0</v>
      </c>
      <c r="M413" s="63">
        <v>1</v>
      </c>
      <c r="N413" s="63">
        <v>0.01</v>
      </c>
      <c r="O413" s="56" t="s">
        <v>38</v>
      </c>
      <c r="P413" s="56" t="s">
        <v>3279</v>
      </c>
      <c r="Q413" s="56" t="s">
        <v>259</v>
      </c>
      <c r="R413" s="412" t="s">
        <v>260</v>
      </c>
      <c r="S413" s="56" t="s">
        <v>176</v>
      </c>
      <c r="T413" s="56"/>
    </row>
    <row r="414" spans="1:20" ht="42.75">
      <c r="A414" s="77" t="str">
        <f>A$413</f>
        <v>Industry</v>
      </c>
      <c r="B414" s="77" t="str">
        <f t="shared" ref="B414:C415" si="98">B$413</f>
        <v>Methane Destruction</v>
      </c>
      <c r="C414" s="77" t="str">
        <f t="shared" si="98"/>
        <v>Fraction of Methane Destruction Opportunities Achieved</v>
      </c>
      <c r="D414" s="56" t="s">
        <v>2775</v>
      </c>
      <c r="E414" s="56"/>
      <c r="F414" s="56" t="s">
        <v>3239</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3280</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42.75">
      <c r="A415" s="77" t="str">
        <f t="shared" ref="A415" si="100">A$413</f>
        <v>Industry</v>
      </c>
      <c r="B415" s="77" t="str">
        <f t="shared" si="98"/>
        <v>Methane Destruction</v>
      </c>
      <c r="C415" s="77" t="str">
        <f t="shared" si="98"/>
        <v>Fraction of Methane Destruction Opportunities Achieved</v>
      </c>
      <c r="D415" s="56" t="s">
        <v>149</v>
      </c>
      <c r="E415" s="56"/>
      <c r="F415" s="11" t="s">
        <v>2774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3281</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42.75">
      <c r="A416" s="346" t="s">
        <v>9</v>
      </c>
      <c r="B416" s="346" t="s">
        <v>2878</v>
      </c>
      <c r="C416" s="346" t="s">
        <v>2879</v>
      </c>
      <c r="D416" s="11" t="s">
        <v>518</v>
      </c>
      <c r="E416" s="56"/>
      <c r="F416" s="11" t="s">
        <v>515</v>
      </c>
      <c r="G416" s="56"/>
      <c r="H416" s="57">
        <v>451</v>
      </c>
      <c r="I416" s="56" t="s">
        <v>49</v>
      </c>
      <c r="J416" s="346" t="s">
        <v>2879</v>
      </c>
      <c r="K416" s="346" t="s">
        <v>2880</v>
      </c>
      <c r="L416" s="62">
        <v>0</v>
      </c>
      <c r="M416" s="63">
        <v>1</v>
      </c>
      <c r="N416" s="63">
        <v>0.01</v>
      </c>
      <c r="O416" s="56" t="s">
        <v>2881</v>
      </c>
      <c r="P416" s="56" t="s">
        <v>3139</v>
      </c>
      <c r="Q416" s="56"/>
      <c r="R416" s="412" t="s">
        <v>3138</v>
      </c>
      <c r="S416" s="56" t="s">
        <v>176</v>
      </c>
      <c r="T416" s="56"/>
    </row>
    <row r="417" spans="1:20" ht="42.75">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3140</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42.75">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3560</v>
      </c>
      <c r="Q418" s="56"/>
      <c r="R418" s="400" t="str">
        <f t="shared" si="104"/>
        <v>reduce-fuel-exports.html</v>
      </c>
      <c r="S418" s="77" t="str">
        <f t="shared" si="105"/>
        <v>Calculated from model data; see the relevant variable(s) in the InputData folder for source information.</v>
      </c>
      <c r="T418" s="56"/>
    </row>
    <row r="419" spans="1:20" ht="42.75">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3561</v>
      </c>
      <c r="Q419" s="56"/>
      <c r="R419" s="400" t="str">
        <f t="shared" si="104"/>
        <v>reduce-fuel-exports.html</v>
      </c>
      <c r="S419" s="77" t="str">
        <f t="shared" si="105"/>
        <v>Calculated from model data; see the relevant variable(s) in the InputData folder for source information.</v>
      </c>
      <c r="T419" s="56"/>
    </row>
    <row r="420" spans="1:20" ht="57">
      <c r="A420" s="77" t="str">
        <f t="shared" si="106"/>
        <v>Industry</v>
      </c>
      <c r="B420" s="77" t="str">
        <f t="shared" si="101"/>
        <v>Reduce Fossil Fuel Exports</v>
      </c>
      <c r="C420" s="77" t="str">
        <f t="shared" si="101"/>
        <v>Percent Reduction in Fossil Fuel Exports</v>
      </c>
      <c r="D420" s="11" t="s">
        <v>2860</v>
      </c>
      <c r="E420" s="56"/>
      <c r="F420" s="11" t="s">
        <v>2861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3141</v>
      </c>
      <c r="Q420" s="56"/>
      <c r="R420" s="400" t="str">
        <f t="shared" si="104"/>
        <v>reduce-fuel-exports.html</v>
      </c>
      <c r="S420" s="77" t="str">
        <f t="shared" si="105"/>
        <v>Calculated from model data; see the relevant variable(s) in the InputData folder for source information.</v>
      </c>
      <c r="T420" s="56"/>
    </row>
    <row r="421" spans="1:20" ht="28.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42.75">
      <c r="A422" s="77" t="str">
        <f t="shared" si="106"/>
        <v>Industry</v>
      </c>
      <c r="B422" s="77" t="str">
        <f t="shared" si="101"/>
        <v>Reduce Fossil Fuel Exports</v>
      </c>
      <c r="C422" s="77" t="str">
        <f t="shared" si="101"/>
        <v>Percent Reduction in Fossil Fuel Exports</v>
      </c>
      <c r="D422" s="11" t="s">
        <v>2852</v>
      </c>
      <c r="E422" s="56"/>
      <c r="F422" s="11" t="s">
        <v>2856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3142</v>
      </c>
      <c r="Q422" s="56"/>
      <c r="R422" s="400" t="str">
        <f t="shared" ref="R422:R424" si="108">R$416</f>
        <v>reduce-fuel-exports.html</v>
      </c>
      <c r="S422" s="77" t="str">
        <f t="shared" si="105"/>
        <v>Calculated from model data; see the relevant variable(s) in the InputData folder for source information.</v>
      </c>
      <c r="T422" s="56"/>
    </row>
    <row r="423" spans="1:20" ht="57">
      <c r="A423" s="77" t="str">
        <f t="shared" si="106"/>
        <v>Industry</v>
      </c>
      <c r="B423" s="77" t="str">
        <f t="shared" si="101"/>
        <v>Reduce Fossil Fuel Exports</v>
      </c>
      <c r="C423" s="77" t="str">
        <f t="shared" si="101"/>
        <v>Percent Reduction in Fossil Fuel Exports</v>
      </c>
      <c r="D423" s="11" t="s">
        <v>2862</v>
      </c>
      <c r="E423" s="56"/>
      <c r="F423" s="11" t="s">
        <v>2863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3143</v>
      </c>
      <c r="Q423" s="56"/>
      <c r="R423" s="400" t="str">
        <f t="shared" si="108"/>
        <v>reduce-fuel-exports.html</v>
      </c>
      <c r="S423" s="77" t="str">
        <f t="shared" si="105"/>
        <v>Calculated from model data; see the relevant variable(s) in the InputData folder for source information.</v>
      </c>
      <c r="T423" s="56"/>
    </row>
    <row r="424" spans="1:20" ht="57">
      <c r="A424" s="77" t="str">
        <f t="shared" si="106"/>
        <v>Industry</v>
      </c>
      <c r="B424" s="77" t="str">
        <f t="shared" si="101"/>
        <v>Reduce Fossil Fuel Exports</v>
      </c>
      <c r="C424" s="77" t="str">
        <f t="shared" si="101"/>
        <v>Percent Reduction in Fossil Fuel Exports</v>
      </c>
      <c r="D424" s="11" t="s">
        <v>2853</v>
      </c>
      <c r="E424" s="56"/>
      <c r="F424" s="11" t="s">
        <v>2857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3144</v>
      </c>
      <c r="Q424" s="56"/>
      <c r="R424" s="400" t="str">
        <f t="shared" si="108"/>
        <v>reduce-fuel-exports.html</v>
      </c>
      <c r="S424" s="77" t="str">
        <f t="shared" si="105"/>
        <v>Calculated from model data; see the relevant variable(s) in the InputData folder for source information.</v>
      </c>
      <c r="T424" s="56"/>
    </row>
    <row r="425" spans="1:20" ht="71.2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2490</v>
      </c>
      <c r="Q425" s="56" t="s">
        <v>261</v>
      </c>
      <c r="R425" s="412" t="s">
        <v>262</v>
      </c>
      <c r="S425" s="56" t="s">
        <v>176</v>
      </c>
      <c r="T425" s="56" t="s">
        <v>211</v>
      </c>
    </row>
    <row r="426" spans="1:20" ht="28.5">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28.5">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3150</v>
      </c>
      <c r="S427" s="56"/>
      <c r="T427" s="56"/>
    </row>
    <row r="428" spans="1:20" ht="28.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2491</v>
      </c>
      <c r="Q428" s="56" t="s">
        <v>263</v>
      </c>
      <c r="R428" s="412" t="s">
        <v>264</v>
      </c>
      <c r="S428" s="56" t="s">
        <v>176</v>
      </c>
      <c r="T428" s="56"/>
    </row>
    <row r="429" spans="1:20" ht="57">
      <c r="A429" s="346" t="s">
        <v>154</v>
      </c>
      <c r="B429" s="346" t="s">
        <v>3248</v>
      </c>
      <c r="C429" s="346" t="s">
        <v>3249</v>
      </c>
      <c r="D429" s="56"/>
      <c r="E429" s="56"/>
      <c r="F429" s="56"/>
      <c r="G429" s="56"/>
      <c r="H429" s="57">
        <v>62</v>
      </c>
      <c r="I429" s="56" t="s">
        <v>49</v>
      </c>
      <c r="J429" s="346" t="s">
        <v>3248</v>
      </c>
      <c r="K429" s="79" t="s">
        <v>3250</v>
      </c>
      <c r="L429" s="62">
        <v>0</v>
      </c>
      <c r="M429" s="63">
        <v>1</v>
      </c>
      <c r="N429" s="63">
        <v>0.01</v>
      </c>
      <c r="O429" s="56" t="s">
        <v>38</v>
      </c>
      <c r="P429" s="56" t="s">
        <v>3282</v>
      </c>
      <c r="Q429" s="56" t="s">
        <v>265</v>
      </c>
      <c r="R429" s="412" t="s">
        <v>266</v>
      </c>
      <c r="S429" s="56" t="s">
        <v>176</v>
      </c>
      <c r="T429" s="56"/>
    </row>
    <row r="430" spans="1:20" ht="42.7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2492</v>
      </c>
      <c r="Q430" s="56" t="s">
        <v>267</v>
      </c>
      <c r="R430" s="412" t="s">
        <v>268</v>
      </c>
      <c r="S430" s="56" t="s">
        <v>176</v>
      </c>
      <c r="T430" s="56"/>
    </row>
    <row r="431" spans="1:20" ht="42.75">
      <c r="A431" s="346" t="s">
        <v>154</v>
      </c>
      <c r="B431" s="346" t="s">
        <v>155</v>
      </c>
      <c r="C431" s="346" t="s">
        <v>3303</v>
      </c>
      <c r="D431" s="56"/>
      <c r="E431" s="56"/>
      <c r="F431" s="56"/>
      <c r="G431" s="56"/>
      <c r="H431" s="57">
        <v>64</v>
      </c>
      <c r="I431" s="56" t="s">
        <v>49</v>
      </c>
      <c r="J431" s="79" t="s">
        <v>155</v>
      </c>
      <c r="K431" s="79" t="s">
        <v>2421</v>
      </c>
      <c r="L431" s="62">
        <v>0</v>
      </c>
      <c r="M431" s="63">
        <v>1</v>
      </c>
      <c r="N431" s="63">
        <v>0.01</v>
      </c>
      <c r="O431" s="56" t="s">
        <v>38</v>
      </c>
      <c r="P431" s="56" t="s">
        <v>3283</v>
      </c>
      <c r="Q431" s="56" t="s">
        <v>269</v>
      </c>
      <c r="R431" s="412" t="s">
        <v>270</v>
      </c>
      <c r="S431" s="56" t="s">
        <v>176</v>
      </c>
      <c r="T431" s="56"/>
    </row>
    <row r="432" spans="1:20" ht="28.5">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3151</v>
      </c>
      <c r="S432" s="56"/>
      <c r="T432" s="56"/>
    </row>
    <row r="433" spans="1:20" ht="99.75">
      <c r="A433" s="346" t="s">
        <v>154</v>
      </c>
      <c r="B433" s="346" t="s">
        <v>2787</v>
      </c>
      <c r="C433" s="346" t="s">
        <v>2788</v>
      </c>
      <c r="D433" s="56"/>
      <c r="E433" s="56"/>
      <c r="F433" s="56"/>
      <c r="G433" s="56"/>
      <c r="H433" s="57">
        <v>434</v>
      </c>
      <c r="I433" s="56" t="s">
        <v>49</v>
      </c>
      <c r="J433" s="346" t="s">
        <v>2787</v>
      </c>
      <c r="K433" s="346" t="s">
        <v>2789</v>
      </c>
      <c r="L433" s="62">
        <v>0</v>
      </c>
      <c r="M433" s="63">
        <v>1</v>
      </c>
      <c r="N433" s="63">
        <v>0.01</v>
      </c>
      <c r="O433" s="56" t="s">
        <v>2790</v>
      </c>
      <c r="P433" s="56" t="s">
        <v>3146</v>
      </c>
      <c r="Q433" s="56"/>
      <c r="R433" s="412" t="s">
        <v>3145</v>
      </c>
      <c r="S433" s="8" t="s">
        <v>2791</v>
      </c>
      <c r="T433" s="56"/>
    </row>
    <row r="434" spans="1:20" s="3" customFormat="1" ht="57">
      <c r="A434" s="347" t="s">
        <v>2864</v>
      </c>
      <c r="B434" s="347" t="s">
        <v>2868</v>
      </c>
      <c r="C434" s="347" t="s">
        <v>324</v>
      </c>
      <c r="D434" s="11"/>
      <c r="E434" s="11"/>
      <c r="F434" s="11"/>
      <c r="G434" s="11"/>
      <c r="H434" s="57">
        <v>68</v>
      </c>
      <c r="I434" s="11" t="s">
        <v>49</v>
      </c>
      <c r="J434" s="78" t="s">
        <v>2867</v>
      </c>
      <c r="K434" s="79" t="s">
        <v>2419</v>
      </c>
      <c r="L434" s="66">
        <v>0</v>
      </c>
      <c r="M434" s="66">
        <v>1</v>
      </c>
      <c r="N434" s="66">
        <v>0.01</v>
      </c>
      <c r="O434" s="11" t="s">
        <v>64</v>
      </c>
      <c r="P434" s="11" t="s">
        <v>2493</v>
      </c>
      <c r="Q434" s="11" t="s">
        <v>275</v>
      </c>
      <c r="R434" s="412" t="s">
        <v>276</v>
      </c>
      <c r="S434" s="56" t="s">
        <v>176</v>
      </c>
      <c r="T434" s="11"/>
    </row>
    <row r="435" spans="1:20" s="3" customFormat="1" ht="57">
      <c r="A435" s="347" t="s">
        <v>2864</v>
      </c>
      <c r="B435" s="347" t="s">
        <v>3197</v>
      </c>
      <c r="C435" s="347" t="s">
        <v>3196</v>
      </c>
      <c r="D435" s="11"/>
      <c r="E435" s="11"/>
      <c r="F435" s="11"/>
      <c r="G435" s="11"/>
      <c r="H435" s="57">
        <v>176</v>
      </c>
      <c r="I435" s="11" t="s">
        <v>49</v>
      </c>
      <c r="J435" s="78" t="s">
        <v>409</v>
      </c>
      <c r="K435" s="79" t="s">
        <v>3194</v>
      </c>
      <c r="L435" s="66">
        <v>0</v>
      </c>
      <c r="M435" s="66">
        <v>1</v>
      </c>
      <c r="N435" s="66">
        <v>0.01</v>
      </c>
      <c r="O435" s="56" t="s">
        <v>3195</v>
      </c>
      <c r="P435" s="11" t="s">
        <v>3562</v>
      </c>
      <c r="Q435" s="11" t="s">
        <v>402</v>
      </c>
      <c r="R435" s="412" t="s">
        <v>3147</v>
      </c>
      <c r="S435" s="56" t="s">
        <v>176</v>
      </c>
      <c r="T435" s="11"/>
    </row>
    <row r="436" spans="1:20" s="3" customFormat="1" ht="57">
      <c r="A436" s="347" t="s">
        <v>2864</v>
      </c>
      <c r="B436" s="347" t="s">
        <v>2865</v>
      </c>
      <c r="C436" s="347" t="s">
        <v>2866</v>
      </c>
      <c r="D436" s="11"/>
      <c r="E436" s="11"/>
      <c r="F436" s="11"/>
      <c r="G436" s="11"/>
      <c r="H436" s="57">
        <v>450</v>
      </c>
      <c r="I436" s="11" t="s">
        <v>49</v>
      </c>
      <c r="J436" s="347" t="s">
        <v>2869</v>
      </c>
      <c r="K436" s="346" t="s">
        <v>2870</v>
      </c>
      <c r="L436" s="66">
        <v>0</v>
      </c>
      <c r="M436" s="66">
        <v>1</v>
      </c>
      <c r="N436" s="66">
        <v>0.01</v>
      </c>
      <c r="O436" s="56" t="s">
        <v>2871</v>
      </c>
      <c r="P436" s="11" t="s">
        <v>2872</v>
      </c>
      <c r="Q436" s="11"/>
      <c r="R436" s="412" t="s">
        <v>3148</v>
      </c>
      <c r="S436" s="56"/>
      <c r="T436" s="11"/>
    </row>
    <row r="437" spans="1:20" ht="85.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3316</v>
      </c>
      <c r="P437" s="56" t="s">
        <v>3317</v>
      </c>
      <c r="Q437" s="56" t="s">
        <v>271</v>
      </c>
      <c r="R437" s="412" t="s">
        <v>272</v>
      </c>
      <c r="S437" s="56"/>
      <c r="T437" s="56"/>
    </row>
    <row r="438" spans="1:20" ht="85.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3318</v>
      </c>
      <c r="Q438" s="58" t="str">
        <f>Q$437</f>
        <v>ccs.html#ccs</v>
      </c>
      <c r="R438" s="413" t="str">
        <f>R$437</f>
        <v>carbon-capture-and-sequestration.html</v>
      </c>
      <c r="S438" s="56"/>
      <c r="T438" s="56"/>
    </row>
    <row r="439" spans="1:20" s="6" customFormat="1" ht="57">
      <c r="A439" s="346" t="s">
        <v>10</v>
      </c>
      <c r="B439" s="346" t="s">
        <v>28</v>
      </c>
      <c r="C439" s="346" t="s">
        <v>2706</v>
      </c>
      <c r="D439" s="56" t="s">
        <v>392</v>
      </c>
      <c r="E439" s="56"/>
      <c r="F439" s="56" t="s">
        <v>396</v>
      </c>
      <c r="G439" s="56"/>
      <c r="H439" s="57">
        <v>171</v>
      </c>
      <c r="I439" s="56" t="s">
        <v>49</v>
      </c>
      <c r="J439" s="79" t="s">
        <v>28</v>
      </c>
      <c r="K439" s="79" t="s">
        <v>2417</v>
      </c>
      <c r="L439" s="68">
        <v>0</v>
      </c>
      <c r="M439" s="68">
        <v>300</v>
      </c>
      <c r="N439" s="68">
        <v>5</v>
      </c>
      <c r="O439" s="338" t="str">
        <f>UnitControlCenter!B44</f>
        <v>$/metric ton CO2e</v>
      </c>
      <c r="P439" s="56" t="s">
        <v>2669</v>
      </c>
      <c r="Q439" s="56" t="s">
        <v>273</v>
      </c>
      <c r="R439" s="412" t="s">
        <v>274</v>
      </c>
      <c r="S439" s="11" t="s">
        <v>2667</v>
      </c>
      <c r="T439" s="11" t="s">
        <v>460</v>
      </c>
    </row>
    <row r="440" spans="1:20" s="6" customFormat="1" ht="57">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2670</v>
      </c>
      <c r="Q440" s="58" t="str">
        <f t="shared" ref="Q440:R444" si="113">Q$439</f>
        <v>fuels.html#carbon-tax</v>
      </c>
      <c r="R440" s="413" t="str">
        <f t="shared" si="113"/>
        <v>carbon-tax.html</v>
      </c>
      <c r="S440" s="11"/>
      <c r="T440" s="58"/>
    </row>
    <row r="441" spans="1:20" s="6" customFormat="1" ht="57">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2671</v>
      </c>
      <c r="Q441" s="58" t="str">
        <f t="shared" si="113"/>
        <v>fuels.html#carbon-tax</v>
      </c>
      <c r="R441" s="413" t="str">
        <f t="shared" si="113"/>
        <v>carbon-tax.html</v>
      </c>
      <c r="S441" s="11"/>
      <c r="T441" s="58"/>
    </row>
    <row r="442" spans="1:20" s="6" customFormat="1" ht="57">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2672</v>
      </c>
      <c r="Q442" s="58" t="str">
        <f t="shared" si="113"/>
        <v>fuels.html#carbon-tax</v>
      </c>
      <c r="R442" s="413" t="str">
        <f t="shared" si="113"/>
        <v>carbon-tax.html</v>
      </c>
      <c r="S442" s="11"/>
      <c r="T442" s="58"/>
    </row>
    <row r="443" spans="1:20" s="6" customFormat="1" ht="85.5">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3231</v>
      </c>
      <c r="Q443" s="58" t="str">
        <f t="shared" si="113"/>
        <v>fuels.html#carbon-tax</v>
      </c>
      <c r="R443" s="413" t="str">
        <f t="shared" si="113"/>
        <v>carbon-tax.html</v>
      </c>
      <c r="S443" s="11"/>
      <c r="T443" s="58"/>
    </row>
    <row r="444" spans="1:20" s="6" customFormat="1" ht="42.75">
      <c r="A444" s="77" t="str">
        <f t="shared" si="114"/>
        <v>Cross-Sector</v>
      </c>
      <c r="B444" s="77" t="str">
        <f t="shared" si="114"/>
        <v>Carbon Tax</v>
      </c>
      <c r="C444" s="77" t="str">
        <f t="shared" si="114"/>
        <v>Additional Carbon Tax Rate</v>
      </c>
      <c r="D444" s="56" t="s">
        <v>2887</v>
      </c>
      <c r="E444" s="56"/>
      <c r="F444" s="56" t="s">
        <v>3395</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3394</v>
      </c>
      <c r="Q444" s="58" t="str">
        <f t="shared" si="113"/>
        <v>fuels.html#carbon-tax</v>
      </c>
      <c r="R444" s="413" t="str">
        <f t="shared" si="113"/>
        <v>carbon-tax.html</v>
      </c>
      <c r="S444" s="11"/>
      <c r="T444" s="58"/>
    </row>
    <row r="445" spans="1:20" s="3" customFormat="1" ht="57">
      <c r="A445" s="347" t="s">
        <v>10</v>
      </c>
      <c r="B445" s="347" t="s">
        <v>3230</v>
      </c>
      <c r="C445" s="347" t="s">
        <v>2793</v>
      </c>
      <c r="D445" s="11"/>
      <c r="E445" s="11"/>
      <c r="F445" s="11"/>
      <c r="G445" s="11"/>
      <c r="H445" s="59">
        <v>509</v>
      </c>
      <c r="I445" s="11" t="s">
        <v>49</v>
      </c>
      <c r="J445" s="347" t="s">
        <v>2980</v>
      </c>
      <c r="K445" s="347" t="s">
        <v>2796</v>
      </c>
      <c r="L445" s="68">
        <v>0</v>
      </c>
      <c r="M445" s="68">
        <v>1</v>
      </c>
      <c r="N445" s="68">
        <v>1</v>
      </c>
      <c r="O445" s="56" t="s">
        <v>33</v>
      </c>
      <c r="P445" s="56" t="s">
        <v>3229</v>
      </c>
      <c r="Q445" s="56" t="s">
        <v>273</v>
      </c>
      <c r="R445" s="412" t="s">
        <v>274</v>
      </c>
      <c r="S445" s="11"/>
      <c r="T445" s="11"/>
    </row>
    <row r="446" spans="1:20" s="6" customFormat="1" ht="28.5">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28.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2815</v>
      </c>
      <c r="Q447" s="11" t="s">
        <v>277</v>
      </c>
      <c r="R447" s="412" t="s">
        <v>278</v>
      </c>
      <c r="S447" s="56" t="s">
        <v>176</v>
      </c>
      <c r="T447" s="58"/>
    </row>
    <row r="448" spans="1:20" s="6" customFormat="1" ht="28.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2816</v>
      </c>
      <c r="Q448" s="11" t="s">
        <v>277</v>
      </c>
      <c r="R448" s="412" t="s">
        <v>278</v>
      </c>
      <c r="S448" s="56" t="s">
        <v>176</v>
      </c>
      <c r="T448" s="58"/>
    </row>
    <row r="449" spans="1:20" s="6" customFormat="1" ht="28.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2817</v>
      </c>
      <c r="Q449" s="11" t="s">
        <v>277</v>
      </c>
      <c r="R449" s="412" t="s">
        <v>278</v>
      </c>
      <c r="S449" s="56" t="s">
        <v>176</v>
      </c>
      <c r="T449" s="58"/>
    </row>
    <row r="450" spans="1:20" s="6" customFormat="1" ht="28.5">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28.5">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28.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2682</v>
      </c>
      <c r="Q452" s="11" t="s">
        <v>277</v>
      </c>
      <c r="R452" s="412" t="s">
        <v>278</v>
      </c>
      <c r="S452" s="56" t="s">
        <v>176</v>
      </c>
      <c r="T452" s="58"/>
    </row>
    <row r="453" spans="1:20" s="6" customFormat="1" ht="28.5">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28.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2683</v>
      </c>
      <c r="Q454" s="11" t="s">
        <v>277</v>
      </c>
      <c r="R454" s="412" t="s">
        <v>278</v>
      </c>
      <c r="S454" s="56" t="s">
        <v>176</v>
      </c>
      <c r="T454" s="58"/>
    </row>
    <row r="455" spans="1:20" s="6" customFormat="1" ht="28.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2818</v>
      </c>
      <c r="Q455" s="11" t="s">
        <v>277</v>
      </c>
      <c r="R455" s="412" t="s">
        <v>278</v>
      </c>
      <c r="S455" s="56" t="s">
        <v>176</v>
      </c>
      <c r="T455" s="58"/>
    </row>
    <row r="456" spans="1:20" s="6" customFormat="1" ht="28.5">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28.5">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28.5">
      <c r="A458" s="77" t="str">
        <f t="shared" si="117"/>
        <v>Cross-Sector</v>
      </c>
      <c r="B458" s="77" t="str">
        <f t="shared" si="115"/>
        <v>End Existing Subsidies</v>
      </c>
      <c r="C458" s="77" t="str">
        <f t="shared" si="115"/>
        <v>Percent Reduction in BAU Subsidies</v>
      </c>
      <c r="D458" s="11" t="s">
        <v>2860</v>
      </c>
      <c r="E458" s="56"/>
      <c r="F458" s="11" t="s">
        <v>2861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28.5">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28.5">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28.5">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28.5">
      <c r="A462" s="77" t="str">
        <f t="shared" si="117"/>
        <v>Cross-Sector</v>
      </c>
      <c r="B462" s="77" t="str">
        <f t="shared" si="115"/>
        <v>End Existing Subsidies</v>
      </c>
      <c r="C462" s="77" t="str">
        <f t="shared" si="115"/>
        <v>Percent Reduction in BAU Subsidies</v>
      </c>
      <c r="D462" s="11" t="s">
        <v>2852</v>
      </c>
      <c r="E462" s="56"/>
      <c r="F462" s="11" t="s">
        <v>2856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28.5">
      <c r="A463" s="77" t="str">
        <f t="shared" si="117"/>
        <v>Cross-Sector</v>
      </c>
      <c r="B463" s="77" t="str">
        <f t="shared" si="117"/>
        <v>End Existing Subsidies</v>
      </c>
      <c r="C463" s="77" t="str">
        <f t="shared" si="117"/>
        <v>Percent Reduction in BAU Subsidies</v>
      </c>
      <c r="D463" s="11" t="s">
        <v>2862</v>
      </c>
      <c r="E463" s="56"/>
      <c r="F463" s="11" t="s">
        <v>2863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28.5">
      <c r="A464" s="77" t="str">
        <f t="shared" ref="A464:C466" si="121">A$446</f>
        <v>Cross-Sector</v>
      </c>
      <c r="B464" s="77" t="str">
        <f t="shared" si="121"/>
        <v>End Existing Subsidies</v>
      </c>
      <c r="C464" s="77" t="str">
        <f t="shared" si="121"/>
        <v>Percent Reduction in BAU Subsidies</v>
      </c>
      <c r="D464" s="11" t="s">
        <v>2853</v>
      </c>
      <c r="E464" s="56"/>
      <c r="F464" s="11" t="s">
        <v>2857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28.5">
      <c r="A465" s="77" t="str">
        <f t="shared" si="121"/>
        <v>Cross-Sector</v>
      </c>
      <c r="B465" s="77" t="str">
        <f t="shared" si="121"/>
        <v>End Existing Subsidies</v>
      </c>
      <c r="C465" s="77" t="str">
        <f t="shared" si="121"/>
        <v>Percent Reduction in BAU Subsidies</v>
      </c>
      <c r="D465" s="11" t="s">
        <v>2854</v>
      </c>
      <c r="E465" s="56"/>
      <c r="F465" s="11" t="s">
        <v>2858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28.5">
      <c r="A466" s="77" t="str">
        <f t="shared" si="121"/>
        <v>Cross-Sector</v>
      </c>
      <c r="B466" s="77" t="str">
        <f t="shared" si="121"/>
        <v>End Existing Subsidies</v>
      </c>
      <c r="C466" s="77" t="str">
        <f t="shared" si="121"/>
        <v>Percent Reduction in BAU Subsidies</v>
      </c>
      <c r="D466" s="11" t="s">
        <v>2855</v>
      </c>
      <c r="E466" s="56"/>
      <c r="F466" s="11" t="s">
        <v>2859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57">
      <c r="A467" s="347" t="s">
        <v>10</v>
      </c>
      <c r="B467" s="347" t="s">
        <v>2792</v>
      </c>
      <c r="C467" s="347" t="s">
        <v>2794</v>
      </c>
      <c r="D467" s="11"/>
      <c r="E467" s="11"/>
      <c r="F467" s="11"/>
      <c r="G467" s="11"/>
      <c r="H467" s="59"/>
      <c r="I467" s="11" t="s">
        <v>50</v>
      </c>
      <c r="J467" s="347" t="s">
        <v>2795</v>
      </c>
      <c r="K467" s="347" t="s">
        <v>2797</v>
      </c>
      <c r="L467" s="65"/>
      <c r="M467" s="65"/>
      <c r="N467" s="65"/>
      <c r="O467" s="11"/>
      <c r="P467" s="11"/>
      <c r="Q467" s="11"/>
      <c r="R467" s="412"/>
      <c r="S467" s="11"/>
      <c r="T467" s="11"/>
    </row>
    <row r="468" spans="1:20" s="3" customFormat="1" ht="42.75">
      <c r="A468" s="347" t="s">
        <v>10</v>
      </c>
      <c r="B468" s="347" t="s">
        <v>3170</v>
      </c>
      <c r="C468" s="347" t="s">
        <v>3169</v>
      </c>
      <c r="D468" s="11" t="s">
        <v>58</v>
      </c>
      <c r="E468" s="11"/>
      <c r="F468" s="11" t="s">
        <v>103</v>
      </c>
      <c r="G468" s="11"/>
      <c r="H468" s="57"/>
      <c r="I468" s="11" t="s">
        <v>50</v>
      </c>
      <c r="J468" s="78" t="s">
        <v>3170</v>
      </c>
      <c r="K468" s="346" t="s">
        <v>3171</v>
      </c>
      <c r="L468" s="68"/>
      <c r="M468" s="68"/>
      <c r="N468" s="68"/>
      <c r="O468" s="11"/>
      <c r="P468" s="11"/>
      <c r="Q468" s="11"/>
      <c r="R468" s="412"/>
      <c r="S468" s="56"/>
      <c r="T468" s="11"/>
    </row>
    <row r="469" spans="1:20" s="3" customFormat="1" ht="42.75">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3170</v>
      </c>
      <c r="K469" s="346" t="s">
        <v>3171</v>
      </c>
      <c r="L469" s="68"/>
      <c r="M469" s="68"/>
      <c r="N469" s="68"/>
      <c r="O469" s="11"/>
      <c r="P469" s="11"/>
      <c r="Q469" s="11"/>
      <c r="R469" s="412"/>
      <c r="S469" s="56"/>
      <c r="T469" s="11"/>
    </row>
    <row r="470" spans="1:20" s="3" customFormat="1" ht="42.75">
      <c r="A470" s="77" t="str">
        <f>A$468</f>
        <v>Cross-Sector</v>
      </c>
      <c r="B470" s="77" t="str">
        <f t="shared" si="122"/>
        <v>Fixed Energy Prices</v>
      </c>
      <c r="C470" s="77" t="str">
        <f t="shared" si="122"/>
        <v>Toggle Whether Policies Affect Energy Prices</v>
      </c>
      <c r="D470" s="11" t="s">
        <v>2855</v>
      </c>
      <c r="E470" s="11"/>
      <c r="F470" s="11" t="s">
        <v>2859</v>
      </c>
      <c r="G470" s="11"/>
      <c r="H470" s="57"/>
      <c r="I470" s="11" t="s">
        <v>50</v>
      </c>
      <c r="J470" s="347" t="s">
        <v>3170</v>
      </c>
      <c r="K470" s="346" t="s">
        <v>3171</v>
      </c>
      <c r="L470" s="68"/>
      <c r="M470" s="68"/>
      <c r="N470" s="68"/>
      <c r="O470" s="11"/>
      <c r="P470" s="11"/>
      <c r="Q470" s="11"/>
      <c r="R470" s="412"/>
      <c r="S470" s="56"/>
      <c r="T470" s="11"/>
    </row>
    <row r="471" spans="1:20" s="3" customFormat="1" ht="42.75">
      <c r="A471" s="347" t="s">
        <v>10</v>
      </c>
      <c r="B471" s="347" t="s">
        <v>3225</v>
      </c>
      <c r="C471" s="347" t="s">
        <v>3225</v>
      </c>
      <c r="D471" s="11" t="s">
        <v>518</v>
      </c>
      <c r="E471" s="56"/>
      <c r="F471" s="11" t="s">
        <v>515</v>
      </c>
      <c r="G471" s="11"/>
      <c r="H471" s="57"/>
      <c r="I471" s="11" t="s">
        <v>50</v>
      </c>
      <c r="J471" s="347" t="s">
        <v>3225</v>
      </c>
      <c r="K471" s="347" t="s">
        <v>3226</v>
      </c>
      <c r="L471" s="66">
        <v>0</v>
      </c>
      <c r="M471" s="66">
        <v>1</v>
      </c>
      <c r="N471" s="66">
        <v>0.01</v>
      </c>
      <c r="O471" s="56" t="s">
        <v>3227</v>
      </c>
      <c r="P471" s="11" t="s">
        <v>3228</v>
      </c>
      <c r="Q471" s="11" t="s">
        <v>3445</v>
      </c>
      <c r="R471" s="412"/>
      <c r="S471" s="56"/>
      <c r="T471" s="11"/>
    </row>
    <row r="472" spans="1:20" s="3" customFormat="1" ht="28.5">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28.5">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28.5">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28.5">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28.5">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28.5">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28.5">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28.5">
      <c r="A479" s="77" t="str">
        <f t="shared" si="125"/>
        <v>Cross-Sector</v>
      </c>
      <c r="B479" s="77" t="str">
        <f t="shared" si="123"/>
        <v>Fuel Price Deregulation</v>
      </c>
      <c r="C479" s="77" t="str">
        <f t="shared" si="123"/>
        <v>Fuel Price Deregulation</v>
      </c>
      <c r="D479" s="11" t="s">
        <v>2860</v>
      </c>
      <c r="E479" s="56"/>
      <c r="F479" s="11" t="s">
        <v>2861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28.5">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28.5">
      <c r="A481" s="77" t="str">
        <f t="shared" si="125"/>
        <v>Cross-Sector</v>
      </c>
      <c r="B481" s="77" t="str">
        <f t="shared" si="123"/>
        <v>Fuel Price Deregulation</v>
      </c>
      <c r="C481" s="77" t="str">
        <f t="shared" si="123"/>
        <v>Fuel Price Deregulation</v>
      </c>
      <c r="D481" s="11" t="s">
        <v>2852</v>
      </c>
      <c r="E481" s="56"/>
      <c r="F481" s="11" t="s">
        <v>2856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28.5">
      <c r="A482" s="77" t="str">
        <f t="shared" si="125"/>
        <v>Cross-Sector</v>
      </c>
      <c r="B482" s="77" t="str">
        <f t="shared" si="123"/>
        <v>Fuel Price Deregulation</v>
      </c>
      <c r="C482" s="77" t="str">
        <f t="shared" si="123"/>
        <v>Fuel Price Deregulation</v>
      </c>
      <c r="D482" s="11" t="s">
        <v>2862</v>
      </c>
      <c r="E482" s="56"/>
      <c r="F482" s="11" t="s">
        <v>2863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28.5">
      <c r="A483" s="77" t="str">
        <f t="shared" si="125"/>
        <v>Cross-Sector</v>
      </c>
      <c r="B483" s="77" t="str">
        <f t="shared" si="123"/>
        <v>Fuel Price Deregulation</v>
      </c>
      <c r="C483" s="77" t="str">
        <f t="shared" si="123"/>
        <v>Fuel Price Deregulation</v>
      </c>
      <c r="D483" s="11" t="s">
        <v>2853</v>
      </c>
      <c r="E483" s="56"/>
      <c r="F483" s="11" t="s">
        <v>2857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28.5">
      <c r="A484" s="77" t="str">
        <f t="shared" si="125"/>
        <v>Cross-Sector</v>
      </c>
      <c r="B484" s="77" t="str">
        <f t="shared" si="123"/>
        <v>Fuel Price Deregulation</v>
      </c>
      <c r="C484" s="77" t="str">
        <f t="shared" si="123"/>
        <v>Fuel Price Deregulation</v>
      </c>
      <c r="D484" s="11" t="s">
        <v>2854</v>
      </c>
      <c r="E484" s="56"/>
      <c r="F484" s="11" t="s">
        <v>2858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28.5">
      <c r="A485" s="77" t="str">
        <f t="shared" si="125"/>
        <v>Cross-Sector</v>
      </c>
      <c r="B485" s="77" t="str">
        <f t="shared" si="123"/>
        <v>Fuel Price Deregulation</v>
      </c>
      <c r="C485" s="77" t="str">
        <f t="shared" si="123"/>
        <v>Fuel Price Deregulation</v>
      </c>
      <c r="D485" s="11" t="s">
        <v>2855</v>
      </c>
      <c r="E485" s="56"/>
      <c r="F485" s="11" t="s">
        <v>2859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99.7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2494</v>
      </c>
      <c r="Q486" s="11" t="s">
        <v>279</v>
      </c>
      <c r="R486" s="412" t="s">
        <v>280</v>
      </c>
      <c r="S486" s="11" t="s">
        <v>177</v>
      </c>
      <c r="T486" s="58"/>
    </row>
    <row r="487" spans="1:20" s="6" customFormat="1" ht="99.7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2495</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99.7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2496</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99.7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2497</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99.7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2498</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c r="A495" s="80" t="str">
        <f t="shared" si="126"/>
        <v>Cross-Sector</v>
      </c>
      <c r="B495" s="80" t="str">
        <f t="shared" si="126"/>
        <v>Fuel Taxes</v>
      </c>
      <c r="C495" s="80" t="str">
        <f t="shared" si="126"/>
        <v>Additional Fuel Tax Rate by Fuel</v>
      </c>
      <c r="D495" s="11" t="s">
        <v>2860</v>
      </c>
      <c r="E495" s="11"/>
      <c r="F495" s="11" t="s">
        <v>2861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c r="A498" s="80" t="str">
        <f t="shared" si="126"/>
        <v>Cross-Sector</v>
      </c>
      <c r="B498" s="80" t="str">
        <f t="shared" si="126"/>
        <v>Fuel Taxes</v>
      </c>
      <c r="C498" s="80" t="str">
        <f t="shared" si="126"/>
        <v>Additional Fuel Tax Rate by Fuel</v>
      </c>
      <c r="D498" s="11" t="s">
        <v>2852</v>
      </c>
      <c r="E498" s="11"/>
      <c r="F498" s="11" t="s">
        <v>2856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28.5">
      <c r="A499" s="80" t="str">
        <f t="shared" si="126"/>
        <v>Cross-Sector</v>
      </c>
      <c r="B499" s="80" t="str">
        <f t="shared" si="126"/>
        <v>Fuel Taxes</v>
      </c>
      <c r="C499" s="80" t="str">
        <f t="shared" si="126"/>
        <v>Additional Fuel Tax Rate by Fuel</v>
      </c>
      <c r="D499" s="11" t="s">
        <v>2862</v>
      </c>
      <c r="E499" s="11"/>
      <c r="F499" s="11" t="s">
        <v>2863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28.5">
      <c r="A500" s="80" t="str">
        <f t="shared" ref="A500:C502" si="131">A$486</f>
        <v>Cross-Sector</v>
      </c>
      <c r="B500" s="80" t="str">
        <f t="shared" si="131"/>
        <v>Fuel Taxes</v>
      </c>
      <c r="C500" s="80" t="str">
        <f t="shared" si="131"/>
        <v>Additional Fuel Tax Rate by Fuel</v>
      </c>
      <c r="D500" s="11" t="s">
        <v>2853</v>
      </c>
      <c r="E500" s="11"/>
      <c r="F500" s="11" t="s">
        <v>2857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c r="A501" s="80" t="str">
        <f t="shared" si="131"/>
        <v>Cross-Sector</v>
      </c>
      <c r="B501" s="80" t="str">
        <f t="shared" si="131"/>
        <v>Fuel Taxes</v>
      </c>
      <c r="C501" s="80" t="str">
        <f t="shared" si="131"/>
        <v>Additional Fuel Tax Rate by Fuel</v>
      </c>
      <c r="D501" s="11" t="s">
        <v>2854</v>
      </c>
      <c r="E501" s="11"/>
      <c r="F501" s="11" t="s">
        <v>2858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c r="A502" s="80" t="str">
        <f t="shared" si="131"/>
        <v>Cross-Sector</v>
      </c>
      <c r="B502" s="80" t="str">
        <f t="shared" si="131"/>
        <v>Fuel Taxes</v>
      </c>
      <c r="C502" s="80" t="str">
        <f t="shared" si="131"/>
        <v>Additional Fuel Tax Rate by Fuel</v>
      </c>
      <c r="D502" s="11" t="s">
        <v>2855</v>
      </c>
      <c r="E502" s="11"/>
      <c r="F502" s="11" t="s">
        <v>2859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85.5">
      <c r="A503" s="346" t="s">
        <v>3096</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2511</v>
      </c>
      <c r="Q503" s="56" t="s">
        <v>281</v>
      </c>
      <c r="R503" s="412" t="s">
        <v>282</v>
      </c>
      <c r="S503" s="56" t="s">
        <v>81</v>
      </c>
      <c r="T503" s="56"/>
    </row>
    <row r="504" spans="1:20" ht="85.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2512</v>
      </c>
      <c r="Q504" s="56" t="s">
        <v>281</v>
      </c>
      <c r="R504" s="412" t="s">
        <v>282</v>
      </c>
      <c r="S504" s="56" t="s">
        <v>81</v>
      </c>
      <c r="T504" s="56"/>
    </row>
    <row r="505" spans="1:20" ht="85.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2513</v>
      </c>
      <c r="Q505" s="56" t="s">
        <v>281</v>
      </c>
      <c r="R505" s="412" t="s">
        <v>282</v>
      </c>
      <c r="S505" s="56" t="s">
        <v>81</v>
      </c>
      <c r="T505" s="56"/>
    </row>
    <row r="506" spans="1:20" ht="85.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2514</v>
      </c>
      <c r="Q506" s="56" t="s">
        <v>281</v>
      </c>
      <c r="R506" s="412" t="s">
        <v>282</v>
      </c>
      <c r="S506" s="56" t="s">
        <v>81</v>
      </c>
      <c r="T506" s="56"/>
    </row>
    <row r="507" spans="1:20" ht="85.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2515</v>
      </c>
      <c r="Q507" s="56" t="s">
        <v>281</v>
      </c>
      <c r="R507" s="412" t="s">
        <v>282</v>
      </c>
      <c r="S507" s="56" t="s">
        <v>81</v>
      </c>
      <c r="T507" s="56"/>
    </row>
    <row r="508" spans="1:20" ht="99.7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2516</v>
      </c>
      <c r="Q508" s="56" t="s">
        <v>281</v>
      </c>
      <c r="R508" s="412" t="s">
        <v>282</v>
      </c>
      <c r="S508" s="56" t="s">
        <v>81</v>
      </c>
      <c r="T508" s="56"/>
    </row>
    <row r="509" spans="1:20" ht="99.7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2517</v>
      </c>
      <c r="Q509" s="56" t="s">
        <v>281</v>
      </c>
      <c r="R509" s="412" t="s">
        <v>282</v>
      </c>
      <c r="S509" s="56" t="s">
        <v>81</v>
      </c>
      <c r="T509" s="56"/>
    </row>
    <row r="510" spans="1:20" ht="85.5">
      <c r="A510" s="346" t="s">
        <v>3096</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2518</v>
      </c>
      <c r="Q510" s="56" t="s">
        <v>281</v>
      </c>
      <c r="R510" s="412" t="s">
        <v>282</v>
      </c>
      <c r="S510" s="56" t="s">
        <v>81</v>
      </c>
      <c r="T510" s="56"/>
    </row>
    <row r="511" spans="1:20" ht="85.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2519</v>
      </c>
      <c r="Q511" s="56" t="s">
        <v>281</v>
      </c>
      <c r="R511" s="412" t="s">
        <v>282</v>
      </c>
      <c r="S511" s="56" t="s">
        <v>81</v>
      </c>
      <c r="T511" s="56"/>
    </row>
    <row r="512" spans="1:20" ht="85.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2520</v>
      </c>
      <c r="Q512" s="56" t="s">
        <v>281</v>
      </c>
      <c r="R512" s="412" t="s">
        <v>282</v>
      </c>
      <c r="S512" s="56" t="s">
        <v>81</v>
      </c>
      <c r="T512" s="56"/>
    </row>
    <row r="513" spans="1:20" ht="85.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2521</v>
      </c>
      <c r="Q513" s="56" t="s">
        <v>281</v>
      </c>
      <c r="R513" s="412" t="s">
        <v>282</v>
      </c>
      <c r="S513" s="56" t="s">
        <v>81</v>
      </c>
      <c r="T513" s="56"/>
    </row>
    <row r="514" spans="1:20" ht="85.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2522</v>
      </c>
      <c r="Q514" s="56" t="s">
        <v>281</v>
      </c>
      <c r="R514" s="412" t="s">
        <v>282</v>
      </c>
      <c r="S514" s="56" t="s">
        <v>81</v>
      </c>
      <c r="T514" s="56"/>
    </row>
    <row r="515" spans="1:20" ht="85.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2523</v>
      </c>
      <c r="Q515" s="56" t="s">
        <v>281</v>
      </c>
      <c r="R515" s="412" t="s">
        <v>282</v>
      </c>
      <c r="S515" s="56" t="s">
        <v>81</v>
      </c>
      <c r="T515" s="56"/>
    </row>
    <row r="516" spans="1:20" ht="85.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2524</v>
      </c>
      <c r="Q516" s="56" t="s">
        <v>281</v>
      </c>
      <c r="R516" s="412" t="s">
        <v>282</v>
      </c>
      <c r="S516" s="56" t="s">
        <v>81</v>
      </c>
      <c r="T516" s="56"/>
    </row>
    <row r="517" spans="1:20" ht="85.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2525</v>
      </c>
      <c r="Q517" s="56" t="s">
        <v>281</v>
      </c>
      <c r="R517" s="412" t="s">
        <v>282</v>
      </c>
      <c r="S517" s="56" t="s">
        <v>81</v>
      </c>
      <c r="T517" s="56"/>
    </row>
    <row r="518" spans="1:20" ht="85.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2526</v>
      </c>
      <c r="Q518" s="56" t="s">
        <v>281</v>
      </c>
      <c r="R518" s="412" t="s">
        <v>282</v>
      </c>
      <c r="S518" s="56" t="s">
        <v>81</v>
      </c>
      <c r="T518" s="56"/>
    </row>
    <row r="519" spans="1:20" ht="85.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2527</v>
      </c>
      <c r="Q519" s="56" t="s">
        <v>281</v>
      </c>
      <c r="R519" s="412" t="s">
        <v>282</v>
      </c>
      <c r="S519" s="56" t="s">
        <v>81</v>
      </c>
      <c r="T519" s="56"/>
    </row>
    <row r="520" spans="1:20" ht="85.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2528</v>
      </c>
      <c r="Q520" s="56" t="s">
        <v>281</v>
      </c>
      <c r="R520" s="412" t="s">
        <v>282</v>
      </c>
      <c r="S520" s="56" t="s">
        <v>81</v>
      </c>
      <c r="T520" s="56"/>
    </row>
    <row r="521" spans="1:20" ht="85.5">
      <c r="A521" s="346" t="s">
        <v>3096</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2529</v>
      </c>
      <c r="Q521" s="56" t="s">
        <v>281</v>
      </c>
      <c r="R521" s="412" t="s">
        <v>282</v>
      </c>
      <c r="S521" s="56" t="s">
        <v>81</v>
      </c>
      <c r="T521" s="56"/>
    </row>
    <row r="522" spans="1:20" ht="99.7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2530</v>
      </c>
      <c r="Q522" s="56" t="s">
        <v>281</v>
      </c>
      <c r="R522" s="412" t="s">
        <v>282</v>
      </c>
      <c r="S522" s="56" t="s">
        <v>81</v>
      </c>
      <c r="T522" s="56"/>
    </row>
    <row r="523" spans="1:20" ht="99.7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2531</v>
      </c>
      <c r="Q523" s="56" t="s">
        <v>281</v>
      </c>
      <c r="R523" s="412" t="s">
        <v>282</v>
      </c>
      <c r="S523" s="56" t="s">
        <v>81</v>
      </c>
      <c r="T523" s="56"/>
    </row>
    <row r="524" spans="1:20" ht="99.7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2532</v>
      </c>
      <c r="Q524" s="56" t="s">
        <v>281</v>
      </c>
      <c r="R524" s="412" t="s">
        <v>282</v>
      </c>
      <c r="S524" s="56" t="s">
        <v>81</v>
      </c>
      <c r="T524" s="56"/>
    </row>
    <row r="525" spans="1:20" ht="85.5">
      <c r="A525" s="77" t="str">
        <f t="shared" si="141"/>
        <v>Research and Development</v>
      </c>
      <c r="B525" s="77" t="str">
        <f t="shared" si="139"/>
        <v>Capital Cost Reduction</v>
      </c>
      <c r="C525" s="77" t="str">
        <f t="shared" si="139"/>
        <v>RnD Industry Capital Cost Perc Reduction</v>
      </c>
      <c r="D525" s="11" t="s">
        <v>2775</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2533</v>
      </c>
      <c r="Q525" s="56" t="s">
        <v>281</v>
      </c>
      <c r="R525" s="412" t="s">
        <v>282</v>
      </c>
      <c r="S525" s="56" t="s">
        <v>81</v>
      </c>
      <c r="T525" s="56"/>
    </row>
    <row r="526" spans="1:20" ht="99.75">
      <c r="A526" s="77" t="str">
        <f t="shared" si="141"/>
        <v>Research and Development</v>
      </c>
      <c r="B526" s="77" t="str">
        <f t="shared" si="139"/>
        <v>Capital Cost Reduction</v>
      </c>
      <c r="C526" s="77" t="str">
        <f t="shared" si="139"/>
        <v>RnD Industry Capital Cost Perc Reduction</v>
      </c>
      <c r="D526" s="11" t="s">
        <v>149</v>
      </c>
      <c r="E526" s="56"/>
      <c r="F526" s="11" t="s">
        <v>2784</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2534</v>
      </c>
      <c r="Q526" s="56" t="s">
        <v>281</v>
      </c>
      <c r="R526" s="412" t="s">
        <v>282</v>
      </c>
      <c r="S526" s="56" t="s">
        <v>81</v>
      </c>
      <c r="T526" s="56"/>
    </row>
    <row r="527" spans="1:20" ht="99.7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2535</v>
      </c>
      <c r="Q527" s="56" t="s">
        <v>281</v>
      </c>
      <c r="R527" s="412" t="s">
        <v>282</v>
      </c>
      <c r="S527" s="56" t="s">
        <v>81</v>
      </c>
      <c r="T527" s="56"/>
    </row>
    <row r="528" spans="1:20" ht="85.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2536</v>
      </c>
      <c r="Q528" s="56" t="s">
        <v>281</v>
      </c>
      <c r="R528" s="412" t="s">
        <v>282</v>
      </c>
      <c r="S528" s="56" t="s">
        <v>81</v>
      </c>
      <c r="T528" s="56"/>
    </row>
    <row r="529" spans="1:20" ht="85.5">
      <c r="A529" s="346" t="s">
        <v>3096</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2537</v>
      </c>
      <c r="Q529" s="56" t="s">
        <v>281</v>
      </c>
      <c r="R529" s="412" t="s">
        <v>282</v>
      </c>
      <c r="S529" s="56" t="s">
        <v>81</v>
      </c>
      <c r="T529" s="56"/>
    </row>
    <row r="530" spans="1:20" ht="85.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2538</v>
      </c>
      <c r="Q530" s="56" t="s">
        <v>281</v>
      </c>
      <c r="R530" s="412" t="s">
        <v>282</v>
      </c>
      <c r="S530" s="56" t="s">
        <v>81</v>
      </c>
      <c r="T530" s="56"/>
    </row>
    <row r="531" spans="1:20" ht="99.75">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2539</v>
      </c>
      <c r="Q531" s="56" t="s">
        <v>281</v>
      </c>
      <c r="R531" s="412" t="s">
        <v>282</v>
      </c>
      <c r="S531" s="56" t="s">
        <v>81</v>
      </c>
      <c r="T531" s="56"/>
    </row>
    <row r="532" spans="1:20" ht="99.75">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2540</v>
      </c>
      <c r="Q532" s="56" t="s">
        <v>281</v>
      </c>
      <c r="R532" s="412" t="s">
        <v>282</v>
      </c>
      <c r="S532" s="56" t="s">
        <v>81</v>
      </c>
      <c r="T532" s="56"/>
    </row>
    <row r="533" spans="1:20" ht="85.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2541</v>
      </c>
      <c r="Q533" s="56" t="s">
        <v>281</v>
      </c>
      <c r="R533" s="412" t="s">
        <v>282</v>
      </c>
      <c r="S533" s="56" t="s">
        <v>81</v>
      </c>
      <c r="T533" s="56"/>
    </row>
    <row r="534" spans="1:20" ht="85.5">
      <c r="A534" s="77" t="str">
        <f t="shared" si="142"/>
        <v>Research and Development</v>
      </c>
      <c r="B534" s="77" t="str">
        <f t="shared" si="143"/>
        <v>Capital Cost Reduction</v>
      </c>
      <c r="C534" s="77" t="str">
        <f t="shared" si="143"/>
        <v>RnD Transportation Capital Cost Perc Reduction</v>
      </c>
      <c r="D534" s="56" t="s">
        <v>2923</v>
      </c>
      <c r="E534" s="56"/>
      <c r="F534" s="56" t="s">
        <v>3284</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3286</v>
      </c>
      <c r="Q534" s="56" t="s">
        <v>281</v>
      </c>
      <c r="R534" s="412" t="s">
        <v>282</v>
      </c>
      <c r="S534" s="56" t="s">
        <v>81</v>
      </c>
      <c r="T534" s="56"/>
    </row>
    <row r="535" spans="1:20" ht="85.5">
      <c r="A535" s="77" t="str">
        <f t="shared" si="142"/>
        <v>Research and Development</v>
      </c>
      <c r="B535" s="77" t="str">
        <f t="shared" si="143"/>
        <v>Capital Cost Reduction</v>
      </c>
      <c r="C535" s="77" t="str">
        <f t="shared" si="143"/>
        <v>RnD Transportation Capital Cost Perc Reduction</v>
      </c>
      <c r="D535" s="56" t="s">
        <v>2922</v>
      </c>
      <c r="E535" s="56"/>
      <c r="F535" s="56" t="s">
        <v>3285</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3287</v>
      </c>
      <c r="Q535" s="56" t="s">
        <v>281</v>
      </c>
      <c r="R535" s="412" t="s">
        <v>282</v>
      </c>
      <c r="S535" s="56" t="s">
        <v>81</v>
      </c>
      <c r="T535" s="56"/>
    </row>
    <row r="536" spans="1:20" s="3" customFormat="1" ht="114">
      <c r="A536" s="347" t="s">
        <v>3096</v>
      </c>
      <c r="B536" s="347" t="s">
        <v>3298</v>
      </c>
      <c r="C536" s="347" t="s">
        <v>3299</v>
      </c>
      <c r="D536" s="11"/>
      <c r="E536" s="11"/>
      <c r="F536" s="11"/>
      <c r="G536" s="11"/>
      <c r="H536" s="59">
        <v>525</v>
      </c>
      <c r="I536" s="11" t="s">
        <v>49</v>
      </c>
      <c r="J536" s="347" t="s">
        <v>3298</v>
      </c>
      <c r="K536" s="65" t="s">
        <v>3304</v>
      </c>
      <c r="L536" s="63">
        <v>0</v>
      </c>
      <c r="M536" s="63">
        <v>1</v>
      </c>
      <c r="N536" s="62">
        <v>0.01</v>
      </c>
      <c r="O536" s="56" t="s">
        <v>38</v>
      </c>
      <c r="P536" s="56" t="s">
        <v>3306</v>
      </c>
      <c r="Q536" s="11" t="s">
        <v>3308</v>
      </c>
      <c r="R536" s="11" t="s">
        <v>3307</v>
      </c>
      <c r="S536" s="11" t="s">
        <v>3305</v>
      </c>
      <c r="T536" s="11"/>
    </row>
    <row r="537" spans="1:20" ht="85.5">
      <c r="A537" s="346" t="s">
        <v>3096</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2542</v>
      </c>
      <c r="Q537" s="56" t="s">
        <v>281</v>
      </c>
      <c r="R537" s="412" t="s">
        <v>282</v>
      </c>
      <c r="S537" s="56" t="s">
        <v>81</v>
      </c>
      <c r="T537" s="56"/>
    </row>
    <row r="538" spans="1:20" ht="85.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2543</v>
      </c>
      <c r="Q538" s="56" t="s">
        <v>281</v>
      </c>
      <c r="R538" s="412" t="s">
        <v>282</v>
      </c>
      <c r="S538" s="56" t="s">
        <v>81</v>
      </c>
      <c r="T538" s="56"/>
    </row>
    <row r="539" spans="1:20" ht="28.5">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85.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2544</v>
      </c>
      <c r="Q540" s="56" t="s">
        <v>281</v>
      </c>
      <c r="R540" s="412" t="s">
        <v>282</v>
      </c>
      <c r="S540" s="56" t="s">
        <v>81</v>
      </c>
      <c r="T540" s="56"/>
    </row>
    <row r="541" spans="1:20" ht="85.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2545</v>
      </c>
      <c r="Q541" s="56" t="s">
        <v>281</v>
      </c>
      <c r="R541" s="412" t="s">
        <v>282</v>
      </c>
      <c r="S541" s="56" t="s">
        <v>81</v>
      </c>
      <c r="T541" s="56"/>
    </row>
    <row r="542" spans="1:20" ht="85.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2546</v>
      </c>
      <c r="Q542" s="56" t="s">
        <v>281</v>
      </c>
      <c r="R542" s="412" t="s">
        <v>282</v>
      </c>
      <c r="S542" s="56" t="s">
        <v>81</v>
      </c>
      <c r="T542" s="56"/>
    </row>
    <row r="543" spans="1:20" ht="99.75">
      <c r="A543" s="346" t="s">
        <v>3096</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2547</v>
      </c>
      <c r="Q543" s="56" t="s">
        <v>281</v>
      </c>
      <c r="R543" s="412" t="s">
        <v>282</v>
      </c>
      <c r="S543" s="56" t="s">
        <v>81</v>
      </c>
      <c r="T543" s="56"/>
    </row>
    <row r="544" spans="1:20" ht="85.5">
      <c r="A544" s="346" t="s">
        <v>3096</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2548</v>
      </c>
      <c r="Q544" s="56" t="s">
        <v>281</v>
      </c>
      <c r="R544" s="412" t="s">
        <v>282</v>
      </c>
      <c r="S544" s="56" t="s">
        <v>81</v>
      </c>
      <c r="T544" s="56"/>
    </row>
    <row r="545" spans="1:20" ht="85.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2549</v>
      </c>
      <c r="Q545" s="56" t="s">
        <v>281</v>
      </c>
      <c r="R545" s="412" t="s">
        <v>282</v>
      </c>
      <c r="S545" s="56" t="s">
        <v>81</v>
      </c>
      <c r="T545" s="56"/>
    </row>
    <row r="546" spans="1:20" ht="85.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2550</v>
      </c>
      <c r="Q546" s="56" t="s">
        <v>281</v>
      </c>
      <c r="R546" s="412" t="s">
        <v>282</v>
      </c>
      <c r="S546" s="56" t="s">
        <v>81</v>
      </c>
      <c r="T546" s="56"/>
    </row>
    <row r="547" spans="1:20" ht="28.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28.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28.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28.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85.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2551</v>
      </c>
      <c r="Q551" s="56" t="s">
        <v>281</v>
      </c>
      <c r="R551" s="412" t="s">
        <v>282</v>
      </c>
      <c r="S551" s="56" t="s">
        <v>81</v>
      </c>
      <c r="T551" s="56"/>
    </row>
    <row r="552" spans="1:20" ht="85.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2552</v>
      </c>
      <c r="Q552" s="56" t="s">
        <v>281</v>
      </c>
      <c r="R552" s="412" t="s">
        <v>282</v>
      </c>
      <c r="S552" s="56" t="s">
        <v>81</v>
      </c>
      <c r="T552" s="56"/>
    </row>
    <row r="553" spans="1:20" ht="85.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2553</v>
      </c>
      <c r="Q553" s="56" t="s">
        <v>281</v>
      </c>
      <c r="R553" s="412" t="s">
        <v>282</v>
      </c>
      <c r="S553" s="56" t="s">
        <v>81</v>
      </c>
      <c r="T553" s="56"/>
    </row>
    <row r="554" spans="1:20" ht="28.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99.75">
      <c r="A555" s="346" t="s">
        <v>3096</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2554</v>
      </c>
      <c r="Q555" s="56" t="s">
        <v>281</v>
      </c>
      <c r="R555" s="412" t="s">
        <v>282</v>
      </c>
      <c r="S555" s="56" t="s">
        <v>81</v>
      </c>
      <c r="T555" s="56"/>
    </row>
    <row r="556" spans="1:20" ht="99.75">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2555</v>
      </c>
      <c r="Q556" s="56" t="s">
        <v>281</v>
      </c>
      <c r="R556" s="412" t="s">
        <v>282</v>
      </c>
      <c r="S556" s="56" t="s">
        <v>81</v>
      </c>
      <c r="T556" s="56"/>
    </row>
    <row r="557" spans="1:20" ht="99.7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2556</v>
      </c>
      <c r="Q557" s="56" t="s">
        <v>281</v>
      </c>
      <c r="R557" s="412" t="s">
        <v>282</v>
      </c>
      <c r="S557" s="56" t="s">
        <v>81</v>
      </c>
      <c r="T557" s="56"/>
    </row>
    <row r="558" spans="1:20" ht="99.7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2557</v>
      </c>
      <c r="Q558" s="56" t="s">
        <v>281</v>
      </c>
      <c r="R558" s="412" t="s">
        <v>282</v>
      </c>
      <c r="S558" s="56" t="s">
        <v>81</v>
      </c>
      <c r="T558" s="56"/>
    </row>
    <row r="559" spans="1:20" ht="99.75">
      <c r="A559" s="77" t="str">
        <f t="shared" si="155"/>
        <v>Research and Development</v>
      </c>
      <c r="B559" s="77" t="str">
        <f t="shared" si="153"/>
        <v>Fuel Use Reduction</v>
      </c>
      <c r="C559" s="77" t="str">
        <f t="shared" si="153"/>
        <v>RnD Industry Fuel Use Perc Reduction</v>
      </c>
      <c r="D559" s="11" t="s">
        <v>2775</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2558</v>
      </c>
      <c r="Q559" s="56" t="s">
        <v>281</v>
      </c>
      <c r="R559" s="412" t="s">
        <v>282</v>
      </c>
      <c r="S559" s="56" t="s">
        <v>81</v>
      </c>
      <c r="T559" s="56"/>
    </row>
    <row r="560" spans="1:20" ht="99.75">
      <c r="A560" s="77" t="str">
        <f t="shared" si="155"/>
        <v>Research and Development</v>
      </c>
      <c r="B560" s="77" t="str">
        <f t="shared" si="153"/>
        <v>Fuel Use Reduction</v>
      </c>
      <c r="C560" s="77" t="str">
        <f t="shared" si="153"/>
        <v>RnD Industry Fuel Use Perc Reduction</v>
      </c>
      <c r="D560" s="11" t="s">
        <v>149</v>
      </c>
      <c r="E560" s="56"/>
      <c r="F560" s="11" t="s">
        <v>2784</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2559</v>
      </c>
      <c r="Q560" s="56" t="s">
        <v>281</v>
      </c>
      <c r="R560" s="412" t="s">
        <v>282</v>
      </c>
      <c r="S560" s="56" t="s">
        <v>81</v>
      </c>
      <c r="T560" s="56"/>
    </row>
    <row r="561" spans="1:20" ht="99.7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2560</v>
      </c>
      <c r="Q561" s="56" t="s">
        <v>281</v>
      </c>
      <c r="R561" s="412" t="s">
        <v>282</v>
      </c>
      <c r="S561" s="56" t="s">
        <v>81</v>
      </c>
      <c r="T561" s="56"/>
    </row>
    <row r="562" spans="1:20" ht="99.7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2561</v>
      </c>
      <c r="Q562" s="56" t="s">
        <v>281</v>
      </c>
      <c r="R562" s="412" t="s">
        <v>282</v>
      </c>
      <c r="S562" s="56" t="s">
        <v>81</v>
      </c>
      <c r="T562" s="56"/>
    </row>
    <row r="563" spans="1:20" ht="85.5">
      <c r="A563" s="346" t="s">
        <v>3096</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2562</v>
      </c>
      <c r="Q563" s="56" t="s">
        <v>281</v>
      </c>
      <c r="R563" s="412" t="s">
        <v>282</v>
      </c>
      <c r="S563" s="56" t="s">
        <v>81</v>
      </c>
      <c r="T563" s="56"/>
    </row>
    <row r="564" spans="1:20" ht="85.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2563</v>
      </c>
      <c r="Q564" s="56" t="s">
        <v>281</v>
      </c>
      <c r="R564" s="412" t="s">
        <v>282</v>
      </c>
      <c r="S564" s="56" t="s">
        <v>81</v>
      </c>
      <c r="T564" s="56"/>
    </row>
    <row r="565" spans="1:20" ht="99.75">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2564</v>
      </c>
      <c r="Q565" s="56" t="s">
        <v>281</v>
      </c>
      <c r="R565" s="412" t="s">
        <v>282</v>
      </c>
      <c r="S565" s="56" t="s">
        <v>81</v>
      </c>
      <c r="T565" s="56"/>
    </row>
    <row r="566" spans="1:20" ht="99.75">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2565</v>
      </c>
      <c r="Q566" s="56" t="s">
        <v>281</v>
      </c>
      <c r="R566" s="412" t="s">
        <v>282</v>
      </c>
      <c r="S566" s="56" t="s">
        <v>81</v>
      </c>
      <c r="T566" s="56"/>
    </row>
    <row r="567" spans="1:20" ht="85.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2566</v>
      </c>
      <c r="Q567" s="56" t="s">
        <v>281</v>
      </c>
      <c r="R567" s="412" t="s">
        <v>282</v>
      </c>
      <c r="S567" s="56" t="s">
        <v>81</v>
      </c>
      <c r="T567" s="56"/>
    </row>
    <row r="568" spans="1:20" ht="85.5">
      <c r="A568" s="77" t="str">
        <f t="shared" si="156"/>
        <v>Research and Development</v>
      </c>
      <c r="B568" s="77" t="str">
        <f t="shared" si="157"/>
        <v>Fuel Use Reduction</v>
      </c>
      <c r="C568" s="77" t="str">
        <f t="shared" si="157"/>
        <v>RnD Transportation Fuel Use Perc Reduction</v>
      </c>
      <c r="D568" s="56" t="s">
        <v>2923</v>
      </c>
      <c r="E568" s="56"/>
      <c r="F568" s="56" t="s">
        <v>3284</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3288</v>
      </c>
      <c r="Q568" s="56" t="s">
        <v>281</v>
      </c>
      <c r="R568" s="412" t="s">
        <v>282</v>
      </c>
      <c r="S568" s="56" t="s">
        <v>81</v>
      </c>
      <c r="T568" s="56"/>
    </row>
    <row r="569" spans="1:20" ht="85.5">
      <c r="A569" s="77" t="str">
        <f t="shared" si="156"/>
        <v>Research and Development</v>
      </c>
      <c r="B569" s="77" t="str">
        <f t="shared" si="157"/>
        <v>Fuel Use Reduction</v>
      </c>
      <c r="C569" s="77" t="str">
        <f t="shared" si="157"/>
        <v>RnD Transportation Fuel Use Perc Reduction</v>
      </c>
      <c r="D569" s="56" t="s">
        <v>2922</v>
      </c>
      <c r="E569" s="56"/>
      <c r="F569" s="56" t="s">
        <v>3285</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3289</v>
      </c>
      <c r="Q569" s="56" t="s">
        <v>281</v>
      </c>
      <c r="R569" s="412" t="s">
        <v>282</v>
      </c>
      <c r="S569" s="56" t="s">
        <v>81</v>
      </c>
      <c r="T569" s="56"/>
    </row>
    <row r="570" spans="1:20" ht="71.25">
      <c r="A570" s="5" t="s">
        <v>3327</v>
      </c>
      <c r="B570" s="5" t="s">
        <v>3328</v>
      </c>
      <c r="C570" s="5" t="s">
        <v>3332</v>
      </c>
      <c r="H570" s="431">
        <v>543</v>
      </c>
      <c r="I570" s="5" t="s">
        <v>49</v>
      </c>
      <c r="J570" s="338"/>
      <c r="K570" s="5" t="s">
        <v>3329</v>
      </c>
      <c r="L570" s="429">
        <v>-0.1</v>
      </c>
      <c r="M570" s="429">
        <v>0.02</v>
      </c>
      <c r="N570" s="433">
        <v>1E-3</v>
      </c>
      <c r="O570" s="5" t="s">
        <v>3336</v>
      </c>
      <c r="P570" s="5" t="s">
        <v>3444</v>
      </c>
      <c r="R570" s="416"/>
      <c r="S570" s="430" t="s">
        <v>3330</v>
      </c>
      <c r="T570" s="5"/>
    </row>
    <row r="571" spans="1:20" ht="85.5">
      <c r="A571" s="5" t="s">
        <v>3327</v>
      </c>
      <c r="B571" s="5" t="s">
        <v>3458</v>
      </c>
      <c r="C571" s="5" t="s">
        <v>3463</v>
      </c>
      <c r="H571" s="440">
        <v>545</v>
      </c>
      <c r="I571" s="5" t="s">
        <v>49</v>
      </c>
      <c r="J571" s="338"/>
      <c r="K571" s="5" t="s">
        <v>3468</v>
      </c>
      <c r="L571" s="81">
        <v>0</v>
      </c>
      <c r="M571" s="5">
        <v>10</v>
      </c>
      <c r="N571" s="5">
        <v>1</v>
      </c>
      <c r="O571" s="5" t="s">
        <v>3473</v>
      </c>
      <c r="P571" s="5" t="s">
        <v>3476</v>
      </c>
      <c r="Q571" s="5" t="s">
        <v>3474</v>
      </c>
      <c r="R571" s="416"/>
      <c r="T571" s="5"/>
    </row>
    <row r="572" spans="1:20" ht="85.5">
      <c r="A572" s="5" t="s">
        <v>3327</v>
      </c>
      <c r="B572" s="5" t="s">
        <v>3459</v>
      </c>
      <c r="C572" s="5" t="s">
        <v>3464</v>
      </c>
      <c r="H572" s="440">
        <v>546</v>
      </c>
      <c r="I572" s="5" t="s">
        <v>49</v>
      </c>
      <c r="J572" s="338"/>
      <c r="K572" s="5" t="s">
        <v>3469</v>
      </c>
      <c r="L572" s="81">
        <v>0</v>
      </c>
      <c r="M572" s="5">
        <v>10</v>
      </c>
      <c r="N572" s="5">
        <v>1</v>
      </c>
      <c r="O572" s="5" t="s">
        <v>3473</v>
      </c>
      <c r="P572" s="5" t="s">
        <v>3475</v>
      </c>
      <c r="Q572" s="5" t="s">
        <v>3474</v>
      </c>
      <c r="R572" s="416"/>
      <c r="T572" s="5"/>
    </row>
    <row r="573" spans="1:20" ht="85.5">
      <c r="A573" s="5" t="s">
        <v>3327</v>
      </c>
      <c r="B573" s="5" t="s">
        <v>3460</v>
      </c>
      <c r="C573" s="5" t="s">
        <v>3465</v>
      </c>
      <c r="H573" s="440">
        <v>547</v>
      </c>
      <c r="I573" s="5" t="s">
        <v>49</v>
      </c>
      <c r="J573" s="338"/>
      <c r="K573" s="5" t="s">
        <v>3470</v>
      </c>
      <c r="L573" s="81">
        <v>0</v>
      </c>
      <c r="M573" s="5">
        <v>10</v>
      </c>
      <c r="N573" s="5">
        <v>1</v>
      </c>
      <c r="O573" s="5" t="s">
        <v>3473</v>
      </c>
      <c r="P573" s="5" t="s">
        <v>3477</v>
      </c>
      <c r="Q573" s="5" t="s">
        <v>3474</v>
      </c>
      <c r="R573" s="416"/>
      <c r="T573" s="5"/>
    </row>
    <row r="574" spans="1:20" ht="85.5">
      <c r="A574" s="5" t="s">
        <v>3327</v>
      </c>
      <c r="B574" s="5" t="s">
        <v>3461</v>
      </c>
      <c r="C574" s="5" t="s">
        <v>3466</v>
      </c>
      <c r="H574" s="440">
        <v>548</v>
      </c>
      <c r="I574" s="5" t="s">
        <v>49</v>
      </c>
      <c r="J574" s="338"/>
      <c r="K574" s="5" t="s">
        <v>3471</v>
      </c>
      <c r="L574" s="81">
        <v>0</v>
      </c>
      <c r="M574" s="5">
        <v>10</v>
      </c>
      <c r="N574" s="5">
        <v>1</v>
      </c>
      <c r="O574" s="5" t="s">
        <v>3473</v>
      </c>
      <c r="P574" s="5" t="s">
        <v>3478</v>
      </c>
      <c r="Q574" s="5" t="s">
        <v>3474</v>
      </c>
      <c r="R574" s="416"/>
      <c r="T574" s="5"/>
    </row>
    <row r="575" spans="1:20" ht="85.5">
      <c r="A575" s="5" t="s">
        <v>3327</v>
      </c>
      <c r="B575" s="5" t="s">
        <v>3462</v>
      </c>
      <c r="C575" s="5" t="s">
        <v>3467</v>
      </c>
      <c r="H575" s="440">
        <v>549</v>
      </c>
      <c r="I575" s="5" t="s">
        <v>49</v>
      </c>
      <c r="J575" s="338"/>
      <c r="K575" s="5" t="s">
        <v>3472</v>
      </c>
      <c r="L575" s="81">
        <v>0</v>
      </c>
      <c r="M575" s="5">
        <v>10</v>
      </c>
      <c r="N575" s="5">
        <v>1</v>
      </c>
      <c r="O575" s="5" t="s">
        <v>3473</v>
      </c>
      <c r="P575" s="5" t="s">
        <v>3479</v>
      </c>
      <c r="Q575" s="5" t="s">
        <v>3474</v>
      </c>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5" bestFit="1" customWidth="1"/>
    <col min="3" max="16384" width="9.1328125" style="345"/>
  </cols>
  <sheetData>
    <row r="1" spans="1:2">
      <c r="A1" s="443" t="s">
        <v>3319</v>
      </c>
      <c r="B1" s="443"/>
    </row>
    <row r="2" spans="1:2">
      <c r="A2" s="420" t="s">
        <v>3320</v>
      </c>
      <c r="B2" s="420" t="s">
        <v>3321</v>
      </c>
    </row>
    <row r="3" spans="1:2">
      <c r="A3" s="421" t="s">
        <v>412</v>
      </c>
      <c r="B3" s="345" t="str">
        <f>A3</f>
        <v>million metric tons / year</v>
      </c>
    </row>
    <row r="4" spans="1:2">
      <c r="A4" s="421" t="s">
        <v>3428</v>
      </c>
      <c r="B4" s="345" t="str">
        <f>A4</f>
        <v>g CO2e / 2019 dollar</v>
      </c>
    </row>
    <row r="5" spans="1:2">
      <c r="A5" s="422" t="s">
        <v>2578</v>
      </c>
      <c r="B5" s="345" t="str">
        <f t="shared" ref="B5:B40" si="0">A5</f>
        <v>thousand metric tons / year</v>
      </c>
    </row>
    <row r="6" spans="1:2">
      <c r="A6" s="422" t="s">
        <v>3429</v>
      </c>
      <c r="B6" s="345" t="str">
        <f>A6</f>
        <v>g CO2 / 2019 dollar</v>
      </c>
    </row>
    <row r="7" spans="1:2">
      <c r="A7" s="422" t="s">
        <v>3430</v>
      </c>
      <c r="B7" s="345" t="str">
        <f t="shared" si="0"/>
        <v>2019 dollars / ton CO2e abated, Annual average abatement potential (MtCO2e)</v>
      </c>
    </row>
    <row r="8" spans="1:2">
      <c r="A8" s="422" t="s">
        <v>3431</v>
      </c>
      <c r="B8" s="345" t="str">
        <f t="shared" si="0"/>
        <v>billion 2019 dollars / year</v>
      </c>
    </row>
    <row r="9" spans="1:2">
      <c r="A9" s="422" t="s">
        <v>3493</v>
      </c>
      <c r="B9" s="345" t="str">
        <f t="shared" si="0"/>
        <v>billion 2019 dollars</v>
      </c>
    </row>
    <row r="10" spans="1:2">
      <c r="A10" s="422" t="s">
        <v>3370</v>
      </c>
      <c r="B10" s="345" t="str">
        <f t="shared" si="0"/>
        <v>jobs</v>
      </c>
    </row>
    <row r="11" spans="1:2">
      <c r="A11" s="422" t="s">
        <v>3418</v>
      </c>
      <c r="B11" s="345" t="str">
        <f t="shared" si="0"/>
        <v>incidents / year</v>
      </c>
    </row>
    <row r="12" spans="1:2">
      <c r="A12" s="422" t="s">
        <v>3392</v>
      </c>
      <c r="B12" s="345" t="str">
        <f t="shared" si="0"/>
        <v>% change</v>
      </c>
    </row>
    <row r="13" spans="1:2">
      <c r="A13" s="422" t="s">
        <v>3432</v>
      </c>
      <c r="B13" s="345" t="str">
        <f t="shared" si="0"/>
        <v>2019 dollars / employee-year</v>
      </c>
    </row>
    <row r="14" spans="1:2">
      <c r="A14" s="422" t="s">
        <v>413</v>
      </c>
      <c r="B14" s="345" t="str">
        <f t="shared" si="0"/>
        <v>lives / year</v>
      </c>
    </row>
    <row r="15" spans="1:2">
      <c r="A15" s="422" t="s">
        <v>414</v>
      </c>
      <c r="B15" s="345" t="str">
        <f t="shared" si="0"/>
        <v>terawatt-hours (TWh) / year</v>
      </c>
    </row>
    <row r="16" spans="1:2">
      <c r="A16" s="422" t="s">
        <v>415</v>
      </c>
      <c r="B16" s="345" t="str">
        <f t="shared" si="0"/>
        <v>gigawatts (GW) / year</v>
      </c>
    </row>
    <row r="17" spans="1:2">
      <c r="A17" s="422" t="s">
        <v>3433</v>
      </c>
      <c r="B17" s="345" t="str">
        <f t="shared" si="0"/>
        <v>2019 dollars / megawatt-hour (MWh)</v>
      </c>
    </row>
    <row r="18" spans="1:2">
      <c r="A18" s="422" t="s">
        <v>2838</v>
      </c>
      <c r="B18" s="345" t="str">
        <f t="shared" si="0"/>
        <v>cubic km / yr</v>
      </c>
    </row>
    <row r="19" spans="1:2">
      <c r="A19" s="422" t="s">
        <v>2658</v>
      </c>
      <c r="B19" s="345" t="str">
        <f t="shared" si="0"/>
        <v>trillion passenger-miles / year</v>
      </c>
    </row>
    <row r="20" spans="1:2">
      <c r="A20" s="422" t="s">
        <v>2659</v>
      </c>
      <c r="B20" s="345" t="str">
        <f t="shared" si="0"/>
        <v>trillion freight ton-miles / year</v>
      </c>
    </row>
    <row r="21" spans="1:2">
      <c r="A21" s="422" t="s">
        <v>553</v>
      </c>
      <c r="B21" s="345" t="str">
        <f t="shared" si="0"/>
        <v>million vehicles / year</v>
      </c>
    </row>
    <row r="22" spans="1:2">
      <c r="A22" s="422" t="s">
        <v>2636</v>
      </c>
      <c r="B22" s="345" t="str">
        <f t="shared" si="0"/>
        <v>thousand vehicles / year</v>
      </c>
    </row>
    <row r="23" spans="1:2">
      <c r="A23" s="422" t="s">
        <v>2635</v>
      </c>
      <c r="B23" s="345" t="str">
        <f t="shared" si="0"/>
        <v>million vehicles</v>
      </c>
    </row>
    <row r="24" spans="1:2">
      <c r="A24" s="422" t="s">
        <v>2668</v>
      </c>
      <c r="B24" s="345" t="str">
        <f t="shared" si="0"/>
        <v>thousand vehicles</v>
      </c>
    </row>
    <row r="25" spans="1:2">
      <c r="A25" s="422" t="s">
        <v>526</v>
      </c>
      <c r="B25" s="345" t="str">
        <f t="shared" si="0"/>
        <v>quads / year</v>
      </c>
    </row>
    <row r="26" spans="1:2">
      <c r="A26" s="422" t="s">
        <v>3434</v>
      </c>
      <c r="B26" s="345" t="str">
        <f>A26</f>
        <v>thousand BTU / 2019 dollar</v>
      </c>
    </row>
    <row r="27" spans="1:2">
      <c r="A27" s="422" t="s">
        <v>2641</v>
      </c>
      <c r="B27" s="345" t="str">
        <f t="shared" si="0"/>
        <v>millions of short tons / year</v>
      </c>
    </row>
    <row r="28" spans="1:2">
      <c r="A28" s="422" t="s">
        <v>2642</v>
      </c>
      <c r="B28" s="345" t="str">
        <f t="shared" si="0"/>
        <v>trillion cubic feet / year</v>
      </c>
    </row>
    <row r="29" spans="1:2">
      <c r="A29" s="422" t="s">
        <v>2570</v>
      </c>
      <c r="B29" s="345" t="str">
        <f t="shared" si="0"/>
        <v>million barrels / year</v>
      </c>
    </row>
    <row r="30" spans="1:2">
      <c r="A30" s="422" t="s">
        <v>3059</v>
      </c>
      <c r="B30" s="345" t="str">
        <f t="shared" si="0"/>
        <v>million gallons / year</v>
      </c>
    </row>
    <row r="31" spans="1:2">
      <c r="A31" s="422" t="s">
        <v>2721</v>
      </c>
      <c r="B31" s="345" t="str">
        <f t="shared" si="0"/>
        <v>trillion BTU / year</v>
      </c>
    </row>
    <row r="32" spans="1:2">
      <c r="A32" s="422" t="s">
        <v>3435</v>
      </c>
      <c r="B32" s="345" t="str">
        <f t="shared" si="0"/>
        <v>2019 dollars / short ton</v>
      </c>
    </row>
    <row r="33" spans="1:2">
      <c r="A33" s="422" t="s">
        <v>3436</v>
      </c>
      <c r="B33" s="345" t="str">
        <f t="shared" si="0"/>
        <v>2019 dollars / thousand cubic feet</v>
      </c>
    </row>
    <row r="34" spans="1:2">
      <c r="A34" s="422" t="s">
        <v>3437</v>
      </c>
      <c r="B34" s="345" t="str">
        <f t="shared" si="0"/>
        <v>2019 dollars / gallon</v>
      </c>
    </row>
    <row r="35" spans="1:2">
      <c r="A35" s="422" t="s">
        <v>3438</v>
      </c>
      <c r="B35" s="345" t="str">
        <f t="shared" si="0"/>
        <v>2019 dollars / barrel</v>
      </c>
    </row>
    <row r="36" spans="1:2">
      <c r="A36" s="422" t="s">
        <v>3439</v>
      </c>
      <c r="B36" s="345" t="str">
        <f t="shared" si="0"/>
        <v>2019 dollars / kg</v>
      </c>
    </row>
    <row r="37" spans="1:2">
      <c r="A37" s="422" t="s">
        <v>3440</v>
      </c>
      <c r="B37" s="345" t="str">
        <f t="shared" si="0"/>
        <v>2019 dollars / kilowatt-hour (kWh)</v>
      </c>
    </row>
    <row r="38" spans="1:2">
      <c r="A38" s="422" t="s">
        <v>3441</v>
      </c>
      <c r="B38" s="345" t="str">
        <f t="shared" si="0"/>
        <v>cost of eqpt. to capture 1 metric ton CO2e/yr (2019 dollars)</v>
      </c>
    </row>
    <row r="39" spans="1:2">
      <c r="A39" s="422" t="s">
        <v>3442</v>
      </c>
      <c r="B39" s="345" t="str">
        <f t="shared" si="0"/>
        <v>million 2019 dollars / megawatt (MW)</v>
      </c>
    </row>
    <row r="40" spans="1:2">
      <c r="A40" s="422" t="s">
        <v>3443</v>
      </c>
      <c r="B40" s="345" t="str">
        <f t="shared" si="0"/>
        <v>cost of eqpt. to produce 1 kg H2/yr (2019 dollars)</v>
      </c>
    </row>
    <row r="42" spans="1:2">
      <c r="A42" s="443" t="s">
        <v>3323</v>
      </c>
      <c r="B42" s="443"/>
    </row>
    <row r="43" spans="1:2">
      <c r="A43" s="420" t="s">
        <v>3320</v>
      </c>
      <c r="B43" s="420" t="s">
        <v>3321</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1"/>
  <sheetViews>
    <sheetView workbookViewId="0">
      <pane ySplit="1" topLeftCell="A2" activePane="bottomLeft" state="frozen"/>
      <selection pane="bottomLeft"/>
    </sheetView>
  </sheetViews>
  <sheetFormatPr defaultColWidth="9.1328125" defaultRowHeight="14.25"/>
  <cols>
    <col min="1" max="1" width="37.265625" style="81" customWidth="1"/>
    <col min="2" max="2" width="27.5976562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6384" width="9.1328125" style="81"/>
  </cols>
  <sheetData>
    <row r="1" spans="1:9" s="343" customFormat="1" ht="28.5">
      <c r="A1" s="340" t="s">
        <v>2568</v>
      </c>
      <c r="B1" s="341" t="s">
        <v>2569</v>
      </c>
      <c r="C1" s="424" t="s">
        <v>3322</v>
      </c>
      <c r="D1" s="341" t="s">
        <v>67</v>
      </c>
      <c r="E1" s="341" t="s">
        <v>69</v>
      </c>
      <c r="F1" s="423" t="s">
        <v>508</v>
      </c>
      <c r="G1" s="341" t="s">
        <v>68</v>
      </c>
      <c r="H1" s="341" t="s">
        <v>2591</v>
      </c>
      <c r="I1" s="342" t="s">
        <v>342</v>
      </c>
    </row>
    <row r="2" spans="1:9">
      <c r="A2" s="348" t="s">
        <v>2599</v>
      </c>
      <c r="B2" s="346" t="s">
        <v>2600</v>
      </c>
      <c r="C2" s="418">
        <v>1</v>
      </c>
      <c r="D2" s="346" t="s">
        <v>70</v>
      </c>
      <c r="E2" s="346" t="s">
        <v>71</v>
      </c>
      <c r="F2" s="5" t="str">
        <f>UnitControlCenter!$B$3</f>
        <v>million metric tons / year</v>
      </c>
      <c r="G2" s="346" t="s">
        <v>201</v>
      </c>
    </row>
    <row r="3" spans="1:9">
      <c r="A3" s="348" t="s">
        <v>2599</v>
      </c>
      <c r="B3" s="346" t="s">
        <v>2601</v>
      </c>
      <c r="C3" s="350">
        <v>1</v>
      </c>
      <c r="D3" s="347" t="s">
        <v>70</v>
      </c>
      <c r="E3" s="347" t="s">
        <v>71</v>
      </c>
      <c r="F3" s="5" t="str">
        <f>UnitControlCenter!$B$3</f>
        <v>million metric tons / year</v>
      </c>
      <c r="G3" s="346" t="s">
        <v>2567</v>
      </c>
      <c r="I3" s="346"/>
    </row>
    <row r="4" spans="1:9" ht="71.25">
      <c r="A4" s="348" t="s">
        <v>2599</v>
      </c>
      <c r="B4" s="347" t="s">
        <v>2602</v>
      </c>
      <c r="C4" s="418">
        <v>1</v>
      </c>
      <c r="D4" s="346" t="s">
        <v>72</v>
      </c>
      <c r="E4" s="346" t="s">
        <v>73</v>
      </c>
      <c r="F4" s="5" t="str">
        <f>UnitControlCenter!$B$3</f>
        <v>million metric tons / year</v>
      </c>
      <c r="G4" s="346" t="s">
        <v>3292</v>
      </c>
      <c r="H4" s="346" t="s">
        <v>3293</v>
      </c>
      <c r="I4" s="346" t="s">
        <v>3294</v>
      </c>
    </row>
    <row r="5" spans="1:9" ht="28.5">
      <c r="A5" s="348" t="s">
        <v>2599</v>
      </c>
      <c r="B5" s="347" t="s">
        <v>2603</v>
      </c>
      <c r="C5" s="418">
        <v>1</v>
      </c>
      <c r="D5" s="346" t="s">
        <v>72</v>
      </c>
      <c r="E5" s="346" t="s">
        <v>73</v>
      </c>
      <c r="F5" s="5" t="str">
        <f>UnitControlCenter!$B$3</f>
        <v>million metric tons / year</v>
      </c>
      <c r="G5" s="346" t="s">
        <v>3295</v>
      </c>
      <c r="H5" s="346" t="s">
        <v>3296</v>
      </c>
      <c r="I5" s="346" t="s">
        <v>3297</v>
      </c>
    </row>
    <row r="6" spans="1:9" ht="28.5">
      <c r="A6" s="348" t="s">
        <v>2599</v>
      </c>
      <c r="B6" s="347" t="s">
        <v>2604</v>
      </c>
      <c r="C6" s="418">
        <v>1</v>
      </c>
      <c r="D6" s="346" t="s">
        <v>72</v>
      </c>
      <c r="E6" s="346" t="s">
        <v>73</v>
      </c>
      <c r="F6" s="5" t="str">
        <f>UnitControlCenter!$B$3</f>
        <v>million metric tons / year</v>
      </c>
      <c r="G6" s="346" t="s">
        <v>3027</v>
      </c>
      <c r="H6" s="81" t="s">
        <v>3028</v>
      </c>
      <c r="I6" s="346" t="s">
        <v>3029</v>
      </c>
    </row>
    <row r="7" spans="1:9">
      <c r="A7" s="348" t="s">
        <v>2599</v>
      </c>
      <c r="B7" s="347" t="s">
        <v>3380</v>
      </c>
      <c r="C7" s="419">
        <v>0</v>
      </c>
      <c r="D7" s="346" t="s">
        <v>70</v>
      </c>
      <c r="E7" s="346" t="s">
        <v>71</v>
      </c>
      <c r="F7" s="2" t="str">
        <f>UnitControlCenter!$B$4</f>
        <v>g CO2e / 2019 dollar</v>
      </c>
      <c r="G7" s="346" t="s">
        <v>3325</v>
      </c>
      <c r="I7" s="346"/>
    </row>
    <row r="8" spans="1:9">
      <c r="A8" s="348" t="s">
        <v>2599</v>
      </c>
      <c r="B8" s="347" t="s">
        <v>152</v>
      </c>
      <c r="C8" s="418">
        <v>1</v>
      </c>
      <c r="D8" s="346" t="s">
        <v>70</v>
      </c>
      <c r="E8" s="346" t="s">
        <v>71</v>
      </c>
      <c r="F8" s="5" t="str">
        <f>UnitControlCenter!$B$3</f>
        <v>million metric tons / year</v>
      </c>
      <c r="G8" s="346" t="s">
        <v>2766</v>
      </c>
      <c r="I8" s="346"/>
    </row>
    <row r="9" spans="1:9">
      <c r="A9" s="348" t="s">
        <v>2599</v>
      </c>
      <c r="B9" s="347" t="s">
        <v>2764</v>
      </c>
      <c r="C9" s="418">
        <v>1</v>
      </c>
      <c r="D9" s="346" t="s">
        <v>70</v>
      </c>
      <c r="E9" s="346" t="s">
        <v>71</v>
      </c>
      <c r="F9" s="5" t="str">
        <f>UnitControlCenter!$B$3</f>
        <v>million metric tons / year</v>
      </c>
      <c r="G9" s="346" t="s">
        <v>2767</v>
      </c>
      <c r="I9" s="346"/>
    </row>
    <row r="10" spans="1:9">
      <c r="A10" s="348" t="s">
        <v>2599</v>
      </c>
      <c r="B10" s="347" t="s">
        <v>2875</v>
      </c>
      <c r="C10" s="418">
        <v>1</v>
      </c>
      <c r="D10" s="346" t="s">
        <v>70</v>
      </c>
      <c r="E10" s="346" t="s">
        <v>71</v>
      </c>
      <c r="F10" s="5" t="str">
        <f>UnitControlCenter!$B$3</f>
        <v>million metric tons / year</v>
      </c>
      <c r="G10" s="346" t="s">
        <v>2888</v>
      </c>
      <c r="I10" s="346"/>
    </row>
    <row r="11" spans="1:9">
      <c r="A11" s="348" t="s">
        <v>2599</v>
      </c>
      <c r="B11" s="347" t="s">
        <v>103</v>
      </c>
      <c r="C11" s="418">
        <v>1</v>
      </c>
      <c r="D11" s="346" t="s">
        <v>70</v>
      </c>
      <c r="E11" s="346" t="s">
        <v>71</v>
      </c>
      <c r="F11" s="5" t="str">
        <f>UnitControlCenter!$B$3</f>
        <v>million metric tons / year</v>
      </c>
      <c r="G11" s="346" t="s">
        <v>2768</v>
      </c>
      <c r="I11" s="346"/>
    </row>
    <row r="12" spans="1:9">
      <c r="A12" s="348" t="s">
        <v>2599</v>
      </c>
      <c r="B12" s="347" t="s">
        <v>9</v>
      </c>
      <c r="C12" s="418">
        <v>1</v>
      </c>
      <c r="D12" s="346" t="s">
        <v>70</v>
      </c>
      <c r="E12" s="346" t="s">
        <v>71</v>
      </c>
      <c r="F12" s="5" t="str">
        <f>UnitControlCenter!$B$3</f>
        <v>million metric tons / year</v>
      </c>
      <c r="G12" s="346" t="s">
        <v>2821</v>
      </c>
      <c r="I12" s="346"/>
    </row>
    <row r="13" spans="1:9">
      <c r="A13" s="348" t="s">
        <v>2599</v>
      </c>
      <c r="B13" s="347" t="s">
        <v>2765</v>
      </c>
      <c r="C13" s="418">
        <v>1</v>
      </c>
      <c r="D13" s="346" t="s">
        <v>70</v>
      </c>
      <c r="E13" s="346" t="s">
        <v>71</v>
      </c>
      <c r="F13" s="5" t="str">
        <f>UnitControlCenter!$B$3</f>
        <v>million metric tons / year</v>
      </c>
      <c r="G13" s="346" t="s">
        <v>2769</v>
      </c>
      <c r="I13" s="346"/>
    </row>
    <row r="14" spans="1:9">
      <c r="A14" s="348" t="s">
        <v>2599</v>
      </c>
      <c r="B14" s="347" t="s">
        <v>4</v>
      </c>
      <c r="C14" s="418">
        <v>1</v>
      </c>
      <c r="D14" s="346" t="s">
        <v>70</v>
      </c>
      <c r="E14" s="346" t="s">
        <v>71</v>
      </c>
      <c r="F14" s="5" t="str">
        <f>UnitControlCenter!$B$3</f>
        <v>million metric tons / year</v>
      </c>
      <c r="G14" s="346" t="s">
        <v>2770</v>
      </c>
      <c r="I14" s="346"/>
    </row>
    <row r="15" spans="1:9" ht="14.65" thickBot="1">
      <c r="A15" s="399" t="s">
        <v>2599</v>
      </c>
      <c r="B15" s="393" t="s">
        <v>2774</v>
      </c>
      <c r="C15" s="425">
        <v>1</v>
      </c>
      <c r="D15" s="394" t="s">
        <v>70</v>
      </c>
      <c r="E15" s="394" t="s">
        <v>71</v>
      </c>
      <c r="F15" s="397" t="str">
        <f>UnitControlCenter!$B$3</f>
        <v>million metric tons / year</v>
      </c>
      <c r="G15" s="394" t="s">
        <v>2771</v>
      </c>
      <c r="H15" s="395"/>
      <c r="I15" s="394"/>
    </row>
    <row r="16" spans="1:9">
      <c r="A16" s="347" t="s">
        <v>2605</v>
      </c>
      <c r="B16" s="347" t="s">
        <v>2356</v>
      </c>
      <c r="C16" s="418">
        <v>1</v>
      </c>
      <c r="D16" s="346" t="s">
        <v>70</v>
      </c>
      <c r="E16" s="346" t="s">
        <v>71</v>
      </c>
      <c r="F16" s="5" t="str">
        <f>UnitControlCenter!$B$3</f>
        <v>million metric tons / year</v>
      </c>
      <c r="G16" s="346" t="s">
        <v>2590</v>
      </c>
      <c r="I16" s="346"/>
    </row>
    <row r="17" spans="1:9">
      <c r="A17" s="347" t="s">
        <v>2605</v>
      </c>
      <c r="B17" s="348" t="s">
        <v>2372</v>
      </c>
      <c r="C17" s="418">
        <v>1</v>
      </c>
      <c r="D17" s="346" t="s">
        <v>70</v>
      </c>
      <c r="E17" s="346" t="s">
        <v>71</v>
      </c>
      <c r="F17" s="5" t="str">
        <f>UnitControlCenter!$B$3</f>
        <v>million metric tons / year</v>
      </c>
      <c r="G17" s="346" t="s">
        <v>2581</v>
      </c>
      <c r="I17" s="346"/>
    </row>
    <row r="18" spans="1:9">
      <c r="A18" s="347" t="s">
        <v>2605</v>
      </c>
      <c r="B18" s="348" t="s">
        <v>2374</v>
      </c>
      <c r="C18" s="418">
        <v>1</v>
      </c>
      <c r="D18" s="346" t="s">
        <v>70</v>
      </c>
      <c r="E18" s="346" t="s">
        <v>71</v>
      </c>
      <c r="F18" s="5" t="str">
        <f>UnitControlCenter!$B$3</f>
        <v>million metric tons / year</v>
      </c>
      <c r="G18" s="346" t="s">
        <v>2580</v>
      </c>
      <c r="I18" s="346"/>
    </row>
    <row r="19" spans="1:9">
      <c r="A19" s="347" t="s">
        <v>2605</v>
      </c>
      <c r="B19" s="348" t="s">
        <v>2577</v>
      </c>
      <c r="C19" s="418">
        <v>1</v>
      </c>
      <c r="D19" s="346" t="s">
        <v>70</v>
      </c>
      <c r="E19" s="346" t="s">
        <v>71</v>
      </c>
      <c r="F19" s="5" t="str">
        <f>UnitControlCenter!$B$3</f>
        <v>million metric tons / year</v>
      </c>
      <c r="G19" s="346" t="s">
        <v>2579</v>
      </c>
      <c r="I19" s="346"/>
    </row>
    <row r="20" spans="1:9">
      <c r="A20" s="347" t="s">
        <v>2605</v>
      </c>
      <c r="B20" s="348" t="s">
        <v>2576</v>
      </c>
      <c r="C20" s="418">
        <v>1</v>
      </c>
      <c r="D20" s="346" t="s">
        <v>70</v>
      </c>
      <c r="E20" s="346" t="s">
        <v>71</v>
      </c>
      <c r="F20" s="5" t="str">
        <f>UnitControlCenter!$B$5</f>
        <v>thousand metric tons / year</v>
      </c>
      <c r="G20" s="346" t="s">
        <v>2585</v>
      </c>
      <c r="I20" s="346"/>
    </row>
    <row r="21" spans="1:9">
      <c r="A21" s="347" t="s">
        <v>2605</v>
      </c>
      <c r="B21" s="348" t="s">
        <v>2363</v>
      </c>
      <c r="C21" s="418">
        <v>1</v>
      </c>
      <c r="D21" s="346" t="s">
        <v>70</v>
      </c>
      <c r="E21" s="346" t="s">
        <v>71</v>
      </c>
      <c r="F21" s="5" t="str">
        <f>UnitControlCenter!$B$5</f>
        <v>thousand metric tons / year</v>
      </c>
      <c r="G21" s="346" t="s">
        <v>2586</v>
      </c>
      <c r="I21" s="346"/>
    </row>
    <row r="22" spans="1:9">
      <c r="A22" s="347" t="s">
        <v>2605</v>
      </c>
      <c r="B22" s="348" t="s">
        <v>2368</v>
      </c>
      <c r="C22" s="418">
        <v>1</v>
      </c>
      <c r="D22" s="346" t="s">
        <v>70</v>
      </c>
      <c r="E22" s="346" t="s">
        <v>71</v>
      </c>
      <c r="F22" s="5" t="str">
        <f>UnitControlCenter!$B$5</f>
        <v>thousand metric tons / year</v>
      </c>
      <c r="G22" s="346" t="s">
        <v>2583</v>
      </c>
      <c r="I22" s="346"/>
    </row>
    <row r="23" spans="1:9">
      <c r="A23" s="347" t="s">
        <v>2605</v>
      </c>
      <c r="B23" s="348" t="s">
        <v>2370</v>
      </c>
      <c r="C23" s="418">
        <v>1</v>
      </c>
      <c r="D23" s="346" t="s">
        <v>70</v>
      </c>
      <c r="E23" s="346" t="s">
        <v>71</v>
      </c>
      <c r="F23" s="5" t="str">
        <f>UnitControlCenter!$B$5</f>
        <v>thousand metric tons / year</v>
      </c>
      <c r="G23" s="346" t="s">
        <v>2582</v>
      </c>
      <c r="I23" s="346"/>
    </row>
    <row r="24" spans="1:9">
      <c r="A24" s="347" t="s">
        <v>2605</v>
      </c>
      <c r="B24" s="348" t="s">
        <v>2361</v>
      </c>
      <c r="C24" s="418">
        <v>1</v>
      </c>
      <c r="D24" s="346" t="s">
        <v>70</v>
      </c>
      <c r="E24" s="346" t="s">
        <v>71</v>
      </c>
      <c r="F24" s="5" t="str">
        <f>UnitControlCenter!$B$3</f>
        <v>million metric tons / year</v>
      </c>
      <c r="G24" s="346" t="s">
        <v>2587</v>
      </c>
      <c r="I24" s="346"/>
    </row>
    <row r="25" spans="1:9">
      <c r="A25" s="347" t="s">
        <v>2605</v>
      </c>
      <c r="B25" s="348" t="s">
        <v>2358</v>
      </c>
      <c r="C25" s="418">
        <v>1</v>
      </c>
      <c r="D25" s="346" t="s">
        <v>70</v>
      </c>
      <c r="E25" s="346" t="s">
        <v>71</v>
      </c>
      <c r="F25" s="5" t="str">
        <f>UnitControlCenter!$B$5</f>
        <v>thousand metric tons / year</v>
      </c>
      <c r="G25" s="346" t="s">
        <v>2589</v>
      </c>
      <c r="I25" s="346"/>
    </row>
    <row r="26" spans="1:9">
      <c r="A26" s="347" t="s">
        <v>2605</v>
      </c>
      <c r="B26" s="348" t="s">
        <v>2366</v>
      </c>
      <c r="C26" s="418">
        <v>1</v>
      </c>
      <c r="D26" s="346" t="s">
        <v>70</v>
      </c>
      <c r="E26" s="346" t="s">
        <v>71</v>
      </c>
      <c r="F26" s="5" t="str">
        <f>UnitControlCenter!$B$3</f>
        <v>million metric tons / year</v>
      </c>
      <c r="G26" s="346" t="s">
        <v>2584</v>
      </c>
      <c r="I26" s="346"/>
    </row>
    <row r="27" spans="1:9" ht="14.65" thickBot="1">
      <c r="A27" s="393" t="s">
        <v>2605</v>
      </c>
      <c r="B27" s="399" t="s">
        <v>563</v>
      </c>
      <c r="C27" s="425">
        <v>1</v>
      </c>
      <c r="D27" s="394" t="s">
        <v>70</v>
      </c>
      <c r="E27" s="394" t="s">
        <v>71</v>
      </c>
      <c r="F27" s="397" t="str">
        <f>UnitControlCenter!$B$3</f>
        <v>million metric tons / year</v>
      </c>
      <c r="G27" s="394" t="s">
        <v>2588</v>
      </c>
      <c r="H27" s="395"/>
      <c r="I27" s="394"/>
    </row>
    <row r="28" spans="1:9" ht="71.25">
      <c r="A28" s="347" t="s">
        <v>2606</v>
      </c>
      <c r="B28" s="347" t="s">
        <v>2602</v>
      </c>
      <c r="C28" s="418">
        <v>1</v>
      </c>
      <c r="D28" s="346" t="s">
        <v>72</v>
      </c>
      <c r="E28" s="346" t="s">
        <v>73</v>
      </c>
      <c r="F28" s="5" t="str">
        <f>UnitControlCenter!$B$3</f>
        <v>million metric tons / year</v>
      </c>
      <c r="G28" s="346" t="s">
        <v>3396</v>
      </c>
      <c r="H28" s="81" t="s">
        <v>3397</v>
      </c>
      <c r="I28" s="346" t="s">
        <v>3398</v>
      </c>
    </row>
    <row r="29" spans="1:9" ht="85.5">
      <c r="A29" s="347" t="s">
        <v>2606</v>
      </c>
      <c r="B29" s="347" t="s">
        <v>2889</v>
      </c>
      <c r="C29" s="418">
        <v>1</v>
      </c>
      <c r="D29" s="346" t="s">
        <v>72</v>
      </c>
      <c r="E29" s="346" t="s">
        <v>73</v>
      </c>
      <c r="F29" s="5" t="str">
        <f>UnitControlCenter!$B$3</f>
        <v>million metric tons / year</v>
      </c>
      <c r="G29" s="346" t="s">
        <v>3399</v>
      </c>
      <c r="H29" s="81" t="s">
        <v>3400</v>
      </c>
      <c r="I29" s="346" t="s">
        <v>3401</v>
      </c>
    </row>
    <row r="30" spans="1:9" ht="57">
      <c r="A30" s="347" t="s">
        <v>2606</v>
      </c>
      <c r="B30" s="347" t="s">
        <v>2607</v>
      </c>
      <c r="C30" s="426">
        <v>1</v>
      </c>
      <c r="D30" s="346" t="s">
        <v>72</v>
      </c>
      <c r="E30" s="346" t="s">
        <v>73</v>
      </c>
      <c r="F30" s="8" t="str">
        <f>UnitControlCenter!$B$3</f>
        <v>million metric tons / year</v>
      </c>
      <c r="G30" s="417" t="s">
        <v>3402</v>
      </c>
      <c r="H30" s="417" t="s">
        <v>3403</v>
      </c>
      <c r="I30" s="346" t="s">
        <v>3404</v>
      </c>
    </row>
    <row r="31" spans="1:9" ht="14.65" thickBot="1">
      <c r="A31" s="393" t="s">
        <v>2606</v>
      </c>
      <c r="B31" s="393" t="s">
        <v>3380</v>
      </c>
      <c r="C31" s="425">
        <v>0</v>
      </c>
      <c r="D31" s="394" t="s">
        <v>70</v>
      </c>
      <c r="E31" s="394" t="s">
        <v>71</v>
      </c>
      <c r="F31" s="428" t="str">
        <f>UnitControlCenter!$B$6</f>
        <v>g CO2 / 2019 dollar</v>
      </c>
      <c r="G31" s="395" t="s">
        <v>3324</v>
      </c>
      <c r="H31" s="395"/>
      <c r="I31" s="394"/>
    </row>
    <row r="32" spans="1:9">
      <c r="A32" s="347" t="s">
        <v>3184</v>
      </c>
      <c r="B32" s="347" t="s">
        <v>2982</v>
      </c>
      <c r="C32" s="418">
        <v>1</v>
      </c>
      <c r="D32" s="346" t="s">
        <v>70</v>
      </c>
      <c r="E32" s="346" t="s">
        <v>504</v>
      </c>
      <c r="F32" s="5" t="str">
        <f>UnitControlCenter!$B$3</f>
        <v>million metric tons / year</v>
      </c>
      <c r="G32" s="81" t="s">
        <v>201</v>
      </c>
      <c r="I32" s="346"/>
    </row>
    <row r="33" spans="1:9">
      <c r="A33" s="347" t="s">
        <v>3184</v>
      </c>
      <c r="B33" s="347" t="s">
        <v>152</v>
      </c>
      <c r="C33" s="418">
        <v>1</v>
      </c>
      <c r="D33" s="346" t="s">
        <v>70</v>
      </c>
      <c r="E33" s="346" t="s">
        <v>504</v>
      </c>
      <c r="F33" s="5" t="str">
        <f>UnitControlCenter!$B$3</f>
        <v>million metric tons / year</v>
      </c>
      <c r="G33" s="346" t="s">
        <v>2766</v>
      </c>
      <c r="I33" s="346"/>
    </row>
    <row r="34" spans="1:9">
      <c r="A34" s="347" t="s">
        <v>3184</v>
      </c>
      <c r="B34" s="347" t="s">
        <v>2764</v>
      </c>
      <c r="C34" s="418">
        <v>1</v>
      </c>
      <c r="D34" s="346" t="s">
        <v>70</v>
      </c>
      <c r="E34" s="346" t="s">
        <v>504</v>
      </c>
      <c r="F34" s="5" t="str">
        <f>UnitControlCenter!$B$3</f>
        <v>million metric tons / year</v>
      </c>
      <c r="G34" s="346" t="s">
        <v>2767</v>
      </c>
      <c r="I34" s="346"/>
    </row>
    <row r="35" spans="1:9">
      <c r="A35" s="347" t="s">
        <v>3184</v>
      </c>
      <c r="B35" s="347" t="s">
        <v>2875</v>
      </c>
      <c r="C35" s="418">
        <v>1</v>
      </c>
      <c r="D35" s="346" t="s">
        <v>70</v>
      </c>
      <c r="E35" s="346" t="s">
        <v>504</v>
      </c>
      <c r="F35" s="5" t="str">
        <f>UnitControlCenter!$B$3</f>
        <v>million metric tons / year</v>
      </c>
      <c r="G35" s="346" t="s">
        <v>2888</v>
      </c>
      <c r="I35" s="346"/>
    </row>
    <row r="36" spans="1:9">
      <c r="A36" s="347" t="s">
        <v>3184</v>
      </c>
      <c r="B36" s="347" t="s">
        <v>103</v>
      </c>
      <c r="C36" s="418">
        <v>1</v>
      </c>
      <c r="D36" s="346" t="s">
        <v>70</v>
      </c>
      <c r="E36" s="346" t="s">
        <v>504</v>
      </c>
      <c r="F36" s="5" t="str">
        <f>UnitControlCenter!$B$3</f>
        <v>million metric tons / year</v>
      </c>
      <c r="G36" s="346" t="s">
        <v>2768</v>
      </c>
      <c r="I36" s="346"/>
    </row>
    <row r="37" spans="1:9">
      <c r="A37" s="347" t="s">
        <v>3184</v>
      </c>
      <c r="B37" s="347" t="s">
        <v>9</v>
      </c>
      <c r="C37" s="418">
        <v>1</v>
      </c>
      <c r="D37" s="346" t="s">
        <v>70</v>
      </c>
      <c r="E37" s="346" t="s">
        <v>504</v>
      </c>
      <c r="F37" s="5" t="str">
        <f>UnitControlCenter!$B$3</f>
        <v>million metric tons / year</v>
      </c>
      <c r="G37" s="346" t="s">
        <v>2821</v>
      </c>
      <c r="I37" s="346"/>
    </row>
    <row r="38" spans="1:9" ht="14.65" thickBot="1">
      <c r="A38" s="393" t="s">
        <v>3184</v>
      </c>
      <c r="B38" s="393" t="s">
        <v>4</v>
      </c>
      <c r="C38" s="425">
        <v>1</v>
      </c>
      <c r="D38" s="394" t="s">
        <v>70</v>
      </c>
      <c r="E38" s="394" t="s">
        <v>504</v>
      </c>
      <c r="F38" s="397" t="str">
        <f>UnitControlCenter!$B$3</f>
        <v>million metric tons / year</v>
      </c>
      <c r="G38" s="394" t="s">
        <v>2770</v>
      </c>
      <c r="H38" s="395"/>
      <c r="I38" s="394"/>
    </row>
    <row r="39" spans="1:9" ht="28.5">
      <c r="A39" s="347" t="s">
        <v>416</v>
      </c>
      <c r="B39" s="347" t="s">
        <v>3498</v>
      </c>
      <c r="C39" s="418">
        <v>1</v>
      </c>
      <c r="D39" s="346" t="s">
        <v>72</v>
      </c>
      <c r="E39" s="346" t="s">
        <v>505</v>
      </c>
      <c r="F39" s="5" t="str">
        <f>UnitControlCenter!$B$7</f>
        <v>2019 dollars / ton CO2e abated, Annual average abatement potential (MtCO2e)</v>
      </c>
      <c r="G39" s="81" t="s">
        <v>2705</v>
      </c>
      <c r="I39" s="346"/>
    </row>
    <row r="40" spans="1:9" ht="28.9" thickBot="1">
      <c r="A40" s="393" t="s">
        <v>416</v>
      </c>
      <c r="B40" s="393" t="s">
        <v>3499</v>
      </c>
      <c r="C40" s="425">
        <v>1</v>
      </c>
      <c r="D40" s="394" t="s">
        <v>72</v>
      </c>
      <c r="E40" s="394" t="s">
        <v>505</v>
      </c>
      <c r="F40" s="397" t="str">
        <f>UnitControlCenter!$B$7</f>
        <v>2019 dollars / ton CO2e abated, Annual average abatement potential (MtCO2e)</v>
      </c>
      <c r="G40" s="395" t="s">
        <v>2705</v>
      </c>
      <c r="H40" s="395"/>
      <c r="I40" s="394"/>
    </row>
    <row r="41" spans="1:9" ht="28.5">
      <c r="A41" s="347" t="s">
        <v>2608</v>
      </c>
      <c r="B41" s="347" t="s">
        <v>2707</v>
      </c>
      <c r="C41" s="418">
        <v>1</v>
      </c>
      <c r="D41" s="346" t="s">
        <v>72</v>
      </c>
      <c r="E41" s="346" t="s">
        <v>71</v>
      </c>
      <c r="F41" s="5" t="str">
        <f>UnitControlCenter!$B$8</f>
        <v>billion 2019 dollars / year</v>
      </c>
      <c r="G41" s="81" t="s">
        <v>3500</v>
      </c>
      <c r="H41" s="81" t="s">
        <v>2708</v>
      </c>
      <c r="I41" s="346" t="s">
        <v>2680</v>
      </c>
    </row>
    <row r="42" spans="1:9">
      <c r="A42" s="347" t="s">
        <v>2608</v>
      </c>
      <c r="B42" s="392" t="s">
        <v>3213</v>
      </c>
      <c r="C42" s="418">
        <v>1</v>
      </c>
      <c r="D42" s="346" t="s">
        <v>70</v>
      </c>
      <c r="E42" s="346" t="s">
        <v>71</v>
      </c>
      <c r="F42" s="5" t="str">
        <f>UnitControlCenter!$B$8</f>
        <v>billion 2019 dollars / year</v>
      </c>
      <c r="G42" s="81" t="s">
        <v>3201</v>
      </c>
      <c r="I42" s="346"/>
    </row>
    <row r="43" spans="1:9" ht="57">
      <c r="A43" s="347" t="s">
        <v>2608</v>
      </c>
      <c r="B43" s="347" t="s">
        <v>3487</v>
      </c>
      <c r="C43" s="441">
        <v>1</v>
      </c>
      <c r="D43" s="346" t="s">
        <v>72</v>
      </c>
      <c r="E43" s="346" t="s">
        <v>73</v>
      </c>
      <c r="F43" s="5" t="str">
        <f>UnitControlCenter!$B$8</f>
        <v>billion 2019 dollars / year</v>
      </c>
      <c r="G43" s="5" t="s">
        <v>3488</v>
      </c>
      <c r="H43" s="5" t="s">
        <v>3489</v>
      </c>
      <c r="I43" s="5" t="s">
        <v>3490</v>
      </c>
    </row>
    <row r="44" spans="1:9" ht="28.5">
      <c r="A44" s="347" t="s">
        <v>2608</v>
      </c>
      <c r="B44" s="392" t="s">
        <v>3492</v>
      </c>
      <c r="C44" s="426">
        <v>1</v>
      </c>
      <c r="D44" s="346" t="s">
        <v>70</v>
      </c>
      <c r="E44" s="346" t="s">
        <v>71</v>
      </c>
      <c r="F44" s="8" t="str">
        <f>UnitControlCenter!$B$9</f>
        <v>billion 2019 dollars</v>
      </c>
      <c r="G44" s="417" t="s">
        <v>3494</v>
      </c>
      <c r="H44" s="417"/>
      <c r="I44" s="346"/>
    </row>
    <row r="45" spans="1:9" ht="28.9" thickBot="1">
      <c r="A45" s="393" t="s">
        <v>2608</v>
      </c>
      <c r="B45" s="398" t="s">
        <v>3495</v>
      </c>
      <c r="C45" s="425">
        <v>1</v>
      </c>
      <c r="D45" s="394" t="s">
        <v>70</v>
      </c>
      <c r="E45" s="394" t="s">
        <v>71</v>
      </c>
      <c r="F45" s="397" t="str">
        <f>UnitControlCenter!$B$8</f>
        <v>billion 2019 dollars / year</v>
      </c>
      <c r="G45" s="395" t="s">
        <v>3496</v>
      </c>
      <c r="H45" s="395"/>
      <c r="I45" s="394"/>
    </row>
    <row r="46" spans="1:9" ht="28.5">
      <c r="A46" s="347" t="s">
        <v>3367</v>
      </c>
      <c r="B46" s="392" t="s">
        <v>3384</v>
      </c>
      <c r="C46" s="434">
        <v>1</v>
      </c>
      <c r="D46" s="346" t="s">
        <v>72</v>
      </c>
      <c r="E46" s="346" t="s">
        <v>71</v>
      </c>
      <c r="F46" s="8" t="str">
        <f>UnitControlCenter!$B$10</f>
        <v>jobs</v>
      </c>
      <c r="G46" s="417" t="s">
        <v>3375</v>
      </c>
      <c r="H46" s="417" t="s">
        <v>3374</v>
      </c>
      <c r="I46" s="346" t="s">
        <v>2681</v>
      </c>
    </row>
    <row r="47" spans="1:9" ht="28.5">
      <c r="A47" s="347" t="s">
        <v>3367</v>
      </c>
      <c r="B47" s="392" t="s">
        <v>3385</v>
      </c>
      <c r="C47" s="437">
        <v>1</v>
      </c>
      <c r="D47" s="346" t="s">
        <v>72</v>
      </c>
      <c r="E47" s="346" t="s">
        <v>71</v>
      </c>
      <c r="F47" s="8" t="str">
        <f>UnitControlCenter!$B$10</f>
        <v>jobs</v>
      </c>
      <c r="G47" s="417" t="s">
        <v>3388</v>
      </c>
      <c r="H47" s="417" t="s">
        <v>3389</v>
      </c>
      <c r="I47" s="346" t="s">
        <v>3390</v>
      </c>
    </row>
    <row r="48" spans="1:9" ht="28.5">
      <c r="A48" s="347" t="s">
        <v>3367</v>
      </c>
      <c r="B48" s="392" t="s">
        <v>3451</v>
      </c>
      <c r="C48" s="439">
        <v>1</v>
      </c>
      <c r="D48" s="346" t="s">
        <v>72</v>
      </c>
      <c r="E48" s="346" t="s">
        <v>71</v>
      </c>
      <c r="F48" s="8" t="str">
        <f>UnitControlCenter!$B$10</f>
        <v>jobs</v>
      </c>
      <c r="G48" s="417" t="s">
        <v>3455</v>
      </c>
      <c r="H48" s="417" t="s">
        <v>3454</v>
      </c>
      <c r="I48" s="346" t="s">
        <v>3486</v>
      </c>
    </row>
    <row r="49" spans="1:9" ht="28.5">
      <c r="A49" s="347" t="s">
        <v>3367</v>
      </c>
      <c r="B49" s="392" t="s">
        <v>3369</v>
      </c>
      <c r="C49" s="434">
        <v>1</v>
      </c>
      <c r="D49" s="346" t="s">
        <v>72</v>
      </c>
      <c r="E49" s="346" t="s">
        <v>71</v>
      </c>
      <c r="F49" s="5" t="str">
        <f>UnitControlCenter!$B$8</f>
        <v>billion 2019 dollars / year</v>
      </c>
      <c r="G49" s="417" t="s">
        <v>3376</v>
      </c>
      <c r="H49" s="417" t="s">
        <v>3378</v>
      </c>
      <c r="I49" s="346" t="s">
        <v>2681</v>
      </c>
    </row>
    <row r="50" spans="1:9" ht="28.5">
      <c r="A50" s="347" t="s">
        <v>3367</v>
      </c>
      <c r="B50" s="392" t="s">
        <v>3391</v>
      </c>
      <c r="C50" s="438">
        <v>1</v>
      </c>
      <c r="D50" s="346" t="s">
        <v>72</v>
      </c>
      <c r="E50" s="346" t="s">
        <v>71</v>
      </c>
      <c r="F50" s="5" t="str">
        <f>UnitControlCenter!$B$12</f>
        <v>% change</v>
      </c>
      <c r="G50" s="417" t="s">
        <v>3393</v>
      </c>
      <c r="H50" s="417" t="s">
        <v>3378</v>
      </c>
      <c r="I50" s="346" t="s">
        <v>2681</v>
      </c>
    </row>
    <row r="51" spans="1:9" ht="28.5">
      <c r="A51" s="347" t="s">
        <v>3367</v>
      </c>
      <c r="B51" s="392" t="s">
        <v>3452</v>
      </c>
      <c r="C51" s="439">
        <v>1</v>
      </c>
      <c r="D51" s="346" t="s">
        <v>72</v>
      </c>
      <c r="E51" s="346" t="s">
        <v>71</v>
      </c>
      <c r="F51" s="5" t="str">
        <f>UnitControlCenter!$B$8</f>
        <v>billion 2019 dollars / year</v>
      </c>
      <c r="G51" s="417" t="s">
        <v>3456</v>
      </c>
      <c r="H51" s="417" t="s">
        <v>3454</v>
      </c>
      <c r="I51" s="346" t="s">
        <v>3486</v>
      </c>
    </row>
    <row r="52" spans="1:9" ht="42.75">
      <c r="A52" s="347" t="s">
        <v>3367</v>
      </c>
      <c r="B52" s="392" t="s">
        <v>3383</v>
      </c>
      <c r="C52" s="434">
        <v>1</v>
      </c>
      <c r="D52" s="346" t="s">
        <v>72</v>
      </c>
      <c r="E52" s="346" t="s">
        <v>71</v>
      </c>
      <c r="F52" s="5" t="str">
        <f>UnitControlCenter!$B$8</f>
        <v>billion 2019 dollars / year</v>
      </c>
      <c r="G52" s="417" t="s">
        <v>3379</v>
      </c>
      <c r="H52" s="417" t="s">
        <v>3377</v>
      </c>
      <c r="I52" s="346" t="s">
        <v>2681</v>
      </c>
    </row>
    <row r="53" spans="1:9" ht="28.5">
      <c r="A53" s="347" t="s">
        <v>3367</v>
      </c>
      <c r="B53" s="392" t="s">
        <v>3381</v>
      </c>
      <c r="C53" s="426">
        <v>1</v>
      </c>
      <c r="D53" s="346" t="s">
        <v>70</v>
      </c>
      <c r="E53" s="346" t="s">
        <v>71</v>
      </c>
      <c r="F53" s="8" t="str">
        <f>UnitControlCenter!$B$13</f>
        <v>2019 dollars / employee-year</v>
      </c>
      <c r="G53" s="417" t="s">
        <v>3382</v>
      </c>
      <c r="H53" s="417"/>
      <c r="I53" s="346"/>
    </row>
    <row r="54" spans="1:9" ht="28.9" thickBot="1">
      <c r="A54" s="393" t="s">
        <v>3367</v>
      </c>
      <c r="B54" s="398" t="s">
        <v>3453</v>
      </c>
      <c r="C54" s="425">
        <v>1</v>
      </c>
      <c r="D54" s="394" t="s">
        <v>72</v>
      </c>
      <c r="E54" s="394" t="s">
        <v>71</v>
      </c>
      <c r="F54" s="397" t="str">
        <f>UnitControlCenter!$B$8</f>
        <v>billion 2019 dollars / year</v>
      </c>
      <c r="G54" s="395" t="s">
        <v>3457</v>
      </c>
      <c r="H54" s="395" t="s">
        <v>3454</v>
      </c>
      <c r="I54" s="394" t="s">
        <v>3486</v>
      </c>
    </row>
    <row r="55" spans="1:9" ht="71.25">
      <c r="A55" s="347" t="s">
        <v>3368</v>
      </c>
      <c r="B55" s="347" t="s">
        <v>3097</v>
      </c>
      <c r="C55" s="418">
        <v>1</v>
      </c>
      <c r="D55" s="346" t="s">
        <v>72</v>
      </c>
      <c r="E55" s="346" t="s">
        <v>71</v>
      </c>
      <c r="F55" s="5" t="str">
        <f>UnitControlCenter!$B$8</f>
        <v>billion 2019 dollars / year</v>
      </c>
      <c r="G55" s="5" t="s">
        <v>3098</v>
      </c>
      <c r="H55" s="5" t="s">
        <v>3099</v>
      </c>
      <c r="I55" s="5" t="s">
        <v>3072</v>
      </c>
    </row>
    <row r="56" spans="1:9" ht="42.75">
      <c r="A56" s="347" t="s">
        <v>3368</v>
      </c>
      <c r="B56" s="347" t="s">
        <v>3101</v>
      </c>
      <c r="C56" s="418">
        <v>1</v>
      </c>
      <c r="D56" s="346" t="s">
        <v>72</v>
      </c>
      <c r="E56" s="346" t="s">
        <v>71</v>
      </c>
      <c r="F56" s="5" t="str">
        <f>UnitControlCenter!$B$8</f>
        <v>billion 2019 dollars / year</v>
      </c>
      <c r="G56" s="5" t="s">
        <v>3111</v>
      </c>
      <c r="H56" s="5" t="s">
        <v>3112</v>
      </c>
      <c r="I56" s="5" t="s">
        <v>3113</v>
      </c>
    </row>
    <row r="57" spans="1:9" ht="57">
      <c r="A57" s="347" t="s">
        <v>3368</v>
      </c>
      <c r="B57" s="347" t="s">
        <v>3102</v>
      </c>
      <c r="C57" s="418">
        <v>1</v>
      </c>
      <c r="D57" s="346" t="s">
        <v>72</v>
      </c>
      <c r="E57" s="346" t="s">
        <v>71</v>
      </c>
      <c r="F57" s="5" t="str">
        <f>UnitControlCenter!$B$8</f>
        <v>billion 2019 dollars / year</v>
      </c>
      <c r="G57" s="5" t="s">
        <v>3122</v>
      </c>
      <c r="H57" s="5" t="s">
        <v>3120</v>
      </c>
      <c r="I57" s="5" t="s">
        <v>3121</v>
      </c>
    </row>
    <row r="58" spans="1:9" ht="42.75">
      <c r="A58" s="347" t="s">
        <v>3368</v>
      </c>
      <c r="B58" s="347" t="s">
        <v>3103</v>
      </c>
      <c r="C58" s="418">
        <v>1</v>
      </c>
      <c r="D58" s="346" t="s">
        <v>72</v>
      </c>
      <c r="E58" s="346" t="s">
        <v>71</v>
      </c>
      <c r="F58" s="5" t="str">
        <f>UnitControlCenter!$B$8</f>
        <v>billion 2019 dollars / year</v>
      </c>
      <c r="G58" s="5" t="s">
        <v>3116</v>
      </c>
      <c r="H58" s="5" t="s">
        <v>3112</v>
      </c>
      <c r="I58" s="5" t="s">
        <v>3114</v>
      </c>
    </row>
    <row r="59" spans="1:9" ht="42.75">
      <c r="A59" s="347" t="s">
        <v>3368</v>
      </c>
      <c r="B59" s="347" t="s">
        <v>3104</v>
      </c>
      <c r="C59" s="418">
        <v>1</v>
      </c>
      <c r="D59" s="346" t="s">
        <v>72</v>
      </c>
      <c r="E59" s="346" t="s">
        <v>71</v>
      </c>
      <c r="F59" s="5" t="str">
        <f>UnitControlCenter!$B$8</f>
        <v>billion 2019 dollars / year</v>
      </c>
      <c r="G59" s="5" t="s">
        <v>3117</v>
      </c>
      <c r="H59" s="5" t="s">
        <v>3112</v>
      </c>
      <c r="I59" s="5" t="s">
        <v>3115</v>
      </c>
    </row>
    <row r="60" spans="1:9" ht="57">
      <c r="A60" s="347" t="s">
        <v>3368</v>
      </c>
      <c r="B60" s="347" t="s">
        <v>3105</v>
      </c>
      <c r="C60" s="418">
        <v>1</v>
      </c>
      <c r="D60" s="346" t="s">
        <v>72</v>
      </c>
      <c r="E60" s="346" t="s">
        <v>71</v>
      </c>
      <c r="F60" s="5" t="str">
        <f>UnitControlCenter!$B$8</f>
        <v>billion 2019 dollars / year</v>
      </c>
      <c r="G60" s="5" t="s">
        <v>3123</v>
      </c>
      <c r="H60" s="5" t="s">
        <v>3120</v>
      </c>
      <c r="I60" s="5" t="s">
        <v>3121</v>
      </c>
    </row>
    <row r="61" spans="1:9" ht="57">
      <c r="A61" s="347" t="s">
        <v>3368</v>
      </c>
      <c r="B61" s="347" t="s">
        <v>3106</v>
      </c>
      <c r="C61" s="418">
        <v>1</v>
      </c>
      <c r="D61" s="346" t="s">
        <v>72</v>
      </c>
      <c r="E61" s="346" t="s">
        <v>71</v>
      </c>
      <c r="F61" s="5" t="str">
        <f>UnitControlCenter!$B$8</f>
        <v>billion 2019 dollars / year</v>
      </c>
      <c r="G61" s="5" t="s">
        <v>3124</v>
      </c>
      <c r="H61" s="5" t="s">
        <v>3120</v>
      </c>
      <c r="I61" s="5" t="s">
        <v>3121</v>
      </c>
    </row>
    <row r="62" spans="1:9" ht="57">
      <c r="A62" s="347" t="s">
        <v>3368</v>
      </c>
      <c r="B62" s="347" t="s">
        <v>3107</v>
      </c>
      <c r="C62" s="418">
        <v>1</v>
      </c>
      <c r="D62" s="346" t="s">
        <v>72</v>
      </c>
      <c r="E62" s="346" t="s">
        <v>71</v>
      </c>
      <c r="F62" s="5" t="str">
        <f>UnitControlCenter!$B$8</f>
        <v>billion 2019 dollars / year</v>
      </c>
      <c r="G62" s="5" t="s">
        <v>3125</v>
      </c>
      <c r="H62" s="5" t="s">
        <v>3120</v>
      </c>
      <c r="I62" s="5" t="s">
        <v>3121</v>
      </c>
    </row>
    <row r="63" spans="1:9" ht="57">
      <c r="A63" s="347" t="s">
        <v>3368</v>
      </c>
      <c r="B63" s="347" t="s">
        <v>3131</v>
      </c>
      <c r="C63" s="418">
        <v>1</v>
      </c>
      <c r="D63" s="346" t="s">
        <v>72</v>
      </c>
      <c r="E63" s="346" t="s">
        <v>71</v>
      </c>
      <c r="F63" s="5" t="str">
        <f>UnitControlCenter!$B$8</f>
        <v>billion 2019 dollars / year</v>
      </c>
      <c r="G63" s="5" t="s">
        <v>3129</v>
      </c>
      <c r="H63" s="5" t="s">
        <v>3120</v>
      </c>
      <c r="I63" s="5" t="s">
        <v>3127</v>
      </c>
    </row>
    <row r="64" spans="1:9" ht="57.4" thickBot="1">
      <c r="A64" s="393" t="s">
        <v>3368</v>
      </c>
      <c r="B64" s="393" t="s">
        <v>3132</v>
      </c>
      <c r="C64" s="425">
        <v>1</v>
      </c>
      <c r="D64" s="394" t="s">
        <v>72</v>
      </c>
      <c r="E64" s="394" t="s">
        <v>71</v>
      </c>
      <c r="F64" s="397" t="str">
        <f>UnitControlCenter!$B$8</f>
        <v>billion 2019 dollars / year</v>
      </c>
      <c r="G64" s="397" t="s">
        <v>3130</v>
      </c>
      <c r="H64" s="397" t="s">
        <v>3120</v>
      </c>
      <c r="I64" s="397" t="s">
        <v>3128</v>
      </c>
    </row>
    <row r="65" spans="1:9">
      <c r="A65" s="347" t="s">
        <v>2609</v>
      </c>
      <c r="B65" s="347" t="s">
        <v>3411</v>
      </c>
      <c r="C65" s="418">
        <v>1</v>
      </c>
      <c r="D65" s="346" t="s">
        <v>70</v>
      </c>
      <c r="E65" s="346" t="s">
        <v>71</v>
      </c>
      <c r="F65" s="5" t="str">
        <f>UnitControlCenter!$B$11</f>
        <v>incidents / year</v>
      </c>
      <c r="G65" s="346" t="s">
        <v>3419</v>
      </c>
      <c r="I65" s="346"/>
    </row>
    <row r="66" spans="1:9" ht="28.5">
      <c r="A66" s="347" t="s">
        <v>2609</v>
      </c>
      <c r="B66" s="347" t="s">
        <v>2610</v>
      </c>
      <c r="C66" s="426">
        <v>1</v>
      </c>
      <c r="D66" s="346" t="s">
        <v>70</v>
      </c>
      <c r="E66" s="346" t="s">
        <v>71</v>
      </c>
      <c r="F66" s="8" t="str">
        <f>UnitControlCenter!$B$8</f>
        <v>billion 2019 dollars / year</v>
      </c>
      <c r="G66" s="346" t="s">
        <v>74</v>
      </c>
      <c r="H66" s="417"/>
      <c r="I66" s="346"/>
    </row>
    <row r="67" spans="1:9">
      <c r="A67" s="347" t="s">
        <v>2609</v>
      </c>
      <c r="B67" s="347" t="s">
        <v>3412</v>
      </c>
      <c r="C67" s="426">
        <v>1</v>
      </c>
      <c r="D67" s="346" t="s">
        <v>70</v>
      </c>
      <c r="E67" s="346" t="s">
        <v>71</v>
      </c>
      <c r="F67" s="5" t="str">
        <f>UnitControlCenter!$B$11</f>
        <v>incidents / year</v>
      </c>
      <c r="G67" s="346" t="s">
        <v>3420</v>
      </c>
      <c r="H67" s="417"/>
      <c r="I67" s="346"/>
    </row>
    <row r="68" spans="1:9" ht="28.5">
      <c r="A68" s="347" t="s">
        <v>2609</v>
      </c>
      <c r="B68" s="347" t="s">
        <v>3413</v>
      </c>
      <c r="C68" s="426">
        <v>1</v>
      </c>
      <c r="D68" s="346" t="s">
        <v>70</v>
      </c>
      <c r="E68" s="346" t="s">
        <v>71</v>
      </c>
      <c r="F68" s="5" t="str">
        <f>UnitControlCenter!$B$11</f>
        <v>incidents / year</v>
      </c>
      <c r="G68" s="346" t="s">
        <v>3421</v>
      </c>
      <c r="H68" s="417"/>
      <c r="I68" s="346"/>
    </row>
    <row r="69" spans="1:9">
      <c r="A69" s="347" t="s">
        <v>2609</v>
      </c>
      <c r="B69" s="347" t="s">
        <v>3426</v>
      </c>
      <c r="C69" s="426">
        <v>1</v>
      </c>
      <c r="D69" s="346" t="s">
        <v>70</v>
      </c>
      <c r="E69" s="346" t="s">
        <v>71</v>
      </c>
      <c r="F69" s="5" t="str">
        <f>UnitControlCenter!$B$11</f>
        <v>incidents / year</v>
      </c>
      <c r="G69" s="346" t="s">
        <v>3427</v>
      </c>
      <c r="H69" s="417"/>
      <c r="I69" s="346"/>
    </row>
    <row r="70" spans="1:9">
      <c r="A70" s="347" t="s">
        <v>2609</v>
      </c>
      <c r="B70" s="347" t="s">
        <v>3414</v>
      </c>
      <c r="C70" s="426">
        <v>1</v>
      </c>
      <c r="D70" s="346" t="s">
        <v>70</v>
      </c>
      <c r="E70" s="346" t="s">
        <v>71</v>
      </c>
      <c r="F70" s="5" t="str">
        <f>UnitControlCenter!$B$11</f>
        <v>incidents / year</v>
      </c>
      <c r="G70" s="346" t="s">
        <v>3422</v>
      </c>
      <c r="H70" s="417"/>
      <c r="I70" s="346"/>
    </row>
    <row r="71" spans="1:9">
      <c r="A71" s="347" t="s">
        <v>2609</v>
      </c>
      <c r="B71" s="347" t="s">
        <v>3415</v>
      </c>
      <c r="C71" s="426">
        <v>1</v>
      </c>
      <c r="D71" s="346" t="s">
        <v>70</v>
      </c>
      <c r="E71" s="346" t="s">
        <v>71</v>
      </c>
      <c r="F71" s="5" t="str">
        <f>UnitControlCenter!$B$11</f>
        <v>incidents / year</v>
      </c>
      <c r="G71" s="346" t="s">
        <v>3423</v>
      </c>
      <c r="H71" s="417"/>
      <c r="I71" s="346"/>
    </row>
    <row r="72" spans="1:9">
      <c r="A72" s="347" t="s">
        <v>2609</v>
      </c>
      <c r="B72" s="347" t="s">
        <v>3416</v>
      </c>
      <c r="C72" s="426">
        <v>1</v>
      </c>
      <c r="D72" s="346" t="s">
        <v>70</v>
      </c>
      <c r="E72" s="346" t="s">
        <v>71</v>
      </c>
      <c r="F72" s="5" t="str">
        <f>UnitControlCenter!$B$11</f>
        <v>incidents / year</v>
      </c>
      <c r="G72" s="346" t="s">
        <v>3424</v>
      </c>
      <c r="H72" s="417"/>
      <c r="I72" s="346"/>
    </row>
    <row r="73" spans="1:9" ht="28.9" thickBot="1">
      <c r="A73" s="393" t="s">
        <v>2609</v>
      </c>
      <c r="B73" s="393" t="s">
        <v>3417</v>
      </c>
      <c r="C73" s="425">
        <v>1</v>
      </c>
      <c r="D73" s="394" t="s">
        <v>70</v>
      </c>
      <c r="E73" s="394" t="s">
        <v>71</v>
      </c>
      <c r="F73" s="397" t="str">
        <f>UnitControlCenter!$B$11</f>
        <v>incidents / year</v>
      </c>
      <c r="G73" s="394" t="s">
        <v>3425</v>
      </c>
      <c r="H73" s="395"/>
      <c r="I73" s="394"/>
    </row>
    <row r="74" spans="1:9" ht="114">
      <c r="A74" s="347" t="s">
        <v>2850</v>
      </c>
      <c r="B74" s="347" t="s">
        <v>2611</v>
      </c>
      <c r="C74" s="418">
        <v>1</v>
      </c>
      <c r="D74" s="346" t="s">
        <v>72</v>
      </c>
      <c r="E74" s="346" t="s">
        <v>73</v>
      </c>
      <c r="F74" s="5" t="str">
        <f>UnitControlCenter!$B$15</f>
        <v>terawatt-hours (TWh) / year</v>
      </c>
      <c r="G74" s="346" t="s">
        <v>2890</v>
      </c>
      <c r="H74" s="81" t="s">
        <v>2891</v>
      </c>
      <c r="I74" s="346" t="s">
        <v>2898</v>
      </c>
    </row>
    <row r="75" spans="1:9" ht="128.25">
      <c r="A75" s="347" t="s">
        <v>2850</v>
      </c>
      <c r="B75" s="347" t="s">
        <v>2612</v>
      </c>
      <c r="C75" s="418">
        <v>1</v>
      </c>
      <c r="D75" s="346" t="s">
        <v>72</v>
      </c>
      <c r="E75" s="346" t="s">
        <v>71</v>
      </c>
      <c r="F75" s="5" t="str">
        <f>UnitControlCenter!$B$15</f>
        <v>terawatt-hours (TWh) / year</v>
      </c>
      <c r="G75" s="346" t="s">
        <v>2892</v>
      </c>
      <c r="H75" s="81" t="s">
        <v>2893</v>
      </c>
      <c r="I75" s="346" t="s">
        <v>2899</v>
      </c>
    </row>
    <row r="76" spans="1:9" ht="114">
      <c r="A76" s="347" t="s">
        <v>2850</v>
      </c>
      <c r="B76" s="347" t="s">
        <v>2613</v>
      </c>
      <c r="C76" s="418">
        <v>1</v>
      </c>
      <c r="D76" s="346" t="s">
        <v>72</v>
      </c>
      <c r="E76" s="346" t="s">
        <v>73</v>
      </c>
      <c r="F76" s="5" t="str">
        <f>UnitControlCenter!$B$16</f>
        <v>gigawatts (GW) / year</v>
      </c>
      <c r="G76" s="346" t="s">
        <v>2894</v>
      </c>
      <c r="H76" s="81" t="s">
        <v>2895</v>
      </c>
      <c r="I76" s="346" t="s">
        <v>2900</v>
      </c>
    </row>
    <row r="77" spans="1:9" ht="128.25">
      <c r="A77" s="347" t="s">
        <v>2850</v>
      </c>
      <c r="B77" s="347" t="s">
        <v>2614</v>
      </c>
      <c r="C77" s="418">
        <v>1</v>
      </c>
      <c r="D77" s="346" t="s">
        <v>72</v>
      </c>
      <c r="E77" s="346" t="s">
        <v>71</v>
      </c>
      <c r="F77" s="5" t="str">
        <f>UnitControlCenter!$B$16</f>
        <v>gigawatts (GW) / year</v>
      </c>
      <c r="G77" s="346" t="s">
        <v>2896</v>
      </c>
      <c r="H77" s="81" t="s">
        <v>2897</v>
      </c>
      <c r="I77" s="346" t="s">
        <v>2901</v>
      </c>
    </row>
    <row r="78" spans="1:9" ht="43.15" thickBot="1">
      <c r="A78" s="393" t="s">
        <v>2850</v>
      </c>
      <c r="B78" s="393" t="s">
        <v>2851</v>
      </c>
      <c r="C78" s="425">
        <v>1</v>
      </c>
      <c r="D78" s="394" t="s">
        <v>72</v>
      </c>
      <c r="E78" s="394" t="s">
        <v>73</v>
      </c>
      <c r="F78" s="397" t="str">
        <f>UnitControlCenter!$B$15</f>
        <v>terawatt-hours (TWh) / year</v>
      </c>
      <c r="G78" s="394" t="s">
        <v>3333</v>
      </c>
      <c r="H78" s="394" t="s">
        <v>3334</v>
      </c>
      <c r="I78" s="394" t="s">
        <v>2902</v>
      </c>
    </row>
    <row r="79" spans="1:9" ht="99.75">
      <c r="A79" s="347" t="s">
        <v>2835</v>
      </c>
      <c r="B79" s="347" t="s">
        <v>2615</v>
      </c>
      <c r="C79" s="418">
        <v>1</v>
      </c>
      <c r="D79" s="346" t="s">
        <v>72</v>
      </c>
      <c r="E79" s="346" t="s">
        <v>2633</v>
      </c>
      <c r="F79" s="5" t="str">
        <f>UnitControlCenter!$B$17</f>
        <v>2019 dollars / megawatt-hour (MWh)</v>
      </c>
      <c r="G79" s="346" t="s">
        <v>2903</v>
      </c>
      <c r="H79" s="81" t="s">
        <v>2904</v>
      </c>
      <c r="I79" s="346" t="s">
        <v>2905</v>
      </c>
    </row>
    <row r="80" spans="1:9" ht="28.5">
      <c r="A80" s="347" t="s">
        <v>2835</v>
      </c>
      <c r="B80" s="347" t="s">
        <v>2616</v>
      </c>
      <c r="C80" s="418">
        <v>1</v>
      </c>
      <c r="D80" s="346" t="s">
        <v>72</v>
      </c>
      <c r="E80" s="346" t="s">
        <v>73</v>
      </c>
      <c r="F80" s="5" t="str">
        <f>UnitControlCenter!$B$15</f>
        <v>terawatt-hours (TWh) / year</v>
      </c>
      <c r="G80" s="346" t="s">
        <v>3243</v>
      </c>
      <c r="H80" s="81" t="s">
        <v>3244</v>
      </c>
      <c r="I80" s="346" t="s">
        <v>3245</v>
      </c>
    </row>
    <row r="81" spans="1:9" ht="85.5">
      <c r="A81" s="347" t="s">
        <v>2835</v>
      </c>
      <c r="B81" s="347" t="s">
        <v>2836</v>
      </c>
      <c r="C81" s="418">
        <v>1</v>
      </c>
      <c r="D81" s="346" t="s">
        <v>72</v>
      </c>
      <c r="E81" s="346" t="s">
        <v>73</v>
      </c>
      <c r="F81" s="5" t="str">
        <f>UnitControlCenter!$B$18</f>
        <v>cubic km / yr</v>
      </c>
      <c r="G81" s="346" t="s">
        <v>2906</v>
      </c>
      <c r="H81" s="81" t="s">
        <v>2907</v>
      </c>
      <c r="I81" s="346" t="s">
        <v>2908</v>
      </c>
    </row>
    <row r="82" spans="1:9" ht="100.15" thickBot="1">
      <c r="A82" s="393" t="s">
        <v>2835</v>
      </c>
      <c r="B82" s="393" t="s">
        <v>2837</v>
      </c>
      <c r="C82" s="425">
        <v>1</v>
      </c>
      <c r="D82" s="394" t="s">
        <v>72</v>
      </c>
      <c r="E82" s="394" t="s">
        <v>73</v>
      </c>
      <c r="F82" s="397" t="str">
        <f>UnitControlCenter!$B$18</f>
        <v>cubic km / yr</v>
      </c>
      <c r="G82" s="394" t="s">
        <v>2909</v>
      </c>
      <c r="H82" s="395" t="s">
        <v>2910</v>
      </c>
      <c r="I82" s="394" t="s">
        <v>2911</v>
      </c>
    </row>
    <row r="83" spans="1:9" ht="71.25">
      <c r="A83" s="347" t="s">
        <v>3202</v>
      </c>
      <c r="B83" s="347" t="s">
        <v>3203</v>
      </c>
      <c r="C83" s="418">
        <v>1</v>
      </c>
      <c r="D83" s="346" t="s">
        <v>72</v>
      </c>
      <c r="E83" s="346" t="s">
        <v>73</v>
      </c>
      <c r="F83" s="5" t="str">
        <f>UnitControlCenter!$B$21</f>
        <v>million vehicles / year</v>
      </c>
      <c r="G83" s="346" t="s">
        <v>3032</v>
      </c>
      <c r="H83" s="346" t="s">
        <v>3033</v>
      </c>
      <c r="I83" s="346" t="s">
        <v>3034</v>
      </c>
    </row>
    <row r="84" spans="1:9" ht="71.25">
      <c r="A84" s="347" t="s">
        <v>3202</v>
      </c>
      <c r="B84" s="347" t="s">
        <v>3204</v>
      </c>
      <c r="C84" s="418">
        <v>1</v>
      </c>
      <c r="D84" s="346" t="s">
        <v>72</v>
      </c>
      <c r="E84" s="346" t="s">
        <v>73</v>
      </c>
      <c r="F84" s="5" t="str">
        <f>UnitControlCenter!$B$22</f>
        <v>thousand vehicles / year</v>
      </c>
      <c r="G84" s="346" t="s">
        <v>3035</v>
      </c>
      <c r="H84" s="346" t="s">
        <v>3036</v>
      </c>
      <c r="I84" s="346" t="s">
        <v>3037</v>
      </c>
    </row>
    <row r="85" spans="1:9" ht="71.25">
      <c r="A85" s="347" t="s">
        <v>3202</v>
      </c>
      <c r="B85" s="347" t="s">
        <v>3205</v>
      </c>
      <c r="C85" s="418">
        <v>1</v>
      </c>
      <c r="D85" s="346" t="s">
        <v>72</v>
      </c>
      <c r="E85" s="346" t="s">
        <v>73</v>
      </c>
      <c r="F85" s="5" t="str">
        <f>UnitControlCenter!$B$22</f>
        <v>thousand vehicles / year</v>
      </c>
      <c r="G85" s="346" t="s">
        <v>3038</v>
      </c>
      <c r="H85" s="346" t="s">
        <v>3033</v>
      </c>
      <c r="I85" s="346" t="s">
        <v>3034</v>
      </c>
    </row>
    <row r="86" spans="1:9" ht="71.25">
      <c r="A86" s="347" t="s">
        <v>3202</v>
      </c>
      <c r="B86" s="347" t="s">
        <v>3206</v>
      </c>
      <c r="C86" s="418">
        <v>1</v>
      </c>
      <c r="D86" s="346" t="s">
        <v>72</v>
      </c>
      <c r="E86" s="346" t="s">
        <v>73</v>
      </c>
      <c r="F86" s="5" t="str">
        <f>UnitControlCenter!$B$22</f>
        <v>thousand vehicles / year</v>
      </c>
      <c r="G86" s="346" t="s">
        <v>3039</v>
      </c>
      <c r="H86" s="346" t="s">
        <v>3036</v>
      </c>
      <c r="I86" s="346" t="s">
        <v>3037</v>
      </c>
    </row>
    <row r="87" spans="1:9" ht="28.5">
      <c r="A87" s="347" t="s">
        <v>3202</v>
      </c>
      <c r="B87" s="347" t="s">
        <v>3207</v>
      </c>
      <c r="C87" s="418">
        <v>1</v>
      </c>
      <c r="D87" s="346" t="s">
        <v>72</v>
      </c>
      <c r="E87" s="346" t="s">
        <v>73</v>
      </c>
      <c r="F87" s="5" t="str">
        <f>UnitControlCenter!$B$22</f>
        <v>thousand vehicles / year</v>
      </c>
      <c r="G87" s="346" t="s">
        <v>2912</v>
      </c>
      <c r="H87" s="346" t="s">
        <v>2913</v>
      </c>
      <c r="I87" s="346" t="s">
        <v>3016</v>
      </c>
    </row>
    <row r="88" spans="1:9" ht="57">
      <c r="A88" s="347" t="s">
        <v>3202</v>
      </c>
      <c r="B88" s="347" t="s">
        <v>3208</v>
      </c>
      <c r="C88" s="418">
        <v>1</v>
      </c>
      <c r="D88" s="346" t="s">
        <v>72</v>
      </c>
      <c r="E88" s="346" t="s">
        <v>73</v>
      </c>
      <c r="F88" s="5" t="str">
        <f>UnitControlCenter!$B$23</f>
        <v>million vehicles</v>
      </c>
      <c r="G88" s="346" t="s">
        <v>3040</v>
      </c>
      <c r="H88" s="346" t="s">
        <v>3033</v>
      </c>
      <c r="I88" s="346" t="s">
        <v>3034</v>
      </c>
    </row>
    <row r="89" spans="1:9" ht="71.25">
      <c r="A89" s="347" t="s">
        <v>3202</v>
      </c>
      <c r="B89" s="347" t="s">
        <v>3209</v>
      </c>
      <c r="C89" s="418">
        <v>1</v>
      </c>
      <c r="D89" s="346" t="s">
        <v>72</v>
      </c>
      <c r="E89" s="346" t="s">
        <v>73</v>
      </c>
      <c r="F89" s="5" t="str">
        <f>UnitControlCenter!$B$24</f>
        <v>thousand vehicles</v>
      </c>
      <c r="G89" s="346" t="s">
        <v>3331</v>
      </c>
      <c r="H89" s="346" t="s">
        <v>3036</v>
      </c>
      <c r="I89" s="346" t="s">
        <v>3037</v>
      </c>
    </row>
    <row r="90" spans="1:9" ht="57">
      <c r="A90" s="347" t="s">
        <v>3202</v>
      </c>
      <c r="B90" s="347" t="s">
        <v>3210</v>
      </c>
      <c r="C90" s="418">
        <v>1</v>
      </c>
      <c r="D90" s="346" t="s">
        <v>72</v>
      </c>
      <c r="E90" s="346" t="s">
        <v>73</v>
      </c>
      <c r="F90" s="5" t="str">
        <f>UnitControlCenter!$B$23</f>
        <v>million vehicles</v>
      </c>
      <c r="G90" s="346" t="s">
        <v>3041</v>
      </c>
      <c r="H90" s="346" t="s">
        <v>3033</v>
      </c>
      <c r="I90" s="346" t="s">
        <v>3034</v>
      </c>
    </row>
    <row r="91" spans="1:9" ht="57">
      <c r="A91" s="347" t="s">
        <v>3202</v>
      </c>
      <c r="B91" s="347" t="s">
        <v>3211</v>
      </c>
      <c r="C91" s="418">
        <v>1</v>
      </c>
      <c r="D91" s="346" t="s">
        <v>72</v>
      </c>
      <c r="E91" s="346" t="s">
        <v>73</v>
      </c>
      <c r="F91" s="5" t="str">
        <f>UnitControlCenter!$B$23</f>
        <v>million vehicles</v>
      </c>
      <c r="G91" s="346" t="s">
        <v>3042</v>
      </c>
      <c r="H91" s="346" t="s">
        <v>3036</v>
      </c>
      <c r="I91" s="346" t="s">
        <v>3037</v>
      </c>
    </row>
    <row r="92" spans="1:9" ht="28.9" thickBot="1">
      <c r="A92" s="393" t="s">
        <v>3202</v>
      </c>
      <c r="B92" s="393" t="s">
        <v>3212</v>
      </c>
      <c r="C92" s="425">
        <v>1</v>
      </c>
      <c r="D92" s="394" t="s">
        <v>72</v>
      </c>
      <c r="E92" s="394" t="s">
        <v>73</v>
      </c>
      <c r="F92" s="397" t="str">
        <f>UnitControlCenter!$B$23</f>
        <v>million vehicles</v>
      </c>
      <c r="G92" s="394" t="s">
        <v>3017</v>
      </c>
      <c r="H92" s="394" t="s">
        <v>2913</v>
      </c>
      <c r="I92" s="394" t="s">
        <v>3016</v>
      </c>
    </row>
    <row r="93" spans="1:9" ht="114">
      <c r="A93" s="347" t="s">
        <v>3364</v>
      </c>
      <c r="B93" s="347" t="s">
        <v>2619</v>
      </c>
      <c r="C93" s="418">
        <v>1</v>
      </c>
      <c r="D93" s="346" t="s">
        <v>72</v>
      </c>
      <c r="E93" s="346" t="s">
        <v>73</v>
      </c>
      <c r="F93" s="5" t="str">
        <f>UnitControlCenter!$B$3</f>
        <v>million metric tons / year</v>
      </c>
      <c r="G93" s="346" t="s">
        <v>3018</v>
      </c>
      <c r="H93" s="346" t="s">
        <v>3242</v>
      </c>
      <c r="I93" s="346" t="s">
        <v>3019</v>
      </c>
    </row>
    <row r="94" spans="1:9" ht="85.5">
      <c r="A94" s="347" t="s">
        <v>3364</v>
      </c>
      <c r="B94" s="347" t="s">
        <v>2620</v>
      </c>
      <c r="C94" s="418">
        <v>1</v>
      </c>
      <c r="D94" s="346" t="s">
        <v>72</v>
      </c>
      <c r="E94" s="346" t="s">
        <v>73</v>
      </c>
      <c r="F94" s="5" t="str">
        <f>UnitControlCenter!$B$25</f>
        <v>quads / year</v>
      </c>
      <c r="G94" s="346" t="s">
        <v>3241</v>
      </c>
      <c r="H94" s="346" t="s">
        <v>3043</v>
      </c>
      <c r="I94" s="346" t="s">
        <v>3044</v>
      </c>
    </row>
    <row r="95" spans="1:9" ht="114">
      <c r="A95" s="347" t="s">
        <v>3364</v>
      </c>
      <c r="B95" s="347" t="s">
        <v>2679</v>
      </c>
      <c r="C95" s="426">
        <v>1</v>
      </c>
      <c r="D95" s="346" t="s">
        <v>72</v>
      </c>
      <c r="E95" s="346" t="s">
        <v>73</v>
      </c>
      <c r="F95" s="8" t="str">
        <f>UnitControlCenter!$B$25</f>
        <v>quads / year</v>
      </c>
      <c r="G95" s="346" t="s">
        <v>3020</v>
      </c>
      <c r="H95" s="346" t="s">
        <v>3242</v>
      </c>
      <c r="I95" s="346" t="s">
        <v>3019</v>
      </c>
    </row>
    <row r="96" spans="1:9" ht="42.75">
      <c r="A96" s="347" t="s">
        <v>3364</v>
      </c>
      <c r="B96" s="347" t="s">
        <v>3365</v>
      </c>
      <c r="C96" s="426">
        <v>1</v>
      </c>
      <c r="D96" s="346" t="s">
        <v>72</v>
      </c>
      <c r="E96" s="346" t="s">
        <v>73</v>
      </c>
      <c r="F96" s="8" t="str">
        <f>UnitControlCenter!$B$19</f>
        <v>trillion passenger-miles / year</v>
      </c>
      <c r="G96" s="346" t="s">
        <v>2634</v>
      </c>
      <c r="H96" s="417" t="s">
        <v>2974</v>
      </c>
      <c r="I96" s="346" t="s">
        <v>2975</v>
      </c>
    </row>
    <row r="97" spans="1:9" ht="43.15" thickBot="1">
      <c r="A97" s="393" t="s">
        <v>3364</v>
      </c>
      <c r="B97" s="393" t="s">
        <v>3366</v>
      </c>
      <c r="C97" s="425">
        <v>1</v>
      </c>
      <c r="D97" s="394" t="s">
        <v>72</v>
      </c>
      <c r="E97" s="394" t="s">
        <v>73</v>
      </c>
      <c r="F97" s="397" t="str">
        <f>UnitControlCenter!$B$20</f>
        <v>trillion freight ton-miles / year</v>
      </c>
      <c r="G97" s="394" t="s">
        <v>3013</v>
      </c>
      <c r="H97" s="395" t="s">
        <v>3014</v>
      </c>
      <c r="I97" s="394" t="s">
        <v>3015</v>
      </c>
    </row>
    <row r="98" spans="1:9" ht="57">
      <c r="A98" s="349" t="s">
        <v>2621</v>
      </c>
      <c r="B98" s="347" t="s">
        <v>3188</v>
      </c>
      <c r="C98" s="418">
        <v>1</v>
      </c>
      <c r="D98" s="346" t="s">
        <v>72</v>
      </c>
      <c r="E98" s="346" t="s">
        <v>73</v>
      </c>
      <c r="F98" s="5" t="str">
        <f>UnitControlCenter!$B$25</f>
        <v>quads / year</v>
      </c>
      <c r="G98" s="346" t="s">
        <v>3025</v>
      </c>
      <c r="H98" s="81" t="s">
        <v>3022</v>
      </c>
      <c r="I98" s="346" t="s">
        <v>3023</v>
      </c>
    </row>
    <row r="99" spans="1:9" ht="71.25">
      <c r="A99" s="349" t="s">
        <v>2621</v>
      </c>
      <c r="B99" s="347" t="s">
        <v>3189</v>
      </c>
      <c r="C99" s="418">
        <v>1</v>
      </c>
      <c r="D99" s="346" t="s">
        <v>72</v>
      </c>
      <c r="E99" s="346" t="s">
        <v>73</v>
      </c>
      <c r="F99" s="5" t="str">
        <f>UnitControlCenter!$B$25</f>
        <v>quads / year</v>
      </c>
      <c r="G99" s="346" t="s">
        <v>3185</v>
      </c>
      <c r="H99" s="81" t="s">
        <v>3186</v>
      </c>
      <c r="I99" s="346" t="s">
        <v>3187</v>
      </c>
    </row>
    <row r="100" spans="1:9" ht="71.25">
      <c r="A100" s="349" t="s">
        <v>2621</v>
      </c>
      <c r="B100" s="347" t="s">
        <v>3190</v>
      </c>
      <c r="C100" s="418">
        <v>1</v>
      </c>
      <c r="D100" s="346" t="s">
        <v>72</v>
      </c>
      <c r="E100" s="346" t="s">
        <v>73</v>
      </c>
      <c r="F100" s="5" t="str">
        <f>UnitControlCenter!$B$25</f>
        <v>quads / year</v>
      </c>
      <c r="G100" s="346" t="s">
        <v>3192</v>
      </c>
      <c r="H100" s="81" t="s">
        <v>3022</v>
      </c>
      <c r="I100" s="346" t="s">
        <v>3023</v>
      </c>
    </row>
    <row r="101" spans="1:9" ht="100.15" thickBot="1">
      <c r="A101" s="396" t="s">
        <v>2621</v>
      </c>
      <c r="B101" s="393" t="s">
        <v>3191</v>
      </c>
      <c r="C101" s="425">
        <v>1</v>
      </c>
      <c r="D101" s="394" t="s">
        <v>72</v>
      </c>
      <c r="E101" s="394" t="s">
        <v>73</v>
      </c>
      <c r="F101" s="397" t="str">
        <f>UnitControlCenter!$B$25</f>
        <v>quads / year</v>
      </c>
      <c r="G101" s="394" t="s">
        <v>3193</v>
      </c>
      <c r="H101" s="395" t="s">
        <v>3186</v>
      </c>
      <c r="I101" s="394" t="s">
        <v>3187</v>
      </c>
    </row>
    <row r="102" spans="1:9" ht="57">
      <c r="A102" s="349" t="s">
        <v>3312</v>
      </c>
      <c r="B102" s="347" t="s">
        <v>2675</v>
      </c>
      <c r="C102" s="418">
        <v>1</v>
      </c>
      <c r="D102" s="346" t="s">
        <v>72</v>
      </c>
      <c r="E102" s="346" t="s">
        <v>73</v>
      </c>
      <c r="F102" s="5" t="str">
        <f>UnitControlCenter!$B$3</f>
        <v>million metric tons / year</v>
      </c>
      <c r="G102" s="346" t="s">
        <v>3021</v>
      </c>
      <c r="H102" s="81" t="s">
        <v>3022</v>
      </c>
      <c r="I102" s="346" t="s">
        <v>3023</v>
      </c>
    </row>
    <row r="103" spans="1:9" ht="42.75">
      <c r="A103" s="349" t="s">
        <v>3312</v>
      </c>
      <c r="B103" s="347" t="s">
        <v>2676</v>
      </c>
      <c r="C103" s="418">
        <v>1</v>
      </c>
      <c r="D103" s="346" t="s">
        <v>72</v>
      </c>
      <c r="E103" s="346" t="s">
        <v>73</v>
      </c>
      <c r="F103" s="5" t="str">
        <f>UnitControlCenter!$B$3</f>
        <v>million metric tons / year</v>
      </c>
      <c r="G103" s="346" t="s">
        <v>3030</v>
      </c>
      <c r="H103" s="81" t="s">
        <v>3028</v>
      </c>
      <c r="I103" s="346" t="s">
        <v>3029</v>
      </c>
    </row>
    <row r="104" spans="1:9" ht="57">
      <c r="A104" s="349" t="s">
        <v>3312</v>
      </c>
      <c r="B104" s="347" t="s">
        <v>2677</v>
      </c>
      <c r="C104" s="418">
        <v>1</v>
      </c>
      <c r="D104" s="346" t="s">
        <v>72</v>
      </c>
      <c r="E104" s="346" t="s">
        <v>73</v>
      </c>
      <c r="F104" s="5" t="str">
        <f>UnitControlCenter!$B$3</f>
        <v>million metric tons / year</v>
      </c>
      <c r="G104" s="346" t="s">
        <v>3024</v>
      </c>
      <c r="H104" s="81" t="s">
        <v>3022</v>
      </c>
      <c r="I104" s="346" t="s">
        <v>3023</v>
      </c>
    </row>
    <row r="105" spans="1:9" ht="28.5">
      <c r="A105" s="349" t="s">
        <v>3312</v>
      </c>
      <c r="B105" s="347" t="s">
        <v>2678</v>
      </c>
      <c r="C105" s="426">
        <v>1</v>
      </c>
      <c r="D105" s="346" t="s">
        <v>72</v>
      </c>
      <c r="E105" s="346" t="s">
        <v>73</v>
      </c>
      <c r="F105" s="8" t="str">
        <f>UnitControlCenter!$B$3</f>
        <v>million metric tons / year</v>
      </c>
      <c r="G105" s="346" t="s">
        <v>3031</v>
      </c>
      <c r="H105" s="417" t="s">
        <v>3028</v>
      </c>
      <c r="I105" s="346" t="s">
        <v>3029</v>
      </c>
    </row>
    <row r="106" spans="1:9" s="417" customFormat="1" ht="71.25">
      <c r="A106" s="349" t="s">
        <v>3312</v>
      </c>
      <c r="B106" s="347" t="s">
        <v>3310</v>
      </c>
      <c r="C106" s="426">
        <v>1</v>
      </c>
      <c r="D106" s="346" t="s">
        <v>72</v>
      </c>
      <c r="E106" s="346" t="s">
        <v>73</v>
      </c>
      <c r="F106" s="8" t="str">
        <f>UnitControlCenter!$B$3</f>
        <v>million metric tons / year</v>
      </c>
      <c r="G106" s="346" t="s">
        <v>3315</v>
      </c>
      <c r="H106" s="81" t="s">
        <v>3022</v>
      </c>
      <c r="I106" s="346" t="s">
        <v>3023</v>
      </c>
    </row>
    <row r="107" spans="1:9" ht="28.9" thickBot="1">
      <c r="A107" s="396" t="s">
        <v>3312</v>
      </c>
      <c r="B107" s="393" t="s">
        <v>3311</v>
      </c>
      <c r="C107" s="425">
        <v>1</v>
      </c>
      <c r="D107" s="394" t="s">
        <v>72</v>
      </c>
      <c r="E107" s="394" t="s">
        <v>73</v>
      </c>
      <c r="F107" s="397" t="str">
        <f>UnitControlCenter!$B$3</f>
        <v>million metric tons / year</v>
      </c>
      <c r="G107" s="394" t="s">
        <v>3360</v>
      </c>
      <c r="H107" s="395" t="s">
        <v>3313</v>
      </c>
      <c r="I107" s="394" t="s">
        <v>3314</v>
      </c>
    </row>
    <row r="108" spans="1:9" ht="42.75">
      <c r="A108" s="349" t="s">
        <v>2622</v>
      </c>
      <c r="B108" s="347" t="s">
        <v>2623</v>
      </c>
      <c r="C108" s="426">
        <v>1</v>
      </c>
      <c r="D108" s="346" t="s">
        <v>72</v>
      </c>
      <c r="E108" s="346" t="s">
        <v>73</v>
      </c>
      <c r="F108" s="5" t="str">
        <f>UnitControlCenter!$B$25</f>
        <v>quads / year</v>
      </c>
      <c r="G108" s="346" t="s">
        <v>2637</v>
      </c>
      <c r="H108" s="81" t="s">
        <v>2638</v>
      </c>
      <c r="I108" s="346" t="s">
        <v>3006</v>
      </c>
    </row>
    <row r="109" spans="1:9" ht="28.5">
      <c r="A109" s="349" t="s">
        <v>2622</v>
      </c>
      <c r="B109" s="347" t="s">
        <v>2624</v>
      </c>
      <c r="C109" s="426">
        <v>1</v>
      </c>
      <c r="D109" s="346" t="s">
        <v>72</v>
      </c>
      <c r="E109" s="346" t="s">
        <v>73</v>
      </c>
      <c r="F109" s="5" t="str">
        <f>UnitControlCenter!$B$25</f>
        <v>quads / year</v>
      </c>
      <c r="G109" s="346" t="s">
        <v>2655</v>
      </c>
      <c r="H109" s="81" t="s">
        <v>2639</v>
      </c>
      <c r="I109" s="346" t="s">
        <v>2640</v>
      </c>
    </row>
    <row r="110" spans="1:9" ht="71.650000000000006" thickBot="1">
      <c r="A110" s="396" t="s">
        <v>2622</v>
      </c>
      <c r="B110" s="393" t="s">
        <v>2625</v>
      </c>
      <c r="C110" s="425">
        <v>1</v>
      </c>
      <c r="D110" s="394" t="s">
        <v>72</v>
      </c>
      <c r="E110" s="394" t="s">
        <v>73</v>
      </c>
      <c r="F110" s="397" t="str">
        <f>UnitControlCenter!$B$25</f>
        <v>quads / year</v>
      </c>
      <c r="G110" s="394" t="s">
        <v>3053</v>
      </c>
      <c r="H110" s="395" t="s">
        <v>3055</v>
      </c>
      <c r="I110" s="394" t="s">
        <v>3054</v>
      </c>
    </row>
    <row r="111" spans="1:9" ht="85.5">
      <c r="A111" s="347" t="s">
        <v>2709</v>
      </c>
      <c r="B111" s="347" t="s">
        <v>2710</v>
      </c>
      <c r="C111" s="426">
        <v>1</v>
      </c>
      <c r="D111" s="346" t="s">
        <v>72</v>
      </c>
      <c r="E111" s="346" t="s">
        <v>73</v>
      </c>
      <c r="F111" s="5" t="str">
        <f>UnitControlCenter!$B$25</f>
        <v>quads / year</v>
      </c>
      <c r="G111" s="346" t="s">
        <v>3073</v>
      </c>
      <c r="H111" s="346" t="s">
        <v>3074</v>
      </c>
      <c r="I111" s="346" t="s">
        <v>3075</v>
      </c>
    </row>
    <row r="112" spans="1:9" ht="57">
      <c r="A112" s="347" t="s">
        <v>2709</v>
      </c>
      <c r="B112" s="347" t="s">
        <v>2711</v>
      </c>
      <c r="C112" s="426">
        <v>1</v>
      </c>
      <c r="D112" s="346" t="s">
        <v>72</v>
      </c>
      <c r="E112" s="346" t="s">
        <v>73</v>
      </c>
      <c r="F112" s="5" t="str">
        <f>UnitControlCenter!$B$25</f>
        <v>quads / year</v>
      </c>
      <c r="G112" s="346" t="s">
        <v>3236</v>
      </c>
      <c r="H112" s="346" t="s">
        <v>3237</v>
      </c>
      <c r="I112" s="346" t="s">
        <v>3238</v>
      </c>
    </row>
    <row r="113" spans="1:9">
      <c r="A113" s="347" t="s">
        <v>2709</v>
      </c>
      <c r="B113" s="347" t="s">
        <v>3380</v>
      </c>
      <c r="C113" s="426">
        <v>0</v>
      </c>
      <c r="D113" s="346" t="s">
        <v>70</v>
      </c>
      <c r="E113" s="346" t="s">
        <v>71</v>
      </c>
      <c r="F113" s="2" t="str">
        <f>UnitControlCenter!$B$26</f>
        <v>thousand BTU / 2019 dollar</v>
      </c>
      <c r="G113" s="346" t="s">
        <v>3326</v>
      </c>
      <c r="H113" s="346"/>
      <c r="I113" s="346"/>
    </row>
    <row r="114" spans="1:9">
      <c r="A114" s="347" t="s">
        <v>2709</v>
      </c>
      <c r="B114" s="347" t="s">
        <v>2712</v>
      </c>
      <c r="C114" s="426">
        <v>1</v>
      </c>
      <c r="D114" s="346" t="s">
        <v>70</v>
      </c>
      <c r="E114" s="346" t="s">
        <v>71</v>
      </c>
      <c r="F114" s="5" t="str">
        <f>UnitControlCenter!$B$15</f>
        <v>terawatt-hours (TWh) / year</v>
      </c>
      <c r="G114" s="346" t="s">
        <v>2575</v>
      </c>
      <c r="I114" s="346"/>
    </row>
    <row r="115" spans="1:9">
      <c r="A115" s="347" t="s">
        <v>2709</v>
      </c>
      <c r="B115" s="347" t="s">
        <v>2713</v>
      </c>
      <c r="C115" s="426">
        <v>1</v>
      </c>
      <c r="D115" s="346" t="s">
        <v>70</v>
      </c>
      <c r="E115" s="346" t="s">
        <v>71</v>
      </c>
      <c r="F115" s="5" t="str">
        <f>UnitControlCenter!$B$27</f>
        <v>millions of short tons / year</v>
      </c>
      <c r="G115" s="346" t="s">
        <v>2574</v>
      </c>
      <c r="I115" s="346"/>
    </row>
    <row r="116" spans="1:9">
      <c r="A116" s="347" t="s">
        <v>2709</v>
      </c>
      <c r="B116" s="347" t="s">
        <v>2714</v>
      </c>
      <c r="C116" s="426">
        <v>1</v>
      </c>
      <c r="D116" s="346" t="s">
        <v>70</v>
      </c>
      <c r="E116" s="346" t="s">
        <v>71</v>
      </c>
      <c r="F116" s="5" t="str">
        <f>UnitControlCenter!$B$27</f>
        <v>millions of short tons / year</v>
      </c>
      <c r="G116" s="346" t="s">
        <v>2573</v>
      </c>
      <c r="I116" s="346"/>
    </row>
    <row r="117" spans="1:9">
      <c r="A117" s="347" t="s">
        <v>2709</v>
      </c>
      <c r="B117" s="347" t="s">
        <v>2715</v>
      </c>
      <c r="C117" s="426">
        <v>1</v>
      </c>
      <c r="D117" s="346" t="s">
        <v>70</v>
      </c>
      <c r="E117" s="346" t="s">
        <v>71</v>
      </c>
      <c r="F117" s="5" t="str">
        <f>UnitControlCenter!$B$28</f>
        <v>trillion cubic feet / year</v>
      </c>
      <c r="G117" s="346" t="s">
        <v>2572</v>
      </c>
      <c r="I117" s="346"/>
    </row>
    <row r="118" spans="1:9">
      <c r="A118" s="347" t="s">
        <v>2709</v>
      </c>
      <c r="B118" s="347" t="s">
        <v>2716</v>
      </c>
      <c r="C118" s="426">
        <v>1</v>
      </c>
      <c r="D118" s="346" t="s">
        <v>70</v>
      </c>
      <c r="E118" s="346" t="s">
        <v>71</v>
      </c>
      <c r="F118" s="5" t="str">
        <f>UnitControlCenter!$B$29</f>
        <v>million barrels / year</v>
      </c>
      <c r="G118" s="346" t="s">
        <v>2571</v>
      </c>
      <c r="I118" s="346"/>
    </row>
    <row r="119" spans="1:9">
      <c r="A119" s="347" t="s">
        <v>2709</v>
      </c>
      <c r="B119" s="347" t="s">
        <v>2717</v>
      </c>
      <c r="C119" s="426">
        <v>1</v>
      </c>
      <c r="D119" s="346" t="s">
        <v>70</v>
      </c>
      <c r="E119" s="346" t="s">
        <v>71</v>
      </c>
      <c r="F119" s="5" t="str">
        <f>UnitControlCenter!$B$29</f>
        <v>million barrels / year</v>
      </c>
      <c r="G119" s="346" t="s">
        <v>2643</v>
      </c>
      <c r="I119" s="346"/>
    </row>
    <row r="120" spans="1:9">
      <c r="A120" s="347" t="s">
        <v>2709</v>
      </c>
      <c r="B120" s="347" t="s">
        <v>2718</v>
      </c>
      <c r="C120" s="426">
        <v>1</v>
      </c>
      <c r="D120" s="346" t="s">
        <v>70</v>
      </c>
      <c r="E120" s="346" t="s">
        <v>71</v>
      </c>
      <c r="F120" s="5" t="str">
        <f>UnitControlCenter!$B$27</f>
        <v>millions of short tons / year</v>
      </c>
      <c r="G120" s="346" t="s">
        <v>2644</v>
      </c>
      <c r="I120" s="346"/>
    </row>
    <row r="121" spans="1:9" ht="28.5">
      <c r="A121" s="347" t="s">
        <v>2709</v>
      </c>
      <c r="B121" s="347" t="s">
        <v>3056</v>
      </c>
      <c r="C121" s="426">
        <v>1</v>
      </c>
      <c r="D121" s="346" t="s">
        <v>70</v>
      </c>
      <c r="E121" s="346" t="s">
        <v>71</v>
      </c>
      <c r="F121" s="5" t="str">
        <f>UnitControlCenter!$B$30</f>
        <v>million gallons / year</v>
      </c>
      <c r="G121" s="346" t="s">
        <v>3060</v>
      </c>
      <c r="I121" s="346"/>
    </row>
    <row r="122" spans="1:9" ht="28.5">
      <c r="A122" s="347" t="s">
        <v>2709</v>
      </c>
      <c r="B122" s="347" t="s">
        <v>3057</v>
      </c>
      <c r="C122" s="426">
        <v>1</v>
      </c>
      <c r="D122" s="346" t="s">
        <v>70</v>
      </c>
      <c r="E122" s="346" t="s">
        <v>71</v>
      </c>
      <c r="F122" s="5" t="str">
        <f>UnitControlCenter!$B$27</f>
        <v>millions of short tons / year</v>
      </c>
      <c r="G122" s="346" t="s">
        <v>3061</v>
      </c>
      <c r="I122" s="346"/>
    </row>
    <row r="123" spans="1:9" ht="14.65" thickBot="1">
      <c r="A123" s="393" t="s">
        <v>2709</v>
      </c>
      <c r="B123" s="393" t="s">
        <v>3058</v>
      </c>
      <c r="C123" s="425">
        <v>1</v>
      </c>
      <c r="D123" s="394" t="s">
        <v>70</v>
      </c>
      <c r="E123" s="394" t="s">
        <v>71</v>
      </c>
      <c r="F123" s="397" t="str">
        <f>UnitControlCenter!$B$5</f>
        <v>thousand metric tons / year</v>
      </c>
      <c r="G123" s="394" t="s">
        <v>3062</v>
      </c>
      <c r="H123" s="395"/>
      <c r="I123" s="394"/>
    </row>
    <row r="124" spans="1:9" ht="42.75">
      <c r="A124" s="347" t="s">
        <v>3218</v>
      </c>
      <c r="B124" s="347" t="s">
        <v>3068</v>
      </c>
      <c r="C124" s="426">
        <v>1</v>
      </c>
      <c r="D124" s="346" t="s">
        <v>72</v>
      </c>
      <c r="E124" s="346" t="s">
        <v>73</v>
      </c>
      <c r="F124" s="5" t="str">
        <f>UnitControlCenter!$B$31</f>
        <v>trillion BTU / year</v>
      </c>
      <c r="G124" s="346" t="s">
        <v>3076</v>
      </c>
      <c r="H124" s="81" t="s">
        <v>3077</v>
      </c>
      <c r="I124" s="346" t="s">
        <v>3078</v>
      </c>
    </row>
    <row r="125" spans="1:9" ht="57">
      <c r="A125" s="347" t="s">
        <v>3218</v>
      </c>
      <c r="B125" s="347" t="s">
        <v>2719</v>
      </c>
      <c r="C125" s="426">
        <v>1</v>
      </c>
      <c r="D125" s="346" t="s">
        <v>72</v>
      </c>
      <c r="E125" s="346" t="s">
        <v>71</v>
      </c>
      <c r="F125" s="5" t="str">
        <f>UnitControlCenter!$B$31</f>
        <v>trillion BTU / year</v>
      </c>
      <c r="G125" s="346" t="s">
        <v>3079</v>
      </c>
      <c r="H125" s="81" t="s">
        <v>3077</v>
      </c>
      <c r="I125" s="346" t="s">
        <v>3078</v>
      </c>
    </row>
    <row r="126" spans="1:9" ht="57">
      <c r="A126" s="347" t="s">
        <v>3218</v>
      </c>
      <c r="B126" s="347" t="s">
        <v>3069</v>
      </c>
      <c r="C126" s="426">
        <v>1</v>
      </c>
      <c r="D126" s="346" t="s">
        <v>72</v>
      </c>
      <c r="E126" s="346" t="s">
        <v>73</v>
      </c>
      <c r="F126" s="5" t="str">
        <f>UnitControlCenter!$B$8</f>
        <v>billion 2019 dollars / year</v>
      </c>
      <c r="G126" s="346" t="s">
        <v>3080</v>
      </c>
      <c r="H126" s="81" t="s">
        <v>3077</v>
      </c>
      <c r="I126" s="346" t="s">
        <v>3078</v>
      </c>
    </row>
    <row r="127" spans="1:9" ht="57">
      <c r="A127" s="347" t="s">
        <v>3218</v>
      </c>
      <c r="B127" s="347" t="s">
        <v>3066</v>
      </c>
      <c r="C127" s="426">
        <v>1</v>
      </c>
      <c r="D127" s="346" t="s">
        <v>72</v>
      </c>
      <c r="E127" s="346" t="s">
        <v>71</v>
      </c>
      <c r="F127" s="5" t="str">
        <f>UnitControlCenter!$B$8</f>
        <v>billion 2019 dollars / year</v>
      </c>
      <c r="G127" s="346" t="s">
        <v>3081</v>
      </c>
      <c r="H127" s="81" t="s">
        <v>3077</v>
      </c>
      <c r="I127" s="346" t="s">
        <v>3078</v>
      </c>
    </row>
    <row r="128" spans="1:9" ht="42.75">
      <c r="A128" s="347" t="s">
        <v>3218</v>
      </c>
      <c r="B128" s="347" t="s">
        <v>3405</v>
      </c>
      <c r="C128" s="426">
        <v>1</v>
      </c>
      <c r="D128" s="346" t="s">
        <v>72</v>
      </c>
      <c r="E128" s="346" t="s">
        <v>73</v>
      </c>
      <c r="F128" s="5" t="str">
        <f>UnitControlCenter!B3</f>
        <v>million metric tons / year</v>
      </c>
      <c r="G128" s="346" t="s">
        <v>3409</v>
      </c>
      <c r="H128" s="81" t="s">
        <v>3407</v>
      </c>
      <c r="I128" s="346" t="s">
        <v>3408</v>
      </c>
    </row>
    <row r="129" spans="1:9" ht="57">
      <c r="A129" s="347" t="s">
        <v>3218</v>
      </c>
      <c r="B129" s="347" t="s">
        <v>3406</v>
      </c>
      <c r="C129" s="426">
        <v>1</v>
      </c>
      <c r="D129" s="346" t="s">
        <v>72</v>
      </c>
      <c r="E129" s="346" t="s">
        <v>71</v>
      </c>
      <c r="F129" s="5" t="str">
        <f>UnitControlCenter!B3</f>
        <v>million metric tons / year</v>
      </c>
      <c r="G129" s="346" t="s">
        <v>3410</v>
      </c>
      <c r="H129" s="81" t="s">
        <v>3407</v>
      </c>
      <c r="I129" s="346" t="s">
        <v>3408</v>
      </c>
    </row>
    <row r="130" spans="1:9" ht="57">
      <c r="A130" s="347" t="s">
        <v>3218</v>
      </c>
      <c r="B130" s="347" t="s">
        <v>3070</v>
      </c>
      <c r="C130" s="426">
        <v>1</v>
      </c>
      <c r="D130" s="346" t="s">
        <v>72</v>
      </c>
      <c r="E130" s="346" t="s">
        <v>73</v>
      </c>
      <c r="F130" s="5" t="str">
        <f>UnitControlCenter!$B$31</f>
        <v>trillion BTU / year</v>
      </c>
      <c r="G130" s="346" t="s">
        <v>3180</v>
      </c>
      <c r="H130" s="81" t="s">
        <v>3175</v>
      </c>
      <c r="I130" s="346" t="s">
        <v>3176</v>
      </c>
    </row>
    <row r="131" spans="1:9" ht="71.25">
      <c r="A131" s="347" t="s">
        <v>3218</v>
      </c>
      <c r="B131" s="347" t="s">
        <v>2720</v>
      </c>
      <c r="C131" s="426">
        <v>1</v>
      </c>
      <c r="D131" s="346" t="s">
        <v>72</v>
      </c>
      <c r="E131" s="346" t="s">
        <v>71</v>
      </c>
      <c r="F131" s="5" t="str">
        <f>UnitControlCenter!$B$31</f>
        <v>trillion BTU / year</v>
      </c>
      <c r="G131" s="346" t="s">
        <v>3181</v>
      </c>
      <c r="H131" s="81" t="s">
        <v>3175</v>
      </c>
      <c r="I131" s="346" t="s">
        <v>3177</v>
      </c>
    </row>
    <row r="132" spans="1:9" ht="71.25">
      <c r="A132" s="347" t="s">
        <v>3218</v>
      </c>
      <c r="B132" s="347" t="s">
        <v>3071</v>
      </c>
      <c r="C132" s="426">
        <v>1</v>
      </c>
      <c r="D132" s="346" t="s">
        <v>72</v>
      </c>
      <c r="E132" s="346" t="s">
        <v>73</v>
      </c>
      <c r="F132" s="5" t="str">
        <f>UnitControlCenter!$B$8</f>
        <v>billion 2019 dollars / year</v>
      </c>
      <c r="G132" s="346" t="s">
        <v>3182</v>
      </c>
      <c r="H132" s="81" t="s">
        <v>3175</v>
      </c>
      <c r="I132" s="346" t="s">
        <v>3178</v>
      </c>
    </row>
    <row r="133" spans="1:9" ht="71.25">
      <c r="A133" s="347" t="s">
        <v>3218</v>
      </c>
      <c r="B133" s="347" t="s">
        <v>3067</v>
      </c>
      <c r="C133" s="426">
        <v>1</v>
      </c>
      <c r="D133" s="346" t="s">
        <v>72</v>
      </c>
      <c r="E133" s="346" t="s">
        <v>71</v>
      </c>
      <c r="F133" s="5" t="str">
        <f>UnitControlCenter!$B$8</f>
        <v>billion 2019 dollars / year</v>
      </c>
      <c r="G133" s="346" t="s">
        <v>3183</v>
      </c>
      <c r="H133" s="81" t="s">
        <v>3175</v>
      </c>
      <c r="I133" s="346" t="s">
        <v>3179</v>
      </c>
    </row>
    <row r="134" spans="1:9" ht="85.5">
      <c r="A134" s="347" t="s">
        <v>3218</v>
      </c>
      <c r="B134" s="347" t="s">
        <v>3219</v>
      </c>
      <c r="C134" s="426">
        <v>1</v>
      </c>
      <c r="D134" s="346" t="s">
        <v>72</v>
      </c>
      <c r="E134" s="346" t="s">
        <v>73</v>
      </c>
      <c r="F134" s="5" t="str">
        <f>UnitControlCenter!$B$25</f>
        <v>quads / year</v>
      </c>
      <c r="G134" s="346" t="s">
        <v>3221</v>
      </c>
      <c r="H134" s="81" t="s">
        <v>3223</v>
      </c>
      <c r="I134" s="346" t="s">
        <v>3224</v>
      </c>
    </row>
    <row r="135" spans="1:9" ht="100.15" thickBot="1">
      <c r="A135" s="393" t="s">
        <v>3218</v>
      </c>
      <c r="B135" s="393" t="s">
        <v>3220</v>
      </c>
      <c r="C135" s="425">
        <v>1</v>
      </c>
      <c r="D135" s="394" t="s">
        <v>72</v>
      </c>
      <c r="E135" s="394" t="s">
        <v>71</v>
      </c>
      <c r="F135" s="397" t="str">
        <f>UnitControlCenter!$B$25</f>
        <v>quads / year</v>
      </c>
      <c r="G135" s="394" t="s">
        <v>3222</v>
      </c>
      <c r="H135" s="395" t="s">
        <v>3223</v>
      </c>
      <c r="I135" s="394" t="s">
        <v>3224</v>
      </c>
    </row>
    <row r="136" spans="1:9" ht="57">
      <c r="A136" s="349" t="s">
        <v>2626</v>
      </c>
      <c r="B136" s="347" t="s">
        <v>103</v>
      </c>
      <c r="C136" s="426">
        <v>1</v>
      </c>
      <c r="D136" s="346" t="s">
        <v>72</v>
      </c>
      <c r="E136" s="346" t="s">
        <v>2633</v>
      </c>
      <c r="F136" s="5" t="str">
        <f>UnitControlCenter!$B$17</f>
        <v>2019 dollars / megawatt-hour (MWh)</v>
      </c>
      <c r="G136" s="346" t="s">
        <v>3082</v>
      </c>
      <c r="H136" s="81" t="s">
        <v>3335</v>
      </c>
      <c r="I136" s="346" t="s">
        <v>3083</v>
      </c>
    </row>
    <row r="137" spans="1:9" ht="42.75">
      <c r="A137" s="349" t="s">
        <v>2626</v>
      </c>
      <c r="B137" s="347" t="s">
        <v>515</v>
      </c>
      <c r="C137" s="426">
        <v>1</v>
      </c>
      <c r="D137" s="346" t="s">
        <v>72</v>
      </c>
      <c r="E137" s="346" t="s">
        <v>2633</v>
      </c>
      <c r="F137" s="5" t="str">
        <f>UnitControlCenter!$B$32</f>
        <v>2019 dollars / short ton</v>
      </c>
      <c r="G137" s="346" t="s">
        <v>3092</v>
      </c>
      <c r="H137" s="81" t="s">
        <v>3093</v>
      </c>
      <c r="I137" s="346" t="s">
        <v>3094</v>
      </c>
    </row>
    <row r="138" spans="1:9">
      <c r="A138" s="349" t="s">
        <v>2626</v>
      </c>
      <c r="B138" s="347" t="s">
        <v>512</v>
      </c>
      <c r="C138" s="426">
        <v>1</v>
      </c>
      <c r="D138" s="346" t="s">
        <v>72</v>
      </c>
      <c r="E138" s="346" t="s">
        <v>2633</v>
      </c>
      <c r="F138" s="5" t="str">
        <f>UnitControlCenter!$B$32</f>
        <v>2019 dollars / short ton</v>
      </c>
      <c r="G138" s="346" t="s">
        <v>2646</v>
      </c>
      <c r="H138" s="81" t="s">
        <v>401</v>
      </c>
      <c r="I138" s="346" t="s">
        <v>2957</v>
      </c>
    </row>
    <row r="139" spans="1:9" ht="71.25">
      <c r="A139" s="349" t="s">
        <v>2626</v>
      </c>
      <c r="B139" s="347" t="s">
        <v>97</v>
      </c>
      <c r="C139" s="426">
        <v>1</v>
      </c>
      <c r="D139" s="346" t="s">
        <v>72</v>
      </c>
      <c r="E139" s="346" t="s">
        <v>2633</v>
      </c>
      <c r="F139" s="5" t="str">
        <f>UnitControlCenter!$B$33</f>
        <v>2019 dollars / thousand cubic feet</v>
      </c>
      <c r="G139" s="346" t="s">
        <v>3084</v>
      </c>
      <c r="H139" s="81" t="s">
        <v>3085</v>
      </c>
      <c r="I139" s="346" t="s">
        <v>3086</v>
      </c>
    </row>
    <row r="140" spans="1:9">
      <c r="A140" s="349" t="s">
        <v>2626</v>
      </c>
      <c r="B140" s="347" t="s">
        <v>105</v>
      </c>
      <c r="C140" s="426">
        <v>1</v>
      </c>
      <c r="D140" s="346" t="s">
        <v>72</v>
      </c>
      <c r="E140" s="346" t="s">
        <v>2633</v>
      </c>
      <c r="F140" s="5" t="str">
        <f>UnitControlCenter!$B$34</f>
        <v>2019 dollars / gallon</v>
      </c>
      <c r="G140" s="346" t="s">
        <v>2648</v>
      </c>
      <c r="H140" s="81" t="s">
        <v>396</v>
      </c>
      <c r="I140" s="57">
        <v>969696</v>
      </c>
    </row>
    <row r="141" spans="1:9" ht="71.25">
      <c r="A141" s="349" t="s">
        <v>2626</v>
      </c>
      <c r="B141" s="347" t="s">
        <v>106</v>
      </c>
      <c r="C141" s="426">
        <v>1</v>
      </c>
      <c r="D141" s="346" t="s">
        <v>72</v>
      </c>
      <c r="E141" s="346" t="s">
        <v>2633</v>
      </c>
      <c r="F141" s="5" t="str">
        <f>UnitControlCenter!$B$34</f>
        <v>2019 dollars / gallon</v>
      </c>
      <c r="G141" s="346" t="s">
        <v>3087</v>
      </c>
      <c r="H141" s="81" t="s">
        <v>3085</v>
      </c>
      <c r="I141" s="346" t="s">
        <v>3086</v>
      </c>
    </row>
    <row r="142" spans="1:9" ht="57">
      <c r="A142" s="349" t="s">
        <v>2626</v>
      </c>
      <c r="B142" s="347" t="s">
        <v>102</v>
      </c>
      <c r="C142" s="426">
        <v>1</v>
      </c>
      <c r="D142" s="346" t="s">
        <v>72</v>
      </c>
      <c r="E142" s="346" t="s">
        <v>2633</v>
      </c>
      <c r="F142" s="5" t="str">
        <f>UnitControlCenter!$B$32</f>
        <v>2019 dollars / short ton</v>
      </c>
      <c r="G142" s="346" t="s">
        <v>3088</v>
      </c>
      <c r="H142" s="81" t="s">
        <v>3089</v>
      </c>
      <c r="I142" s="346" t="s">
        <v>3090</v>
      </c>
    </row>
    <row r="143" spans="1:9" ht="57">
      <c r="A143" s="349" t="s">
        <v>2626</v>
      </c>
      <c r="B143" s="347" t="s">
        <v>3009</v>
      </c>
      <c r="C143" s="426">
        <v>1</v>
      </c>
      <c r="D143" s="346" t="s">
        <v>72</v>
      </c>
      <c r="E143" s="346" t="s">
        <v>2633</v>
      </c>
      <c r="F143" s="5" t="str">
        <f>UnitControlCenter!$B$35</f>
        <v>2019 dollars / barrel</v>
      </c>
      <c r="G143" s="346" t="s">
        <v>3172</v>
      </c>
      <c r="H143" s="81" t="s">
        <v>3173</v>
      </c>
      <c r="I143" s="346" t="s">
        <v>3174</v>
      </c>
    </row>
    <row r="144" spans="1:9" ht="57">
      <c r="A144" s="349" t="s">
        <v>2626</v>
      </c>
      <c r="B144" s="347" t="s">
        <v>3091</v>
      </c>
      <c r="C144" s="426">
        <v>1</v>
      </c>
      <c r="D144" s="346" t="s">
        <v>72</v>
      </c>
      <c r="E144" s="346" t="s">
        <v>2633</v>
      </c>
      <c r="F144" s="5" t="str">
        <f>UnitControlCenter!$B$34</f>
        <v>2019 dollars / gallon</v>
      </c>
      <c r="G144" s="346" t="s">
        <v>3095</v>
      </c>
      <c r="H144" s="81" t="s">
        <v>2645</v>
      </c>
      <c r="I144" s="346" t="s">
        <v>3005</v>
      </c>
    </row>
    <row r="145" spans="1:9" ht="28.9" thickBot="1">
      <c r="A145" s="396" t="s">
        <v>2626</v>
      </c>
      <c r="B145" s="393" t="s">
        <v>2859</v>
      </c>
      <c r="C145" s="425">
        <v>1</v>
      </c>
      <c r="D145" s="394" t="s">
        <v>72</v>
      </c>
      <c r="E145" s="394" t="s">
        <v>2633</v>
      </c>
      <c r="F145" s="397" t="str">
        <f>UnitControlCenter!$B$36</f>
        <v>2019 dollars / kg</v>
      </c>
      <c r="G145" s="394" t="s">
        <v>3233</v>
      </c>
      <c r="H145" s="395" t="s">
        <v>3234</v>
      </c>
      <c r="I145" s="394" t="s">
        <v>3235</v>
      </c>
    </row>
    <row r="146" spans="1:9">
      <c r="A146" s="349" t="s">
        <v>2627</v>
      </c>
      <c r="B146" s="347" t="s">
        <v>2628</v>
      </c>
      <c r="C146" s="426">
        <v>1</v>
      </c>
      <c r="D146" s="346" t="s">
        <v>70</v>
      </c>
      <c r="E146" s="346" t="s">
        <v>71</v>
      </c>
      <c r="F146" s="5" t="str">
        <f>UnitControlCenter!$B$37</f>
        <v>2019 dollars / kilowatt-hour (kWh)</v>
      </c>
      <c r="G146" s="346" t="s">
        <v>2649</v>
      </c>
      <c r="I146" s="346"/>
    </row>
    <row r="147" spans="1:9" ht="28.5">
      <c r="A147" s="349" t="s">
        <v>2627</v>
      </c>
      <c r="B147" s="347" t="s">
        <v>2629</v>
      </c>
      <c r="C147" s="426">
        <v>1</v>
      </c>
      <c r="D147" s="346" t="s">
        <v>72</v>
      </c>
      <c r="E147" s="346" t="s">
        <v>71</v>
      </c>
      <c r="F147" s="5" t="str">
        <f>UnitControlCenter!$B$38</f>
        <v>cost of eqpt. to capture 1 metric ton CO2e/yr (2019 dollars)</v>
      </c>
      <c r="G147" s="346" t="s">
        <v>2653</v>
      </c>
      <c r="H147" s="81" t="s">
        <v>2654</v>
      </c>
      <c r="I147" s="346" t="s">
        <v>2964</v>
      </c>
    </row>
    <row r="148" spans="1:9">
      <c r="A148" s="349" t="s">
        <v>2627</v>
      </c>
      <c r="B148" s="347" t="s">
        <v>2630</v>
      </c>
      <c r="C148" s="426">
        <v>1</v>
      </c>
      <c r="D148" s="346" t="s">
        <v>70</v>
      </c>
      <c r="E148" s="346" t="s">
        <v>71</v>
      </c>
      <c r="F148" s="5" t="str">
        <f>UnitControlCenter!$B$39</f>
        <v>million 2019 dollars / megawatt (MW)</v>
      </c>
      <c r="G148" s="346" t="s">
        <v>2650</v>
      </c>
      <c r="I148" s="346"/>
    </row>
    <row r="149" spans="1:9">
      <c r="A149" s="349" t="s">
        <v>2627</v>
      </c>
      <c r="B149" s="347" t="s">
        <v>2631</v>
      </c>
      <c r="C149" s="426">
        <v>1</v>
      </c>
      <c r="D149" s="346" t="s">
        <v>70</v>
      </c>
      <c r="E149" s="346" t="s">
        <v>71</v>
      </c>
      <c r="F149" s="5" t="str">
        <f>UnitControlCenter!$B$39</f>
        <v>million 2019 dollars / megawatt (MW)</v>
      </c>
      <c r="G149" s="346" t="s">
        <v>2651</v>
      </c>
      <c r="I149" s="346"/>
    </row>
    <row r="150" spans="1:9">
      <c r="A150" s="349" t="s">
        <v>2627</v>
      </c>
      <c r="B150" s="347" t="s">
        <v>2632</v>
      </c>
      <c r="C150" s="426">
        <v>1</v>
      </c>
      <c r="D150" s="346" t="s">
        <v>70</v>
      </c>
      <c r="E150" s="346" t="s">
        <v>71</v>
      </c>
      <c r="F150" s="5" t="str">
        <f>UnitControlCenter!$B$39</f>
        <v>million 2019 dollars / megawatt (MW)</v>
      </c>
      <c r="G150" s="346" t="s">
        <v>2652</v>
      </c>
      <c r="I150" s="346"/>
    </row>
    <row r="151" spans="1:9" ht="28.9" thickBot="1">
      <c r="A151" s="396" t="s">
        <v>2627</v>
      </c>
      <c r="B151" s="393" t="s">
        <v>2876</v>
      </c>
      <c r="C151" s="425">
        <v>1</v>
      </c>
      <c r="D151" s="394" t="s">
        <v>70</v>
      </c>
      <c r="E151" s="394" t="s">
        <v>71</v>
      </c>
      <c r="F151" s="397" t="str">
        <f>UnitControlCenter!$B$40</f>
        <v>cost of eqpt. to produce 1 kg H2/yr (2019 dollars)</v>
      </c>
      <c r="G151" s="394" t="s">
        <v>2877</v>
      </c>
      <c r="H151" s="395"/>
      <c r="I151" s="394"/>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RowHeight="14.25"/>
  <cols>
    <col min="1" max="1" width="13.265625" customWidth="1"/>
    <col min="2" max="2" width="9.1328125" style="369"/>
    <col min="4" max="4" width="46" customWidth="1"/>
    <col min="5" max="5" width="9.1328125" customWidth="1"/>
  </cols>
  <sheetData>
    <row r="1" spans="1:4">
      <c r="A1" s="335" t="s">
        <v>2951</v>
      </c>
      <c r="B1" s="367"/>
      <c r="C1" s="333"/>
      <c r="D1" s="333"/>
    </row>
    <row r="2" spans="1:4">
      <c r="A2" s="366" t="s">
        <v>2915</v>
      </c>
      <c r="B2" s="368" t="s">
        <v>2916</v>
      </c>
      <c r="C2" s="366" t="s">
        <v>2917</v>
      </c>
      <c r="D2" s="366" t="s">
        <v>2918</v>
      </c>
    </row>
    <row r="3" spans="1:4">
      <c r="A3" s="345" t="s">
        <v>2925</v>
      </c>
      <c r="B3" s="369" t="s">
        <v>2936</v>
      </c>
      <c r="C3" s="375"/>
      <c r="D3" t="s">
        <v>502</v>
      </c>
    </row>
    <row r="4" spans="1:4">
      <c r="A4" s="345" t="s">
        <v>2933</v>
      </c>
      <c r="B4" s="370" t="s">
        <v>2934</v>
      </c>
      <c r="C4" s="374"/>
      <c r="D4" t="s">
        <v>102</v>
      </c>
    </row>
    <row r="5" spans="1:4">
      <c r="A5" t="s">
        <v>2962</v>
      </c>
      <c r="B5" s="369" t="s">
        <v>2956</v>
      </c>
      <c r="C5" s="385"/>
      <c r="D5" t="s">
        <v>101</v>
      </c>
    </row>
    <row r="6" spans="1:4">
      <c r="A6" s="345" t="s">
        <v>2940</v>
      </c>
      <c r="B6" s="369" t="s">
        <v>2957</v>
      </c>
      <c r="C6" s="379"/>
      <c r="D6" t="s">
        <v>2952</v>
      </c>
    </row>
    <row r="7" spans="1:4">
      <c r="A7" s="345" t="s">
        <v>2963</v>
      </c>
      <c r="B7" s="369" t="s">
        <v>2647</v>
      </c>
      <c r="C7" s="384"/>
      <c r="D7" t="s">
        <v>2953</v>
      </c>
    </row>
    <row r="8" spans="1:4">
      <c r="A8" t="s">
        <v>2961</v>
      </c>
      <c r="B8" s="369" t="s">
        <v>2958</v>
      </c>
      <c r="C8" s="387"/>
      <c r="D8" t="s">
        <v>520</v>
      </c>
    </row>
    <row r="9" spans="1:4">
      <c r="A9" s="345" t="s">
        <v>2941</v>
      </c>
      <c r="B9" s="369" t="s">
        <v>2937</v>
      </c>
      <c r="C9" s="378"/>
      <c r="D9" t="s">
        <v>523</v>
      </c>
    </row>
    <row r="10" spans="1:4">
      <c r="A10" s="345" t="s">
        <v>2914</v>
      </c>
      <c r="B10" s="371" t="s">
        <v>2921</v>
      </c>
      <c r="C10" s="365"/>
      <c r="D10" t="s">
        <v>99</v>
      </c>
    </row>
    <row r="11" spans="1:4">
      <c r="A11" s="345" t="s">
        <v>2942</v>
      </c>
      <c r="B11" s="369" t="s">
        <v>2938</v>
      </c>
      <c r="C11" s="380"/>
      <c r="D11" t="s">
        <v>98</v>
      </c>
    </row>
    <row r="12" spans="1:4">
      <c r="A12" s="345" t="s">
        <v>2924</v>
      </c>
      <c r="B12" s="370" t="s">
        <v>2929</v>
      </c>
      <c r="C12" s="376"/>
      <c r="D12" t="s">
        <v>2954</v>
      </c>
    </row>
    <row r="13" spans="1:4">
      <c r="A13" t="s">
        <v>2965</v>
      </c>
      <c r="B13" s="369" t="s">
        <v>2959</v>
      </c>
      <c r="C13" s="386"/>
      <c r="D13" t="s">
        <v>2858</v>
      </c>
    </row>
    <row r="14" spans="1:4">
      <c r="A14" s="345" t="s">
        <v>2927</v>
      </c>
      <c r="B14" s="370" t="s">
        <v>2928</v>
      </c>
      <c r="C14" s="364"/>
      <c r="D14" t="s">
        <v>352</v>
      </c>
    </row>
    <row r="15" spans="1:4" s="345" customFormat="1">
      <c r="A15" s="345" t="s">
        <v>3010</v>
      </c>
      <c r="B15" s="370" t="s">
        <v>3012</v>
      </c>
      <c r="C15" s="390"/>
      <c r="D15" s="345" t="s">
        <v>3009</v>
      </c>
    </row>
    <row r="16" spans="1:4" s="345" customFormat="1">
      <c r="A16" s="345" t="s">
        <v>3011</v>
      </c>
      <c r="B16" s="370">
        <v>740000</v>
      </c>
      <c r="C16" s="391"/>
      <c r="D16" s="345" t="s">
        <v>2856</v>
      </c>
    </row>
    <row r="17" spans="1:4">
      <c r="A17" s="345" t="s">
        <v>2943</v>
      </c>
      <c r="B17" s="369" t="s">
        <v>2939</v>
      </c>
      <c r="C17" s="381"/>
      <c r="D17" t="s">
        <v>353</v>
      </c>
    </row>
    <row r="18" spans="1:4">
      <c r="A18" s="345" t="s">
        <v>2926</v>
      </c>
      <c r="B18" s="370" t="s">
        <v>2931</v>
      </c>
      <c r="C18" s="373"/>
      <c r="D18" t="s">
        <v>349</v>
      </c>
    </row>
    <row r="19" spans="1:4">
      <c r="A19" s="361" t="s">
        <v>2950</v>
      </c>
      <c r="B19" s="382" t="s">
        <v>2949</v>
      </c>
      <c r="C19" s="383"/>
      <c r="D19" t="s">
        <v>512</v>
      </c>
    </row>
    <row r="20" spans="1:4">
      <c r="A20" s="345" t="s">
        <v>2920</v>
      </c>
      <c r="B20" s="370" t="s">
        <v>2930</v>
      </c>
      <c r="C20" s="372"/>
      <c r="D20" t="s">
        <v>515</v>
      </c>
    </row>
    <row r="21" spans="1:4">
      <c r="A21" t="s">
        <v>2966</v>
      </c>
      <c r="B21" s="369" t="s">
        <v>2960</v>
      </c>
      <c r="C21" s="388"/>
      <c r="D21" t="s">
        <v>2955</v>
      </c>
    </row>
    <row r="23" spans="1:4" s="345" customFormat="1">
      <c r="A23" s="335" t="s">
        <v>2935</v>
      </c>
      <c r="B23" s="367"/>
      <c r="C23" s="333"/>
      <c r="D23" s="333"/>
    </row>
    <row r="24" spans="1:4" s="366" customFormat="1">
      <c r="A24" s="366" t="s">
        <v>2915</v>
      </c>
      <c r="B24" s="368" t="s">
        <v>2916</v>
      </c>
      <c r="C24" s="366" t="s">
        <v>2917</v>
      </c>
      <c r="D24" s="366" t="s">
        <v>3002</v>
      </c>
    </row>
    <row r="25" spans="1:4">
      <c r="A25" t="s">
        <v>2941</v>
      </c>
      <c r="B25" s="369" t="s">
        <v>2937</v>
      </c>
      <c r="C25" s="378"/>
      <c r="D25" t="s">
        <v>3004</v>
      </c>
    </row>
    <row r="26" spans="1:4" s="345" customFormat="1">
      <c r="A26" s="345" t="s">
        <v>2914</v>
      </c>
      <c r="B26" s="371" t="s">
        <v>2921</v>
      </c>
      <c r="C26" s="365"/>
      <c r="D26" s="345" t="s">
        <v>3003</v>
      </c>
    </row>
    <row r="27" spans="1:4">
      <c r="A27" t="s">
        <v>2926</v>
      </c>
      <c r="B27" s="369" t="s">
        <v>2931</v>
      </c>
      <c r="C27" s="373"/>
      <c r="D27" t="s">
        <v>4</v>
      </c>
    </row>
    <row r="28" spans="1:4">
      <c r="A28" t="s">
        <v>2940</v>
      </c>
      <c r="B28" s="369" t="s">
        <v>2957</v>
      </c>
      <c r="C28" s="379"/>
      <c r="D28" t="s">
        <v>103</v>
      </c>
    </row>
    <row r="29" spans="1:4">
      <c r="A29" t="s">
        <v>2920</v>
      </c>
      <c r="B29" s="369">
        <v>969696</v>
      </c>
      <c r="C29" s="372"/>
      <c r="D29" t="s">
        <v>9</v>
      </c>
    </row>
    <row r="30" spans="1:4">
      <c r="A30" t="s">
        <v>2933</v>
      </c>
      <c r="B30" s="369" t="s">
        <v>2934</v>
      </c>
      <c r="C30" s="374"/>
      <c r="D30" t="s">
        <v>2765</v>
      </c>
    </row>
    <row r="31" spans="1:4">
      <c r="A31" t="s">
        <v>2942</v>
      </c>
      <c r="B31" s="369" t="s">
        <v>2938</v>
      </c>
      <c r="C31" s="380"/>
      <c r="D31" t="s">
        <v>152</v>
      </c>
    </row>
    <row r="32" spans="1:4" s="345" customFormat="1">
      <c r="A32" s="345" t="s">
        <v>2943</v>
      </c>
      <c r="B32" s="369" t="s">
        <v>2939</v>
      </c>
      <c r="C32" s="381"/>
      <c r="D32" s="345" t="s">
        <v>2774</v>
      </c>
    </row>
    <row r="33" spans="1:4">
      <c r="A33" t="s">
        <v>2925</v>
      </c>
      <c r="B33" s="369" t="s">
        <v>2936</v>
      </c>
      <c r="C33" s="377"/>
      <c r="D33" t="s">
        <v>2875</v>
      </c>
    </row>
    <row r="34" spans="1:4" s="345" customFormat="1">
      <c r="A34" s="345" t="s">
        <v>3010</v>
      </c>
      <c r="B34" s="370" t="s">
        <v>3012</v>
      </c>
      <c r="C34" s="390"/>
      <c r="D34" s="345" t="s">
        <v>3290</v>
      </c>
    </row>
    <row r="36" spans="1:4" s="345" customFormat="1">
      <c r="A36" s="335" t="s">
        <v>2944</v>
      </c>
      <c r="B36" s="367"/>
      <c r="C36" s="333"/>
      <c r="D36" s="333"/>
    </row>
    <row r="37" spans="1:4" s="345" customFormat="1">
      <c r="A37" s="366" t="s">
        <v>2915</v>
      </c>
      <c r="B37" s="368" t="s">
        <v>2916</v>
      </c>
      <c r="C37" s="366" t="s">
        <v>2917</v>
      </c>
      <c r="D37" s="366" t="s">
        <v>2918</v>
      </c>
    </row>
    <row r="38" spans="1:4" s="345" customFormat="1">
      <c r="A38" s="345" t="s">
        <v>2926</v>
      </c>
      <c r="B38" s="370" t="s">
        <v>2931</v>
      </c>
      <c r="C38" s="373"/>
      <c r="D38" s="345" t="s">
        <v>2945</v>
      </c>
    </row>
    <row r="39" spans="1:4" s="345" customFormat="1">
      <c r="A39" s="345" t="s">
        <v>2920</v>
      </c>
      <c r="B39" s="369">
        <v>969696</v>
      </c>
      <c r="C39" s="372"/>
      <c r="D39" s="345" t="s">
        <v>2946</v>
      </c>
    </row>
    <row r="40" spans="1:4" s="345" customFormat="1">
      <c r="A40" s="345" t="s">
        <v>2933</v>
      </c>
      <c r="B40" s="369" t="s">
        <v>2934</v>
      </c>
      <c r="C40" s="374"/>
      <c r="D40" s="345" t="s">
        <v>2947</v>
      </c>
    </row>
    <row r="41" spans="1:4" s="345" customFormat="1">
      <c r="A41" s="345" t="s">
        <v>3010</v>
      </c>
      <c r="B41" s="370" t="s">
        <v>3012</v>
      </c>
      <c r="C41" s="390"/>
      <c r="D41" s="345" t="s">
        <v>3291</v>
      </c>
    </row>
    <row r="42" spans="1:4" s="361" customFormat="1">
      <c r="B42" s="382"/>
    </row>
    <row r="43" spans="1:4" s="361" customFormat="1">
      <c r="A43" s="335" t="s">
        <v>2948</v>
      </c>
      <c r="B43" s="367"/>
      <c r="C43" s="333"/>
      <c r="D43" s="333"/>
    </row>
    <row r="44" spans="1:4" s="361" customFormat="1">
      <c r="A44" s="366" t="s">
        <v>2915</v>
      </c>
      <c r="B44" s="368" t="s">
        <v>2916</v>
      </c>
      <c r="C44" s="366" t="s">
        <v>2917</v>
      </c>
      <c r="D44" s="366" t="s">
        <v>2918</v>
      </c>
    </row>
    <row r="45" spans="1:4" s="361" customFormat="1">
      <c r="A45" s="345" t="s">
        <v>2933</v>
      </c>
      <c r="B45" s="369" t="s">
        <v>2934</v>
      </c>
      <c r="C45" s="374"/>
      <c r="D45" s="361" t="s">
        <v>2374</v>
      </c>
    </row>
    <row r="46" spans="1:4" s="361" customFormat="1">
      <c r="A46" s="345" t="s">
        <v>2927</v>
      </c>
      <c r="B46" s="370" t="s">
        <v>2928</v>
      </c>
      <c r="C46" s="364"/>
      <c r="D46" s="361" t="s">
        <v>979</v>
      </c>
    </row>
    <row r="47" spans="1:4" s="361" customFormat="1">
      <c r="A47" s="345" t="s">
        <v>2926</v>
      </c>
      <c r="B47" s="370" t="s">
        <v>2931</v>
      </c>
      <c r="C47" s="373"/>
      <c r="D47" s="361" t="s">
        <v>2372</v>
      </c>
    </row>
    <row r="48" spans="1:4" s="361" customFormat="1">
      <c r="A48" s="345" t="s">
        <v>2920</v>
      </c>
      <c r="B48" s="370" t="s">
        <v>2930</v>
      </c>
      <c r="C48" s="372"/>
      <c r="D48" s="361" t="s">
        <v>2356</v>
      </c>
    </row>
    <row r="49" spans="1:4" s="361" customFormat="1">
      <c r="B49" s="389"/>
    </row>
    <row r="50" spans="1:4" s="361" customFormat="1">
      <c r="A50" s="335" t="s">
        <v>3108</v>
      </c>
      <c r="B50" s="367"/>
      <c r="C50" s="333"/>
      <c r="D50" s="333"/>
    </row>
    <row r="51" spans="1:4" s="361" customFormat="1">
      <c r="A51" s="366" t="s">
        <v>2915</v>
      </c>
      <c r="B51" s="368" t="s">
        <v>2916</v>
      </c>
      <c r="C51" s="366" t="s">
        <v>2917</v>
      </c>
      <c r="D51" s="366" t="s">
        <v>2918</v>
      </c>
    </row>
    <row r="52" spans="1:4" s="361" customFormat="1">
      <c r="A52" s="345" t="s">
        <v>2926</v>
      </c>
      <c r="B52" s="370" t="s">
        <v>2931</v>
      </c>
      <c r="C52" s="373"/>
      <c r="D52" s="361" t="s">
        <v>2978</v>
      </c>
    </row>
    <row r="53" spans="1:4" s="361" customFormat="1">
      <c r="A53" s="345" t="s">
        <v>2941</v>
      </c>
      <c r="B53" s="369" t="s">
        <v>2937</v>
      </c>
      <c r="C53" s="378"/>
      <c r="D53" s="361" t="s">
        <v>2979</v>
      </c>
    </row>
    <row r="54" spans="1:4" s="361" customFormat="1">
      <c r="A54" s="345" t="s">
        <v>2940</v>
      </c>
      <c r="B54" s="369" t="s">
        <v>2957</v>
      </c>
      <c r="C54" s="379"/>
      <c r="D54" s="361" t="s">
        <v>2980</v>
      </c>
    </row>
    <row r="55" spans="1:4" s="361" customFormat="1">
      <c r="A55" s="345" t="s">
        <v>2933</v>
      </c>
      <c r="B55" s="370" t="s">
        <v>2934</v>
      </c>
      <c r="C55" s="374"/>
      <c r="D55" s="361" t="s">
        <v>2981</v>
      </c>
    </row>
    <row r="56" spans="1:4" s="361" customFormat="1">
      <c r="A56" s="345" t="s">
        <v>2927</v>
      </c>
      <c r="B56" s="370" t="s">
        <v>2928</v>
      </c>
      <c r="C56" s="364"/>
      <c r="D56" s="361" t="s">
        <v>2982</v>
      </c>
    </row>
    <row r="57" spans="1:4" s="345" customFormat="1">
      <c r="B57" s="369"/>
      <c r="C57" s="361"/>
    </row>
    <row r="58" spans="1:4" s="345" customFormat="1">
      <c r="A58" s="335" t="s">
        <v>3497</v>
      </c>
      <c r="B58" s="367"/>
      <c r="C58" s="333"/>
      <c r="D58" s="333"/>
    </row>
    <row r="59" spans="1:4" s="345" customFormat="1">
      <c r="A59" s="366" t="s">
        <v>2915</v>
      </c>
      <c r="B59" s="368" t="s">
        <v>2916</v>
      </c>
      <c r="C59" s="366" t="s">
        <v>2917</v>
      </c>
      <c r="D59" s="366" t="s">
        <v>2918</v>
      </c>
    </row>
    <row r="60" spans="1:4" s="345" customFormat="1">
      <c r="A60" s="345" t="s">
        <v>2941</v>
      </c>
      <c r="B60" s="369" t="s">
        <v>2937</v>
      </c>
      <c r="C60" s="378"/>
      <c r="D60" s="345" t="s">
        <v>3485</v>
      </c>
    </row>
    <row r="61" spans="1:4" s="345" customFormat="1">
      <c r="A61" s="345" t="s">
        <v>2926</v>
      </c>
      <c r="B61" s="370" t="s">
        <v>2931</v>
      </c>
      <c r="C61" s="373"/>
      <c r="D61" s="361" t="s">
        <v>3484</v>
      </c>
    </row>
    <row r="62" spans="1:4" s="345" customFormat="1">
      <c r="A62" s="345" t="s">
        <v>2925</v>
      </c>
      <c r="B62" s="369" t="s">
        <v>2936</v>
      </c>
      <c r="C62" s="377"/>
      <c r="D62" s="345" t="s">
        <v>3481</v>
      </c>
    </row>
    <row r="63" spans="1:4" s="345" customFormat="1">
      <c r="A63" s="345" t="s">
        <v>2966</v>
      </c>
      <c r="B63" s="369" t="s">
        <v>2960</v>
      </c>
      <c r="C63" s="388"/>
      <c r="D63" s="345" t="s">
        <v>3482</v>
      </c>
    </row>
    <row r="64" spans="1:4" s="345" customFormat="1">
      <c r="A64" s="345" t="s">
        <v>2943</v>
      </c>
      <c r="B64" s="369" t="s">
        <v>2939</v>
      </c>
      <c r="C64" s="381"/>
      <c r="D64" s="361" t="s">
        <v>3483</v>
      </c>
    </row>
    <row r="65" spans="1:4" s="361" customFormat="1">
      <c r="A65" s="345"/>
      <c r="B65" s="370"/>
    </row>
    <row r="66" spans="1:4" s="361" customFormat="1">
      <c r="A66" s="335" t="s">
        <v>3446</v>
      </c>
      <c r="B66" s="367"/>
      <c r="C66" s="333"/>
      <c r="D66" s="333"/>
    </row>
    <row r="67" spans="1:4" s="361" customFormat="1">
      <c r="A67" s="366" t="s">
        <v>2915</v>
      </c>
      <c r="B67" s="368" t="s">
        <v>2916</v>
      </c>
      <c r="C67" s="366" t="s">
        <v>2917</v>
      </c>
      <c r="D67" s="366" t="s">
        <v>2918</v>
      </c>
    </row>
    <row r="68" spans="1:4" s="361" customFormat="1">
      <c r="A68" s="345" t="s">
        <v>2926</v>
      </c>
      <c r="B68" s="370" t="s">
        <v>2931</v>
      </c>
      <c r="C68" s="373"/>
      <c r="D68" s="361" t="s">
        <v>3371</v>
      </c>
    </row>
    <row r="69" spans="1:4" s="361" customFormat="1">
      <c r="A69" s="345" t="s">
        <v>2941</v>
      </c>
      <c r="B69" s="369" t="s">
        <v>2937</v>
      </c>
      <c r="C69" s="378"/>
      <c r="D69" s="361" t="s">
        <v>3372</v>
      </c>
    </row>
    <row r="70" spans="1:4" s="361" customFormat="1">
      <c r="A70" s="345" t="s">
        <v>2940</v>
      </c>
      <c r="B70" s="369" t="s">
        <v>2957</v>
      </c>
      <c r="C70" s="379"/>
      <c r="D70" s="361" t="s">
        <v>3373</v>
      </c>
    </row>
    <row r="71" spans="1:4" s="361" customFormat="1">
      <c r="A71" s="345" t="s">
        <v>2927</v>
      </c>
      <c r="B71" s="370" t="s">
        <v>2928</v>
      </c>
      <c r="C71" s="364"/>
      <c r="D71" s="361" t="s">
        <v>2982</v>
      </c>
    </row>
    <row r="72" spans="1:4" s="345" customFormat="1">
      <c r="B72" s="369"/>
    </row>
    <row r="73" spans="1:4" s="345" customFormat="1">
      <c r="A73" s="335" t="s">
        <v>3385</v>
      </c>
      <c r="B73" s="367"/>
      <c r="C73" s="333"/>
      <c r="D73" s="333"/>
    </row>
    <row r="74" spans="1:4" s="345" customFormat="1">
      <c r="A74" s="366" t="s">
        <v>2915</v>
      </c>
      <c r="B74" s="368" t="s">
        <v>2916</v>
      </c>
      <c r="C74" s="366" t="s">
        <v>2917</v>
      </c>
      <c r="D74" s="366" t="s">
        <v>2918</v>
      </c>
    </row>
    <row r="75" spans="1:4" s="345" customFormat="1">
      <c r="A75" s="345" t="s">
        <v>2941</v>
      </c>
      <c r="B75" s="369" t="s">
        <v>2937</v>
      </c>
      <c r="C75" s="378"/>
      <c r="D75" s="361" t="s">
        <v>3386</v>
      </c>
    </row>
    <row r="76" spans="1:4" s="345" customFormat="1">
      <c r="A76" s="345" t="s">
        <v>2933</v>
      </c>
      <c r="B76" s="370" t="s">
        <v>2934</v>
      </c>
      <c r="C76" s="374"/>
      <c r="D76" s="361" t="s">
        <v>3387</v>
      </c>
    </row>
    <row r="77" spans="1:4" s="345" customFormat="1">
      <c r="A77" s="345" t="s">
        <v>2927</v>
      </c>
      <c r="B77" s="370" t="s">
        <v>2928</v>
      </c>
      <c r="C77" s="364"/>
      <c r="D77" s="361" t="s">
        <v>2982</v>
      </c>
    </row>
    <row r="78" spans="1:4" s="345" customFormat="1">
      <c r="B78" s="370"/>
      <c r="C78" s="361"/>
      <c r="D78" s="361"/>
    </row>
    <row r="79" spans="1:4" s="345" customFormat="1">
      <c r="A79" s="335" t="s">
        <v>3447</v>
      </c>
      <c r="B79" s="367"/>
      <c r="C79" s="333"/>
      <c r="D79" s="333"/>
    </row>
    <row r="80" spans="1:4" s="345" customFormat="1">
      <c r="A80" s="366" t="s">
        <v>2915</v>
      </c>
      <c r="B80" s="368" t="s">
        <v>2916</v>
      </c>
      <c r="C80" s="366" t="s">
        <v>2917</v>
      </c>
      <c r="D80" s="366" t="s">
        <v>2918</v>
      </c>
    </row>
    <row r="81" spans="1:4" s="345" customFormat="1">
      <c r="A81" s="345" t="s">
        <v>2926</v>
      </c>
      <c r="B81" s="370" t="s">
        <v>2931</v>
      </c>
      <c r="C81" s="373"/>
      <c r="D81" s="361" t="s">
        <v>3448</v>
      </c>
    </row>
    <row r="82" spans="1:4" s="345" customFormat="1">
      <c r="A82" s="345" t="s">
        <v>2966</v>
      </c>
      <c r="B82" s="369" t="s">
        <v>2960</v>
      </c>
      <c r="C82" s="388"/>
      <c r="D82" s="361" t="s">
        <v>3449</v>
      </c>
    </row>
    <row r="83" spans="1:4" s="345" customFormat="1">
      <c r="A83" s="345" t="s">
        <v>2943</v>
      </c>
      <c r="B83" s="369" t="s">
        <v>2939</v>
      </c>
      <c r="C83" s="381"/>
      <c r="D83" s="361" t="s">
        <v>3450</v>
      </c>
    </row>
    <row r="84" spans="1:4" s="345" customFormat="1">
      <c r="A84" s="345" t="s">
        <v>2927</v>
      </c>
      <c r="B84" s="370" t="s">
        <v>2928</v>
      </c>
      <c r="C84" s="364"/>
      <c r="D84" s="361" t="s">
        <v>2982</v>
      </c>
    </row>
    <row r="85" spans="1:4" s="345" customFormat="1">
      <c r="B85" s="369"/>
    </row>
    <row r="86" spans="1:4" s="345" customFormat="1">
      <c r="A86" s="335" t="s">
        <v>2984</v>
      </c>
      <c r="B86" s="367"/>
      <c r="C86" s="333"/>
      <c r="D86" s="333"/>
    </row>
    <row r="87" spans="1:4" s="345" customFormat="1">
      <c r="A87" s="366" t="s">
        <v>2915</v>
      </c>
      <c r="B87" s="368" t="s">
        <v>2916</v>
      </c>
      <c r="C87" s="366" t="s">
        <v>2917</v>
      </c>
      <c r="D87" s="366" t="s">
        <v>2918</v>
      </c>
    </row>
    <row r="88" spans="1:4" s="345" customFormat="1">
      <c r="A88" s="345" t="s">
        <v>2927</v>
      </c>
      <c r="B88" s="370" t="s">
        <v>2928</v>
      </c>
      <c r="C88" s="364"/>
      <c r="D88" s="345" t="s">
        <v>2985</v>
      </c>
    </row>
    <row r="89" spans="1:4" s="345" customFormat="1">
      <c r="A89" s="345" t="s">
        <v>2941</v>
      </c>
      <c r="B89" s="369" t="s">
        <v>2937</v>
      </c>
      <c r="C89" s="378"/>
      <c r="D89" s="345" t="s">
        <v>2986</v>
      </c>
    </row>
    <row r="90" spans="1:4" s="345" customFormat="1">
      <c r="A90" s="345" t="s">
        <v>2943</v>
      </c>
      <c r="B90" s="369" t="s">
        <v>2939</v>
      </c>
      <c r="C90" s="381"/>
      <c r="D90" s="345" t="s">
        <v>3100</v>
      </c>
    </row>
    <row r="91" spans="1:4" s="345" customFormat="1">
      <c r="A91" s="345" t="s">
        <v>2942</v>
      </c>
      <c r="B91" s="369" t="s">
        <v>2938</v>
      </c>
      <c r="C91" s="380"/>
      <c r="D91" s="345" t="s">
        <v>2987</v>
      </c>
    </row>
    <row r="92" spans="1:4" s="345" customFormat="1">
      <c r="A92" s="345" t="s">
        <v>2940</v>
      </c>
      <c r="B92" s="369" t="s">
        <v>2957</v>
      </c>
      <c r="C92" s="379"/>
      <c r="D92" s="345" t="s">
        <v>2988</v>
      </c>
    </row>
    <row r="93" spans="1:4" s="345" customFormat="1">
      <c r="A93" s="345" t="s">
        <v>2920</v>
      </c>
      <c r="B93" s="370" t="s">
        <v>2930</v>
      </c>
      <c r="C93" s="372"/>
      <c r="D93" s="345" t="s">
        <v>2989</v>
      </c>
    </row>
    <row r="94" spans="1:4" s="345" customFormat="1">
      <c r="A94" s="345" t="s">
        <v>2926</v>
      </c>
      <c r="B94" s="370" t="s">
        <v>2931</v>
      </c>
      <c r="C94" s="373"/>
      <c r="D94" s="345" t="s">
        <v>2990</v>
      </c>
    </row>
    <row r="95" spans="1:4" s="345" customFormat="1">
      <c r="A95" s="345" t="s">
        <v>2933</v>
      </c>
      <c r="B95" s="370" t="s">
        <v>2934</v>
      </c>
      <c r="C95" s="374"/>
      <c r="D95" s="345" t="s">
        <v>2991</v>
      </c>
    </row>
    <row r="96" spans="1:4" s="345" customFormat="1">
      <c r="A96" s="345" t="s">
        <v>2925</v>
      </c>
      <c r="B96" s="369" t="s">
        <v>2936</v>
      </c>
      <c r="C96" s="377"/>
      <c r="D96" s="345" t="s">
        <v>2992</v>
      </c>
    </row>
    <row r="97" spans="1:5" s="345" customFormat="1">
      <c r="B97" s="369"/>
      <c r="C97" s="361"/>
    </row>
    <row r="98" spans="1:5" s="345" customFormat="1">
      <c r="A98" s="335" t="s">
        <v>2983</v>
      </c>
      <c r="B98" s="367"/>
      <c r="C98" s="333"/>
      <c r="D98" s="333"/>
    </row>
    <row r="99" spans="1:5" s="345" customFormat="1">
      <c r="A99" s="366" t="s">
        <v>2915</v>
      </c>
      <c r="B99" s="368" t="s">
        <v>2916</v>
      </c>
      <c r="C99" s="366" t="s">
        <v>2917</v>
      </c>
      <c r="D99" s="366" t="s">
        <v>2918</v>
      </c>
    </row>
    <row r="100" spans="1:5" s="345" customFormat="1">
      <c r="A100" s="345" t="s">
        <v>2933</v>
      </c>
      <c r="B100" s="370" t="s">
        <v>2934</v>
      </c>
      <c r="C100" s="374"/>
      <c r="D100" s="345" t="s">
        <v>3118</v>
      </c>
    </row>
    <row r="101" spans="1:5" s="345" customFormat="1">
      <c r="A101" s="345" t="s">
        <v>2940</v>
      </c>
      <c r="B101" s="369" t="s">
        <v>2957</v>
      </c>
      <c r="C101" s="379"/>
      <c r="D101" s="361" t="s">
        <v>3119</v>
      </c>
    </row>
    <row r="102" spans="1:5" s="345" customFormat="1">
      <c r="A102" s="345" t="s">
        <v>2926</v>
      </c>
      <c r="B102" s="370" t="s">
        <v>2931</v>
      </c>
      <c r="C102" s="373"/>
      <c r="D102" s="345" t="s">
        <v>3109</v>
      </c>
    </row>
    <row r="103" spans="1:5" s="345" customFormat="1">
      <c r="A103" s="345" t="s">
        <v>2941</v>
      </c>
      <c r="B103" s="369" t="s">
        <v>2937</v>
      </c>
      <c r="C103" s="378"/>
      <c r="D103" s="345" t="s">
        <v>3110</v>
      </c>
    </row>
    <row r="104" spans="1:5" s="345" customFormat="1">
      <c r="A104" s="345" t="s">
        <v>2927</v>
      </c>
      <c r="B104" s="370" t="s">
        <v>2928</v>
      </c>
      <c r="C104" s="364"/>
      <c r="D104" s="361" t="s">
        <v>2982</v>
      </c>
    </row>
    <row r="105" spans="1:5" s="345" customFormat="1">
      <c r="B105" s="369"/>
      <c r="C105" s="361"/>
    </row>
    <row r="106" spans="1:5">
      <c r="A106" s="335" t="s">
        <v>2919</v>
      </c>
      <c r="B106" s="367"/>
      <c r="C106" s="333"/>
      <c r="D106" s="333"/>
    </row>
    <row r="107" spans="1:5">
      <c r="A107" s="366" t="s">
        <v>2915</v>
      </c>
      <c r="B107" s="368" t="s">
        <v>2916</v>
      </c>
      <c r="C107" s="366" t="s">
        <v>2917</v>
      </c>
      <c r="D107" s="366" t="s">
        <v>2918</v>
      </c>
    </row>
    <row r="108" spans="1:5">
      <c r="A108" s="345" t="s">
        <v>2940</v>
      </c>
      <c r="B108" s="369" t="s">
        <v>2957</v>
      </c>
      <c r="C108" s="379"/>
      <c r="D108" t="s">
        <v>2384</v>
      </c>
    </row>
    <row r="109" spans="1:5">
      <c r="A109" t="s">
        <v>2920</v>
      </c>
      <c r="B109" s="370" t="s">
        <v>2930</v>
      </c>
      <c r="C109" s="372"/>
      <c r="D109" t="s">
        <v>2386</v>
      </c>
    </row>
    <row r="110" spans="1:5">
      <c r="A110" t="s">
        <v>2926</v>
      </c>
      <c r="B110" s="370" t="s">
        <v>2931</v>
      </c>
      <c r="C110" s="373"/>
      <c r="D110" t="s">
        <v>2385</v>
      </c>
    </row>
    <row r="111" spans="1:5">
      <c r="A111" t="s">
        <v>2925</v>
      </c>
      <c r="B111" s="369" t="s">
        <v>2936</v>
      </c>
      <c r="C111" s="375"/>
      <c r="D111" t="s">
        <v>2922</v>
      </c>
      <c r="E111" s="370"/>
    </row>
    <row r="112" spans="1:5">
      <c r="A112" s="345" t="s">
        <v>2941</v>
      </c>
      <c r="B112" s="369" t="s">
        <v>2937</v>
      </c>
      <c r="C112" s="378"/>
      <c r="D112" t="s">
        <v>2923</v>
      </c>
    </row>
    <row r="113" spans="1:4">
      <c r="A113" t="s">
        <v>2927</v>
      </c>
      <c r="B113" s="370" t="s">
        <v>2928</v>
      </c>
      <c r="C113" s="364"/>
      <c r="D113" t="s">
        <v>2387</v>
      </c>
    </row>
    <row r="114" spans="1:4">
      <c r="A114" t="s">
        <v>2933</v>
      </c>
      <c r="B114" s="370" t="s">
        <v>2934</v>
      </c>
      <c r="C114" s="374"/>
      <c r="D114" t="s">
        <v>2932</v>
      </c>
    </row>
    <row r="116" spans="1:4">
      <c r="A116" s="335" t="s">
        <v>2967</v>
      </c>
      <c r="B116" s="367"/>
      <c r="C116" s="333"/>
      <c r="D116" s="333"/>
    </row>
    <row r="117" spans="1:4">
      <c r="A117" s="366" t="s">
        <v>2915</v>
      </c>
      <c r="B117" s="368" t="s">
        <v>2916</v>
      </c>
      <c r="C117" s="366" t="s">
        <v>2917</v>
      </c>
      <c r="D117" s="366" t="s">
        <v>2918</v>
      </c>
    </row>
    <row r="118" spans="1:4">
      <c r="A118" s="345" t="s">
        <v>2926</v>
      </c>
      <c r="B118" s="370" t="s">
        <v>2931</v>
      </c>
      <c r="C118" s="373"/>
      <c r="D118" t="s">
        <v>165</v>
      </c>
    </row>
    <row r="119" spans="1:4">
      <c r="A119" s="345" t="s">
        <v>2914</v>
      </c>
      <c r="B119" s="371" t="s">
        <v>2921</v>
      </c>
      <c r="C119" s="365"/>
      <c r="D119" t="s">
        <v>2969</v>
      </c>
    </row>
    <row r="120" spans="1:4">
      <c r="A120" s="345" t="s">
        <v>2966</v>
      </c>
      <c r="B120" s="369" t="s">
        <v>2960</v>
      </c>
      <c r="C120" s="388"/>
      <c r="D120" t="s">
        <v>2976</v>
      </c>
    </row>
    <row r="121" spans="1:4">
      <c r="A121" s="345" t="s">
        <v>2933</v>
      </c>
      <c r="B121" s="370" t="s">
        <v>2934</v>
      </c>
      <c r="C121" s="374"/>
      <c r="D121" t="s">
        <v>2970</v>
      </c>
    </row>
    <row r="122" spans="1:4">
      <c r="A122" s="345" t="s">
        <v>2942</v>
      </c>
      <c r="B122" s="369" t="s">
        <v>2938</v>
      </c>
      <c r="C122" s="380"/>
      <c r="D122" t="s">
        <v>2971</v>
      </c>
    </row>
    <row r="123" spans="1:4">
      <c r="A123" s="345" t="s">
        <v>2941</v>
      </c>
      <c r="B123" s="369" t="s">
        <v>2937</v>
      </c>
      <c r="C123" s="378"/>
      <c r="D123" t="s">
        <v>2972</v>
      </c>
    </row>
    <row r="124" spans="1:4">
      <c r="A124" s="345" t="s">
        <v>2961</v>
      </c>
      <c r="B124" s="369" t="s">
        <v>2958</v>
      </c>
      <c r="C124" s="387"/>
      <c r="D124" t="s">
        <v>2973</v>
      </c>
    </row>
    <row r="125" spans="1:4">
      <c r="A125" s="345" t="s">
        <v>2927</v>
      </c>
      <c r="B125" s="370" t="s">
        <v>2928</v>
      </c>
      <c r="C125" s="364"/>
      <c r="D125" t="s">
        <v>2977</v>
      </c>
    </row>
    <row r="126" spans="1:4">
      <c r="A126" s="345" t="s">
        <v>2940</v>
      </c>
      <c r="B126" s="369" t="s">
        <v>2957</v>
      </c>
      <c r="C126" s="379"/>
      <c r="D126" t="s">
        <v>2617</v>
      </c>
    </row>
    <row r="127" spans="1:4">
      <c r="A127" s="345" t="s">
        <v>2943</v>
      </c>
      <c r="B127" s="369" t="s">
        <v>2939</v>
      </c>
      <c r="C127" s="381"/>
      <c r="D127" t="s">
        <v>2618</v>
      </c>
    </row>
    <row r="128" spans="1:4">
      <c r="A128" s="345" t="s">
        <v>2920</v>
      </c>
      <c r="B128" s="370" t="s">
        <v>2930</v>
      </c>
      <c r="C128" s="372"/>
      <c r="D128" t="s">
        <v>2968</v>
      </c>
    </row>
    <row r="130" spans="1:8">
      <c r="A130" s="335" t="s">
        <v>2993</v>
      </c>
      <c r="B130" s="367"/>
      <c r="C130" s="333"/>
      <c r="D130" s="333"/>
    </row>
    <row r="131" spans="1:8">
      <c r="A131" s="366" t="s">
        <v>2915</v>
      </c>
      <c r="B131" s="368" t="s">
        <v>2916</v>
      </c>
      <c r="C131" s="366" t="s">
        <v>2917</v>
      </c>
      <c r="D131" s="366" t="s">
        <v>2918</v>
      </c>
      <c r="F131" s="361"/>
      <c r="G131" s="361"/>
      <c r="H131" s="361"/>
    </row>
    <row r="132" spans="1:8">
      <c r="A132" s="345" t="s">
        <v>2933</v>
      </c>
      <c r="B132" s="370" t="s">
        <v>2934</v>
      </c>
      <c r="C132" s="374"/>
      <c r="D132" t="s">
        <v>2994</v>
      </c>
      <c r="F132" s="361"/>
      <c r="G132" s="389"/>
      <c r="H132" s="361"/>
    </row>
    <row r="133" spans="1:8">
      <c r="A133" s="345" t="s">
        <v>2920</v>
      </c>
      <c r="B133" s="370" t="s">
        <v>2930</v>
      </c>
      <c r="C133" s="372"/>
      <c r="D133" t="s">
        <v>3232</v>
      </c>
      <c r="F133" s="361"/>
      <c r="G133" s="389"/>
      <c r="H133" s="361"/>
    </row>
    <row r="134" spans="1:8">
      <c r="A134" s="345" t="s">
        <v>2940</v>
      </c>
      <c r="B134" s="369" t="s">
        <v>2957</v>
      </c>
      <c r="C134" s="379"/>
      <c r="D134" t="s">
        <v>2995</v>
      </c>
      <c r="F134" s="361"/>
      <c r="G134" s="382"/>
      <c r="H134" s="361"/>
    </row>
    <row r="135" spans="1:8">
      <c r="A135" s="345" t="s">
        <v>2941</v>
      </c>
      <c r="B135" s="369" t="s">
        <v>2937</v>
      </c>
      <c r="C135" s="378"/>
      <c r="D135" t="s">
        <v>2996</v>
      </c>
      <c r="F135" s="361"/>
      <c r="G135" s="382"/>
      <c r="H135" s="361"/>
    </row>
    <row r="136" spans="1:8">
      <c r="A136" s="345" t="s">
        <v>2926</v>
      </c>
      <c r="B136" s="370" t="s">
        <v>2931</v>
      </c>
      <c r="C136" s="373"/>
      <c r="D136" t="s">
        <v>2997</v>
      </c>
      <c r="F136" s="361"/>
      <c r="G136" s="389"/>
      <c r="H136" s="361"/>
    </row>
    <row r="137" spans="1:8">
      <c r="A137" s="345" t="s">
        <v>2927</v>
      </c>
      <c r="B137" s="370" t="s">
        <v>2928</v>
      </c>
      <c r="C137" s="364"/>
      <c r="D137" t="s">
        <v>153</v>
      </c>
      <c r="F137" s="361"/>
      <c r="G137" s="389"/>
      <c r="H137" s="361"/>
    </row>
    <row r="138" spans="1:8">
      <c r="F138" s="361"/>
      <c r="G138" s="361"/>
      <c r="H138" s="361"/>
    </row>
    <row r="139" spans="1:8">
      <c r="A139" s="335" t="s">
        <v>2998</v>
      </c>
      <c r="B139" s="367"/>
      <c r="C139" s="333"/>
      <c r="D139" s="333"/>
      <c r="F139" s="361"/>
      <c r="G139" s="361"/>
      <c r="H139" s="361"/>
    </row>
    <row r="140" spans="1:8">
      <c r="A140" s="366" t="s">
        <v>2915</v>
      </c>
      <c r="B140" s="368" t="s">
        <v>2916</v>
      </c>
      <c r="C140" s="366" t="s">
        <v>2917</v>
      </c>
      <c r="D140" s="366" t="s">
        <v>2918</v>
      </c>
    </row>
    <row r="141" spans="1:8">
      <c r="A141" s="345" t="s">
        <v>2927</v>
      </c>
      <c r="B141" s="370" t="s">
        <v>2928</v>
      </c>
      <c r="C141" s="364"/>
      <c r="D141" t="s">
        <v>136</v>
      </c>
    </row>
    <row r="142" spans="1:8">
      <c r="A142" s="345" t="s">
        <v>2933</v>
      </c>
      <c r="B142" s="370" t="s">
        <v>2934</v>
      </c>
      <c r="C142" s="374"/>
      <c r="D142" t="s">
        <v>135</v>
      </c>
    </row>
    <row r="143" spans="1:8">
      <c r="A143" s="345" t="s">
        <v>2940</v>
      </c>
      <c r="B143" s="369" t="s">
        <v>2957</v>
      </c>
      <c r="C143" s="379"/>
      <c r="D143" t="s">
        <v>134</v>
      </c>
    </row>
    <row r="144" spans="1:8">
      <c r="A144" s="345" t="s">
        <v>2941</v>
      </c>
      <c r="B144" s="369" t="s">
        <v>2937</v>
      </c>
      <c r="C144" s="378"/>
      <c r="D144" t="s">
        <v>132</v>
      </c>
    </row>
    <row r="145" spans="1:4">
      <c r="A145" s="345" t="s">
        <v>2926</v>
      </c>
      <c r="B145" s="370" t="s">
        <v>2931</v>
      </c>
      <c r="C145" s="373"/>
      <c r="D145" t="s">
        <v>131</v>
      </c>
    </row>
    <row r="147" spans="1:4">
      <c r="A147" s="335" t="s">
        <v>2999</v>
      </c>
      <c r="B147" s="367"/>
      <c r="C147" s="333"/>
      <c r="D147" s="333"/>
    </row>
    <row r="148" spans="1:4">
      <c r="A148" s="366" t="s">
        <v>2915</v>
      </c>
      <c r="B148" s="368" t="s">
        <v>2916</v>
      </c>
      <c r="C148" s="366" t="s">
        <v>2917</v>
      </c>
      <c r="D148" s="366" t="s">
        <v>2918</v>
      </c>
    </row>
    <row r="149" spans="1:4">
      <c r="A149" s="345" t="s">
        <v>2914</v>
      </c>
      <c r="B149" s="371" t="s">
        <v>2921</v>
      </c>
      <c r="C149" s="365"/>
      <c r="D149" t="s">
        <v>189</v>
      </c>
    </row>
    <row r="150" spans="1:4">
      <c r="A150" s="345" t="s">
        <v>2933</v>
      </c>
      <c r="B150" s="370" t="s">
        <v>2934</v>
      </c>
      <c r="C150" s="374"/>
      <c r="D150" t="s">
        <v>315</v>
      </c>
    </row>
    <row r="151" spans="1:4">
      <c r="A151" s="345" t="s">
        <v>2920</v>
      </c>
      <c r="B151" s="370" t="s">
        <v>2930</v>
      </c>
      <c r="C151" s="372"/>
      <c r="D151" t="s">
        <v>316</v>
      </c>
    </row>
    <row r="153" spans="1:4" s="345" customFormat="1">
      <c r="A153" s="335" t="s">
        <v>3046</v>
      </c>
      <c r="B153" s="367"/>
      <c r="C153" s="333"/>
      <c r="D153" s="333"/>
    </row>
    <row r="154" spans="1:4" s="345" customFormat="1">
      <c r="A154" s="366" t="s">
        <v>2915</v>
      </c>
      <c r="B154" s="368" t="s">
        <v>2916</v>
      </c>
      <c r="C154" s="366" t="s">
        <v>2917</v>
      </c>
      <c r="D154" s="366" t="s">
        <v>2918</v>
      </c>
    </row>
    <row r="155" spans="1:4" s="345" customFormat="1">
      <c r="A155" s="345" t="s">
        <v>2925</v>
      </c>
      <c r="B155" s="369" t="s">
        <v>2936</v>
      </c>
      <c r="C155" s="375"/>
      <c r="D155" s="345" t="s">
        <v>2859</v>
      </c>
    </row>
    <row r="156" spans="1:4" s="345" customFormat="1">
      <c r="A156" s="345" t="s">
        <v>2940</v>
      </c>
      <c r="B156" s="369" t="s">
        <v>2957</v>
      </c>
      <c r="C156" s="379"/>
      <c r="D156" s="345" t="s">
        <v>103</v>
      </c>
    </row>
    <row r="157" spans="1:4" s="345" customFormat="1">
      <c r="A157" s="345" t="s">
        <v>2926</v>
      </c>
      <c r="B157" s="370" t="s">
        <v>2931</v>
      </c>
      <c r="C157" s="373"/>
      <c r="D157" s="345" t="s">
        <v>97</v>
      </c>
    </row>
    <row r="158" spans="1:4" s="345" customFormat="1">
      <c r="A158" s="345" t="s">
        <v>2961</v>
      </c>
      <c r="B158" s="369" t="s">
        <v>2958</v>
      </c>
      <c r="C158" s="387"/>
      <c r="D158" s="345" t="s">
        <v>3047</v>
      </c>
    </row>
    <row r="159" spans="1:4" s="345" customFormat="1">
      <c r="A159" s="345" t="s">
        <v>2941</v>
      </c>
      <c r="B159" s="369" t="s">
        <v>2937</v>
      </c>
      <c r="C159" s="378"/>
      <c r="D159" s="345" t="s">
        <v>3048</v>
      </c>
    </row>
    <row r="160" spans="1:4" s="345" customFormat="1">
      <c r="A160" s="345" t="s">
        <v>2933</v>
      </c>
      <c r="B160" s="370" t="s">
        <v>2934</v>
      </c>
      <c r="C160" s="374"/>
      <c r="D160" s="345" t="s">
        <v>108</v>
      </c>
    </row>
    <row r="161" spans="1:4" s="345" customFormat="1">
      <c r="A161" s="345" t="s">
        <v>2942</v>
      </c>
      <c r="B161" s="369" t="s">
        <v>2938</v>
      </c>
      <c r="C161" s="380"/>
      <c r="D161" s="345" t="s">
        <v>107</v>
      </c>
    </row>
    <row r="162" spans="1:4" s="345" customFormat="1">
      <c r="A162" s="345" t="s">
        <v>2927</v>
      </c>
      <c r="B162" s="370" t="s">
        <v>2928</v>
      </c>
      <c r="C162" s="364"/>
      <c r="D162" s="345" t="s">
        <v>106</v>
      </c>
    </row>
    <row r="163" spans="1:4" s="345" customFormat="1">
      <c r="A163" s="345" t="s">
        <v>2920</v>
      </c>
      <c r="B163" s="370" t="s">
        <v>2930</v>
      </c>
      <c r="C163" s="372"/>
      <c r="D163" s="345" t="s">
        <v>105</v>
      </c>
    </row>
    <row r="164" spans="1:4" s="345" customFormat="1">
      <c r="B164" s="369"/>
    </row>
    <row r="165" spans="1:4" s="345" customFormat="1">
      <c r="A165" s="335" t="s">
        <v>3051</v>
      </c>
      <c r="B165" s="367"/>
      <c r="C165" s="333"/>
      <c r="D165" s="333"/>
    </row>
    <row r="166" spans="1:4" s="345" customFormat="1">
      <c r="A166" s="366" t="s">
        <v>2915</v>
      </c>
      <c r="B166" s="368" t="s">
        <v>2916</v>
      </c>
      <c r="C166" s="366" t="s">
        <v>2917</v>
      </c>
      <c r="D166" s="366" t="s">
        <v>2918</v>
      </c>
    </row>
    <row r="167" spans="1:4" s="345" customFormat="1">
      <c r="A167" s="345" t="s">
        <v>2925</v>
      </c>
      <c r="B167" s="369" t="s">
        <v>2936</v>
      </c>
      <c r="C167" s="375"/>
      <c r="D167" s="345" t="s">
        <v>2859</v>
      </c>
    </row>
    <row r="168" spans="1:4" s="345" customFormat="1">
      <c r="A168" s="345" t="s">
        <v>2943</v>
      </c>
      <c r="B168" s="369" t="s">
        <v>2939</v>
      </c>
      <c r="C168" s="381"/>
      <c r="D168" s="345" t="s">
        <v>3001</v>
      </c>
    </row>
    <row r="169" spans="1:4" s="345" customFormat="1">
      <c r="A169" s="345" t="s">
        <v>2933</v>
      </c>
      <c r="B169" s="370" t="s">
        <v>2934</v>
      </c>
      <c r="C169" s="374"/>
      <c r="D169" s="345" t="s">
        <v>102</v>
      </c>
    </row>
    <row r="170" spans="1:4" s="345" customFormat="1">
      <c r="A170" s="345" t="s">
        <v>2940</v>
      </c>
      <c r="B170" s="369" t="s">
        <v>2957</v>
      </c>
      <c r="C170" s="379"/>
      <c r="D170" s="345" t="s">
        <v>103</v>
      </c>
    </row>
    <row r="171" spans="1:4" s="345" customFormat="1">
      <c r="A171" s="345" t="s">
        <v>2926</v>
      </c>
      <c r="B171" s="370" t="s">
        <v>2931</v>
      </c>
      <c r="C171" s="373"/>
      <c r="D171" s="345" t="s">
        <v>97</v>
      </c>
    </row>
    <row r="172" spans="1:4" s="345" customFormat="1">
      <c r="A172" s="345" t="s">
        <v>2941</v>
      </c>
      <c r="B172" s="369" t="s">
        <v>2937</v>
      </c>
      <c r="C172" s="378"/>
      <c r="D172" s="345" t="s">
        <v>3049</v>
      </c>
    </row>
    <row r="173" spans="1:4" s="345" customFormat="1">
      <c r="A173" s="345" t="s">
        <v>2920</v>
      </c>
      <c r="B173" s="370" t="s">
        <v>2930</v>
      </c>
      <c r="C173" s="372"/>
      <c r="D173" s="345" t="s">
        <v>515</v>
      </c>
    </row>
    <row r="174" spans="1:4" s="345" customFormat="1">
      <c r="A174" s="345" t="s">
        <v>3010</v>
      </c>
      <c r="B174" s="370" t="s">
        <v>3012</v>
      </c>
      <c r="C174" s="390"/>
      <c r="D174" s="345" t="s">
        <v>3009</v>
      </c>
    </row>
    <row r="175" spans="1:4" s="345" customFormat="1">
      <c r="A175" s="345" t="s">
        <v>3011</v>
      </c>
      <c r="B175" s="370">
        <v>740000</v>
      </c>
      <c r="C175" s="391"/>
      <c r="D175" s="345" t="s">
        <v>2856</v>
      </c>
    </row>
    <row r="176" spans="1:4" s="345" customFormat="1">
      <c r="A176" s="345" t="s">
        <v>2927</v>
      </c>
      <c r="B176" s="370" t="s">
        <v>2928</v>
      </c>
      <c r="C176" s="364"/>
      <c r="D176" s="345" t="s">
        <v>3050</v>
      </c>
    </row>
    <row r="177" spans="1:4" s="345" customFormat="1">
      <c r="B177" s="369"/>
    </row>
    <row r="178" spans="1:4" s="345" customFormat="1">
      <c r="A178" s="335" t="s">
        <v>3052</v>
      </c>
      <c r="B178" s="367"/>
      <c r="C178" s="333"/>
      <c r="D178" s="333"/>
    </row>
    <row r="179" spans="1:4" s="345" customFormat="1">
      <c r="A179" s="366" t="s">
        <v>2915</v>
      </c>
      <c r="B179" s="368" t="s">
        <v>2916</v>
      </c>
      <c r="C179" s="366" t="s">
        <v>2917</v>
      </c>
      <c r="D179" s="366" t="s">
        <v>2918</v>
      </c>
    </row>
    <row r="180" spans="1:4" s="345" customFormat="1">
      <c r="A180" s="345" t="s">
        <v>2925</v>
      </c>
      <c r="B180" s="369" t="s">
        <v>2936</v>
      </c>
      <c r="C180" s="375"/>
      <c r="D180" s="345" t="s">
        <v>2859</v>
      </c>
    </row>
    <row r="181" spans="1:4" s="345" customFormat="1">
      <c r="A181" s="345" t="s">
        <v>2920</v>
      </c>
      <c r="B181" s="370" t="s">
        <v>2930</v>
      </c>
      <c r="C181" s="372"/>
      <c r="D181" s="345" t="s">
        <v>515</v>
      </c>
    </row>
    <row r="182" spans="1:4" s="345" customFormat="1">
      <c r="A182" s="345" t="s">
        <v>2943</v>
      </c>
      <c r="B182" s="369" t="s">
        <v>2939</v>
      </c>
      <c r="C182" s="381"/>
      <c r="D182" s="345" t="s">
        <v>3001</v>
      </c>
    </row>
    <row r="183" spans="1:4" s="345" customFormat="1">
      <c r="A183" s="345" t="s">
        <v>2933</v>
      </c>
      <c r="B183" s="370" t="s">
        <v>2934</v>
      </c>
      <c r="C183" s="374"/>
      <c r="D183" s="345" t="s">
        <v>102</v>
      </c>
    </row>
    <row r="184" spans="1:4" s="345" customFormat="1">
      <c r="A184" s="345" t="s">
        <v>2961</v>
      </c>
      <c r="B184" s="369" t="s">
        <v>2958</v>
      </c>
      <c r="C184" s="387"/>
      <c r="D184" s="345" t="s">
        <v>3045</v>
      </c>
    </row>
    <row r="185" spans="1:4" s="345" customFormat="1">
      <c r="A185" s="345" t="s">
        <v>3010</v>
      </c>
      <c r="B185" s="370" t="s">
        <v>3012</v>
      </c>
      <c r="C185" s="390"/>
      <c r="D185" s="345" t="s">
        <v>3009</v>
      </c>
    </row>
    <row r="186" spans="1:4" s="345" customFormat="1">
      <c r="A186" s="345" t="s">
        <v>2927</v>
      </c>
      <c r="B186" s="370" t="s">
        <v>2928</v>
      </c>
      <c r="C186" s="364"/>
      <c r="D186" s="345" t="s">
        <v>3050</v>
      </c>
    </row>
    <row r="187" spans="1:4" s="345" customFormat="1">
      <c r="A187" s="345" t="s">
        <v>2941</v>
      </c>
      <c r="B187" s="369" t="s">
        <v>2937</v>
      </c>
      <c r="C187" s="378"/>
      <c r="D187" s="345" t="s">
        <v>3049</v>
      </c>
    </row>
    <row r="188" spans="1:4" s="345" customFormat="1">
      <c r="A188" s="345" t="s">
        <v>2926</v>
      </c>
      <c r="B188" s="370" t="s">
        <v>2931</v>
      </c>
      <c r="C188" s="373"/>
      <c r="D188" s="345" t="s">
        <v>97</v>
      </c>
    </row>
    <row r="189" spans="1:4" s="345" customFormat="1">
      <c r="A189" s="345" t="s">
        <v>2940</v>
      </c>
      <c r="B189" s="369" t="s">
        <v>2957</v>
      </c>
      <c r="C189" s="379"/>
      <c r="D189" s="345" t="s">
        <v>103</v>
      </c>
    </row>
    <row r="190" spans="1:4" s="345" customFormat="1">
      <c r="B190" s="369"/>
    </row>
    <row r="191" spans="1:4">
      <c r="A191" s="335" t="s">
        <v>3026</v>
      </c>
      <c r="B191" s="367"/>
      <c r="C191" s="333"/>
      <c r="D191" s="333"/>
    </row>
    <row r="192" spans="1:4">
      <c r="A192" s="366" t="s">
        <v>2915</v>
      </c>
      <c r="B192" s="368" t="s">
        <v>2916</v>
      </c>
      <c r="C192" s="366" t="s">
        <v>2917</v>
      </c>
      <c r="D192" s="366" t="s">
        <v>2918</v>
      </c>
    </row>
    <row r="193" spans="1:5">
      <c r="A193" s="345" t="s">
        <v>2925</v>
      </c>
      <c r="B193" s="369" t="s">
        <v>2936</v>
      </c>
      <c r="C193" s="375"/>
      <c r="D193" s="345" t="s">
        <v>502</v>
      </c>
    </row>
    <row r="194" spans="1:5">
      <c r="A194" s="345" t="s">
        <v>2966</v>
      </c>
      <c r="B194" s="369" t="s">
        <v>2960</v>
      </c>
      <c r="C194" s="388"/>
      <c r="D194" t="s">
        <v>3000</v>
      </c>
    </row>
    <row r="195" spans="1:5" s="345" customFormat="1">
      <c r="A195" s="345" t="s">
        <v>2965</v>
      </c>
      <c r="B195" s="369" t="s">
        <v>2959</v>
      </c>
      <c r="C195" s="386"/>
      <c r="D195" s="345" t="s">
        <v>2858</v>
      </c>
    </row>
    <row r="196" spans="1:5">
      <c r="A196" s="345" t="s">
        <v>2933</v>
      </c>
      <c r="B196" s="370" t="s">
        <v>2934</v>
      </c>
      <c r="C196" s="374"/>
      <c r="D196" t="s">
        <v>102</v>
      </c>
    </row>
    <row r="197" spans="1:5">
      <c r="A197" s="345" t="s">
        <v>2940</v>
      </c>
      <c r="B197" s="369" t="s">
        <v>2957</v>
      </c>
      <c r="C197" s="379"/>
      <c r="D197" t="s">
        <v>3007</v>
      </c>
      <c r="E197" s="345"/>
    </row>
    <row r="198" spans="1:5">
      <c r="A198" s="345" t="s">
        <v>2961</v>
      </c>
      <c r="B198" s="369" t="s">
        <v>2958</v>
      </c>
      <c r="C198" s="387"/>
      <c r="D198" t="s">
        <v>3008</v>
      </c>
      <c r="E198" s="345"/>
    </row>
    <row r="199" spans="1:5">
      <c r="A199" s="345" t="s">
        <v>2914</v>
      </c>
      <c r="B199" s="371" t="s">
        <v>2921</v>
      </c>
      <c r="C199" s="365"/>
      <c r="D199" t="s">
        <v>99</v>
      </c>
      <c r="E199" s="345"/>
    </row>
    <row r="200" spans="1:5">
      <c r="A200" s="345" t="s">
        <v>2942</v>
      </c>
      <c r="B200" s="369" t="s">
        <v>2938</v>
      </c>
      <c r="C200" s="380"/>
      <c r="D200" t="s">
        <v>98</v>
      </c>
    </row>
    <row r="201" spans="1:5">
      <c r="A201" s="345" t="s">
        <v>2927</v>
      </c>
      <c r="B201" s="370" t="s">
        <v>2928</v>
      </c>
      <c r="C201" s="364"/>
      <c r="D201" t="s">
        <v>3063</v>
      </c>
    </row>
    <row r="202" spans="1:5">
      <c r="A202" s="345" t="s">
        <v>2926</v>
      </c>
      <c r="B202" s="370" t="s">
        <v>2931</v>
      </c>
      <c r="C202" s="373"/>
      <c r="D202" t="s">
        <v>97</v>
      </c>
    </row>
    <row r="203" spans="1:5">
      <c r="A203" s="361" t="s">
        <v>2950</v>
      </c>
      <c r="B203" s="382" t="s">
        <v>2949</v>
      </c>
      <c r="C203" s="383"/>
      <c r="D203" t="s">
        <v>512</v>
      </c>
    </row>
    <row r="204" spans="1:5">
      <c r="A204" s="345" t="s">
        <v>2920</v>
      </c>
      <c r="B204" s="370" t="s">
        <v>2930</v>
      </c>
      <c r="C204" s="372"/>
      <c r="D204" t="s">
        <v>515</v>
      </c>
    </row>
    <row r="205" spans="1:5" s="345" customFormat="1">
      <c r="A205" s="345" t="s">
        <v>3011</v>
      </c>
      <c r="B205" s="370">
        <v>740000</v>
      </c>
      <c r="C205" s="391"/>
      <c r="D205" s="345" t="s">
        <v>2856</v>
      </c>
    </row>
    <row r="206" spans="1:5" s="345" customFormat="1"/>
    <row r="207" spans="1:5">
      <c r="A207" s="335" t="s">
        <v>3217</v>
      </c>
      <c r="B207" s="367"/>
      <c r="C207" s="333"/>
      <c r="D207" s="333"/>
    </row>
    <row r="208" spans="1:5">
      <c r="A208" s="366" t="s">
        <v>2915</v>
      </c>
      <c r="B208" s="368" t="s">
        <v>2916</v>
      </c>
      <c r="C208" s="366" t="s">
        <v>2917</v>
      </c>
      <c r="D208" s="366" t="s">
        <v>2918</v>
      </c>
    </row>
    <row r="209" spans="1:4">
      <c r="A209" s="345" t="s">
        <v>2925</v>
      </c>
      <c r="B209" s="369" t="s">
        <v>2936</v>
      </c>
      <c r="C209" s="375"/>
      <c r="D209" s="345" t="s">
        <v>2859</v>
      </c>
    </row>
    <row r="210" spans="1:4">
      <c r="A210" s="345" t="s">
        <v>2940</v>
      </c>
      <c r="B210" s="369" t="s">
        <v>2957</v>
      </c>
      <c r="C210" s="379"/>
      <c r="D210" s="345" t="s">
        <v>103</v>
      </c>
    </row>
    <row r="211" spans="1:4" s="345" customFormat="1">
      <c r="A211" s="345" t="s">
        <v>2943</v>
      </c>
      <c r="B211" s="369" t="s">
        <v>2939</v>
      </c>
      <c r="C211" s="381"/>
      <c r="D211" s="345" t="s">
        <v>3001</v>
      </c>
    </row>
    <row r="212" spans="1:4">
      <c r="A212" s="345" t="s">
        <v>2965</v>
      </c>
      <c r="B212" s="369" t="s">
        <v>2959</v>
      </c>
      <c r="C212" s="386"/>
      <c r="D212" s="345" t="s">
        <v>2858</v>
      </c>
    </row>
    <row r="213" spans="1:4">
      <c r="A213" s="345" t="s">
        <v>2966</v>
      </c>
      <c r="B213" s="369" t="s">
        <v>2960</v>
      </c>
      <c r="C213" s="388"/>
      <c r="D213" s="345" t="s">
        <v>3000</v>
      </c>
    </row>
    <row r="214" spans="1:4">
      <c r="A214" s="345" t="s">
        <v>2933</v>
      </c>
      <c r="B214" s="370" t="s">
        <v>2934</v>
      </c>
      <c r="C214" s="374"/>
      <c r="D214" s="345" t="s">
        <v>102</v>
      </c>
    </row>
    <row r="215" spans="1:4">
      <c r="A215" s="345" t="s">
        <v>2942</v>
      </c>
      <c r="B215" s="369" t="s">
        <v>2938</v>
      </c>
      <c r="C215" s="380"/>
      <c r="D215" s="345" t="s">
        <v>3065</v>
      </c>
    </row>
    <row r="216" spans="1:4">
      <c r="A216" s="345" t="s">
        <v>2920</v>
      </c>
      <c r="B216" s="370" t="s">
        <v>2930</v>
      </c>
      <c r="C216" s="372"/>
      <c r="D216" s="345" t="s">
        <v>3064</v>
      </c>
    </row>
    <row r="217" spans="1:4">
      <c r="A217" s="345" t="s">
        <v>2926</v>
      </c>
      <c r="B217" s="370" t="s">
        <v>2931</v>
      </c>
      <c r="C217" s="373"/>
      <c r="D217" s="345" t="s">
        <v>97</v>
      </c>
    </row>
    <row r="218" spans="1:4">
      <c r="A218" s="345" t="s">
        <v>2927</v>
      </c>
      <c r="B218" s="370" t="s">
        <v>2928</v>
      </c>
      <c r="C218" s="364"/>
      <c r="D218" s="345" t="s">
        <v>3063</v>
      </c>
    </row>
    <row r="219" spans="1:4">
      <c r="A219" s="345" t="s">
        <v>3011</v>
      </c>
      <c r="B219" s="370">
        <v>740000</v>
      </c>
      <c r="C219" s="391"/>
      <c r="D219" s="345" t="s">
        <v>2856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6328125" defaultRowHeight="14.25"/>
  <cols>
    <col min="1" max="1" width="31.59765625" style="10" customWidth="1"/>
    <col min="2" max="2" width="28.1328125" style="10" customWidth="1"/>
    <col min="3" max="3" width="68" style="10" customWidth="1"/>
    <col min="4" max="16384" width="8.86328125" style="10"/>
  </cols>
  <sheetData>
    <row r="1" spans="1:3">
      <c r="A1" s="51" t="s">
        <v>79</v>
      </c>
      <c r="B1" s="51" t="s">
        <v>80</v>
      </c>
    </row>
    <row r="2" spans="1:3" ht="57">
      <c r="A2" s="10" t="s">
        <v>158</v>
      </c>
      <c r="B2" s="10" t="s">
        <v>3480</v>
      </c>
      <c r="C2" s="442" t="s">
        <v>3491</v>
      </c>
    </row>
    <row r="3" spans="1:3">
      <c r="A3" s="10" t="s">
        <v>2380</v>
      </c>
      <c r="B3" s="10" t="s">
        <v>2381</v>
      </c>
    </row>
    <row r="4" spans="1:3">
      <c r="A4" s="10" t="s">
        <v>3167</v>
      </c>
      <c r="B4" s="10" t="s">
        <v>3168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2.75">
      <c r="A1" s="1" t="s">
        <v>385</v>
      </c>
      <c r="B1" s="9" t="s">
        <v>386</v>
      </c>
      <c r="C1" s="9" t="s">
        <v>388</v>
      </c>
      <c r="D1" s="9" t="s">
        <v>389</v>
      </c>
      <c r="E1" s="1" t="s">
        <v>387</v>
      </c>
    </row>
    <row r="2" spans="1:8" ht="42.75">
      <c r="A2" s="5" t="s">
        <v>390</v>
      </c>
      <c r="B2" s="5">
        <v>2025</v>
      </c>
      <c r="C2" s="7">
        <f>(1-0.28)*B686</f>
        <v>4775.0843807104629</v>
      </c>
      <c r="D2" s="7">
        <f>(1-0.26)*B686</f>
        <v>4907.725613507976</v>
      </c>
      <c r="E2" s="5" t="s">
        <v>391</v>
      </c>
    </row>
    <row r="3" spans="1:8" ht="14.65" thickBot="1">
      <c r="C3" s="7"/>
      <c r="D3" s="7"/>
    </row>
    <row r="4" spans="1:8" ht="15.4">
      <c r="A4" s="444" t="s">
        <v>554</v>
      </c>
      <c r="B4" s="445"/>
      <c r="C4" s="83"/>
      <c r="D4" s="83"/>
      <c r="E4" s="83"/>
      <c r="F4" s="83"/>
      <c r="G4" s="83"/>
      <c r="H4" s="84" t="s">
        <v>555</v>
      </c>
    </row>
    <row r="5" spans="1:8" ht="15.4">
      <c r="A5" s="85"/>
      <c r="B5" s="86"/>
      <c r="C5" s="86"/>
      <c r="D5" s="86"/>
      <c r="E5" s="86"/>
      <c r="F5" s="86"/>
      <c r="G5" s="86"/>
      <c r="H5" s="87" t="s">
        <v>556</v>
      </c>
    </row>
    <row r="6" spans="1:8">
      <c r="A6" s="88"/>
      <c r="B6" s="89"/>
      <c r="C6" s="89"/>
      <c r="D6" s="89"/>
      <c r="E6" s="89"/>
      <c r="F6" s="89"/>
      <c r="G6" s="90"/>
      <c r="H6" s="87" t="s">
        <v>557</v>
      </c>
    </row>
    <row r="7" spans="1:8" ht="14.65" thickBot="1">
      <c r="A7" s="91"/>
      <c r="B7" s="92"/>
      <c r="C7" s="92"/>
      <c r="D7" s="92"/>
      <c r="E7" s="92"/>
      <c r="F7" s="92"/>
      <c r="G7" s="92"/>
      <c r="H7" s="93"/>
    </row>
    <row r="8" spans="1:8">
      <c r="A8" s="446" t="s">
        <v>558</v>
      </c>
      <c r="B8" s="94" t="s">
        <v>559</v>
      </c>
      <c r="C8" s="94" t="s">
        <v>560</v>
      </c>
      <c r="D8" s="94" t="s">
        <v>561</v>
      </c>
      <c r="E8" s="94" t="s">
        <v>562</v>
      </c>
      <c r="F8" s="94" t="s">
        <v>563</v>
      </c>
      <c r="G8" s="94" t="s">
        <v>564</v>
      </c>
      <c r="H8" s="95" t="s">
        <v>565</v>
      </c>
    </row>
    <row r="9" spans="1:8" ht="14.65" thickBot="1">
      <c r="A9" s="447"/>
      <c r="B9" s="448" t="s">
        <v>566</v>
      </c>
      <c r="C9" s="449"/>
      <c r="D9" s="449"/>
      <c r="E9" s="449"/>
      <c r="F9" s="449"/>
      <c r="G9" s="449"/>
      <c r="H9" s="450"/>
    </row>
    <row r="10" spans="1:8" ht="1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4.6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4.6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4.6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4.6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4.6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4.6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4.65" thickBot="1">
      <c r="A36" s="105" t="s">
        <v>595</v>
      </c>
      <c r="B36" s="97">
        <v>27566.307103419644</v>
      </c>
      <c r="C36" s="97">
        <v>0.48826677857</v>
      </c>
      <c r="D36" s="97">
        <v>0.78160963399831995</v>
      </c>
      <c r="E36" s="101" t="s">
        <v>572</v>
      </c>
      <c r="F36" s="101" t="s">
        <v>572</v>
      </c>
      <c r="G36" s="101" t="s">
        <v>572</v>
      </c>
      <c r="H36" s="101" t="s">
        <v>572</v>
      </c>
    </row>
    <row r="37" spans="1:8" ht="14.6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4.6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4.6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4.6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4.6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4.65" thickBot="1">
      <c r="C64" s="7"/>
      <c r="D64" s="7"/>
    </row>
    <row r="65" spans="1:10" ht="15.4">
      <c r="A65" s="444" t="s">
        <v>626</v>
      </c>
      <c r="B65" s="445"/>
      <c r="C65" s="118"/>
      <c r="D65" s="118"/>
      <c r="E65" s="118"/>
      <c r="F65" s="118"/>
      <c r="G65" s="118"/>
      <c r="H65" s="118"/>
      <c r="I65" s="118"/>
      <c r="J65" s="84" t="s">
        <v>555</v>
      </c>
    </row>
    <row r="66" spans="1:10" ht="15.4">
      <c r="A66" s="85" t="s">
        <v>627</v>
      </c>
      <c r="B66" s="119"/>
      <c r="C66" s="120"/>
      <c r="D66" s="120"/>
      <c r="E66" s="120"/>
      <c r="F66" s="120"/>
      <c r="G66" s="120"/>
      <c r="H66" s="120"/>
      <c r="I66" s="121"/>
      <c r="J66" s="87" t="s">
        <v>556</v>
      </c>
    </row>
    <row r="67" spans="1:10" ht="15.75" thickBot="1">
      <c r="A67" s="85"/>
      <c r="B67" s="119"/>
      <c r="C67" s="120"/>
      <c r="D67" s="120"/>
      <c r="E67" s="120"/>
      <c r="F67" s="120"/>
      <c r="G67" s="120"/>
      <c r="H67" s="90"/>
      <c r="I67" s="121"/>
      <c r="J67" s="122" t="s">
        <v>557</v>
      </c>
    </row>
    <row r="68" spans="1:10">
      <c r="A68" s="451" t="s">
        <v>558</v>
      </c>
      <c r="B68" s="454" t="s">
        <v>628</v>
      </c>
      <c r="C68" s="455"/>
      <c r="D68" s="454" t="s">
        <v>629</v>
      </c>
      <c r="E68" s="456"/>
      <c r="F68" s="457"/>
      <c r="G68" s="454" t="s">
        <v>630</v>
      </c>
      <c r="H68" s="458"/>
      <c r="I68" s="458"/>
      <c r="J68" s="455"/>
    </row>
    <row r="69" spans="1:10">
      <c r="A69" s="452"/>
      <c r="B69" s="459" t="s">
        <v>631</v>
      </c>
      <c r="C69" s="460"/>
      <c r="D69" s="463" t="s">
        <v>632</v>
      </c>
      <c r="E69" s="465" t="s">
        <v>560</v>
      </c>
      <c r="F69" s="467" t="s">
        <v>561</v>
      </c>
      <c r="G69" s="469" t="s">
        <v>633</v>
      </c>
      <c r="H69" s="463" t="s">
        <v>560</v>
      </c>
      <c r="I69" s="463" t="s">
        <v>561</v>
      </c>
      <c r="J69" s="123" t="s">
        <v>559</v>
      </c>
    </row>
    <row r="70" spans="1:10">
      <c r="A70" s="452"/>
      <c r="B70" s="461"/>
      <c r="C70" s="462"/>
      <c r="D70" s="464"/>
      <c r="E70" s="466"/>
      <c r="F70" s="468"/>
      <c r="G70" s="470"/>
      <c r="H70" s="464"/>
      <c r="I70" s="464"/>
      <c r="J70" s="124" t="s">
        <v>634</v>
      </c>
    </row>
    <row r="71" spans="1:10" ht="14.65" thickBot="1">
      <c r="A71" s="453"/>
      <c r="B71" s="125" t="s">
        <v>635</v>
      </c>
      <c r="C71" s="126" t="s">
        <v>636</v>
      </c>
      <c r="D71" s="126" t="s">
        <v>637</v>
      </c>
      <c r="E71" s="477" t="s">
        <v>638</v>
      </c>
      <c r="F71" s="478"/>
      <c r="G71" s="477" t="s">
        <v>566</v>
      </c>
      <c r="H71" s="475"/>
      <c r="I71" s="475"/>
      <c r="J71" s="476"/>
    </row>
    <row r="72" spans="1:10" ht="14.6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4">
      <c r="A406" s="471" t="s">
        <v>726</v>
      </c>
      <c r="B406" s="471"/>
      <c r="C406" s="471"/>
      <c r="D406" s="471"/>
      <c r="E406" s="471"/>
      <c r="F406" s="471"/>
      <c r="G406" s="471"/>
      <c r="H406" s="155"/>
      <c r="I406" s="155"/>
      <c r="J406" s="155"/>
      <c r="K406" s="155"/>
      <c r="L406" s="155"/>
      <c r="M406" s="156" t="s">
        <v>555</v>
      </c>
    </row>
    <row r="407" spans="1:13" ht="15.4">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47.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4.65" thickBot="1">
      <c r="A411" s="168"/>
      <c r="B411" s="472" t="s">
        <v>566</v>
      </c>
      <c r="C411" s="472"/>
      <c r="D411" s="473"/>
      <c r="E411" s="474" t="s">
        <v>734</v>
      </c>
      <c r="F411" s="472"/>
      <c r="G411" s="473"/>
      <c r="H411" s="474" t="s">
        <v>566</v>
      </c>
      <c r="I411" s="475"/>
      <c r="J411" s="475"/>
      <c r="K411" s="475"/>
      <c r="L411" s="475"/>
      <c r="M411" s="476"/>
    </row>
    <row r="412" spans="1:13" ht="14.6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8">
      <c r="A463" s="479" t="s">
        <v>784</v>
      </c>
      <c r="B463" s="479"/>
      <c r="C463" s="479"/>
      <c r="D463" s="479"/>
      <c r="E463" s="479"/>
      <c r="F463" s="479"/>
      <c r="G463" s="479"/>
      <c r="H463" s="479"/>
      <c r="I463" s="479"/>
      <c r="J463" s="479"/>
      <c r="K463" s="479"/>
      <c r="L463" s="479"/>
      <c r="M463" s="479"/>
      <c r="N463" s="479"/>
      <c r="O463" s="479"/>
      <c r="P463" s="479"/>
      <c r="Q463" s="479"/>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4">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4.5">
      <c r="A467" s="495"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6.4" thickBot="1">
      <c r="A468" s="496"/>
      <c r="B468" s="474" t="s">
        <v>819</v>
      </c>
      <c r="C468" s="472"/>
      <c r="D468" s="472"/>
      <c r="E468" s="472"/>
      <c r="F468" s="472"/>
      <c r="G468" s="472"/>
      <c r="H468" s="472"/>
      <c r="I468" s="472"/>
      <c r="J468" s="472"/>
      <c r="K468" s="472"/>
      <c r="L468" s="472"/>
      <c r="M468" s="472"/>
      <c r="N468" s="472"/>
      <c r="O468" s="472"/>
      <c r="P468" s="472"/>
      <c r="Q468" s="472"/>
      <c r="R468" s="473"/>
      <c r="S468" s="195"/>
      <c r="T468" s="195"/>
      <c r="U468" s="480" t="s">
        <v>820</v>
      </c>
      <c r="V468" s="481"/>
      <c r="W468" s="474" t="s">
        <v>819</v>
      </c>
      <c r="X468" s="472"/>
      <c r="Y468" s="472"/>
      <c r="Z468" s="472"/>
      <c r="AA468" s="472"/>
      <c r="AB468" s="472"/>
      <c r="AC468" s="473"/>
      <c r="AD468" s="195"/>
      <c r="AE468" s="195"/>
      <c r="AF468" s="480" t="s">
        <v>820</v>
      </c>
      <c r="AG468" s="481"/>
      <c r="AH468" s="196" t="s">
        <v>734</v>
      </c>
      <c r="AI468" s="197" t="s">
        <v>819</v>
      </c>
      <c r="AJ468" s="198" t="s">
        <v>819</v>
      </c>
    </row>
    <row r="469" spans="1:36" ht="14.6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80" t="s">
        <v>820</v>
      </c>
      <c r="C498" s="482"/>
      <c r="D498" s="482"/>
      <c r="E498" s="482"/>
      <c r="F498" s="482"/>
      <c r="G498" s="482"/>
      <c r="H498" s="482"/>
      <c r="I498" s="482"/>
      <c r="J498" s="482"/>
      <c r="K498" s="482"/>
      <c r="L498" s="482"/>
      <c r="M498" s="482"/>
      <c r="N498" s="482"/>
      <c r="O498" s="482"/>
      <c r="P498" s="482"/>
      <c r="Q498" s="482"/>
      <c r="R498" s="482"/>
      <c r="S498" s="482"/>
      <c r="T498" s="482"/>
      <c r="U498" s="482"/>
      <c r="V498" s="482"/>
      <c r="W498" s="482"/>
      <c r="X498" s="482"/>
      <c r="Y498" s="482"/>
      <c r="Z498" s="482"/>
      <c r="AA498" s="482"/>
      <c r="AB498" s="482"/>
      <c r="AC498" s="482"/>
      <c r="AD498" s="482"/>
      <c r="AE498" s="482"/>
      <c r="AF498" s="482"/>
      <c r="AG498" s="482"/>
      <c r="AH498" s="482"/>
      <c r="AI498" s="482"/>
      <c r="AJ498" s="483"/>
    </row>
    <row r="499" spans="1:36" ht="14.6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
      <c r="A510" s="184" t="s">
        <v>842</v>
      </c>
      <c r="B510" s="155"/>
      <c r="C510" s="155"/>
      <c r="D510" s="155"/>
      <c r="E510" s="155"/>
      <c r="F510" s="156"/>
      <c r="G510" s="156" t="s">
        <v>555</v>
      </c>
    </row>
    <row r="511" spans="1:36" ht="15">
      <c r="A511" s="184" t="s">
        <v>843</v>
      </c>
      <c r="B511" s="155"/>
      <c r="C511" s="155"/>
      <c r="D511" s="155"/>
      <c r="E511" s="155"/>
      <c r="F511" s="156"/>
      <c r="G511" s="156" t="s">
        <v>556</v>
      </c>
    </row>
    <row r="512" spans="1:36">
      <c r="A512" s="155"/>
      <c r="B512" s="155"/>
      <c r="C512" s="155"/>
      <c r="D512" s="155"/>
      <c r="E512" s="155"/>
      <c r="F512" s="156"/>
      <c r="G512" s="156" t="s">
        <v>557</v>
      </c>
    </row>
    <row r="513" spans="1:7" ht="14.6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4.65" thickBot="1">
      <c r="A515" s="214" t="s">
        <v>845</v>
      </c>
      <c r="B515" s="472" t="s">
        <v>566</v>
      </c>
      <c r="C515" s="472"/>
      <c r="D515" s="472"/>
      <c r="E515" s="472"/>
      <c r="F515" s="472"/>
      <c r="G515" s="473"/>
    </row>
    <row r="516" spans="1:7" ht="14.6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4.65" thickBot="1">
      <c r="A582" s="172" t="s">
        <v>883</v>
      </c>
      <c r="B582" s="129" t="s">
        <v>215</v>
      </c>
      <c r="C582" s="129" t="s">
        <v>215</v>
      </c>
      <c r="D582" s="170" t="s">
        <v>701</v>
      </c>
      <c r="E582" s="129" t="s">
        <v>215</v>
      </c>
      <c r="F582" s="129" t="s">
        <v>215</v>
      </c>
      <c r="G582" s="129" t="s">
        <v>215</v>
      </c>
    </row>
    <row r="583" spans="1:7" ht="14.6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4">
      <c r="A595" s="157" t="s">
        <v>893</v>
      </c>
      <c r="B595" s="155"/>
      <c r="C595" s="155"/>
      <c r="D595" s="155"/>
      <c r="E595" s="155"/>
      <c r="F595" s="155"/>
      <c r="G595" s="156" t="s">
        <v>555</v>
      </c>
    </row>
    <row r="596" spans="1:7" ht="15.4">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90" t="s">
        <v>558</v>
      </c>
      <c r="B599" s="228" t="s">
        <v>894</v>
      </c>
      <c r="C599" s="228" t="s">
        <v>895</v>
      </c>
      <c r="D599" s="228" t="s">
        <v>896</v>
      </c>
      <c r="E599" s="228" t="s">
        <v>732</v>
      </c>
      <c r="F599" s="228" t="s">
        <v>563</v>
      </c>
      <c r="G599" s="228" t="s">
        <v>564</v>
      </c>
    </row>
    <row r="600" spans="1:7" ht="14.65" thickBot="1">
      <c r="A600" s="491"/>
      <c r="B600" s="492" t="s">
        <v>566</v>
      </c>
      <c r="C600" s="493"/>
      <c r="D600" s="493"/>
      <c r="E600" s="493"/>
      <c r="F600" s="493"/>
      <c r="G600" s="494"/>
    </row>
    <row r="601" spans="1:7" ht="14.6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
      <c r="A630" s="497" t="s">
        <v>923</v>
      </c>
      <c r="B630" s="497"/>
      <c r="C630" s="155"/>
      <c r="D630" s="155"/>
      <c r="E630" s="155"/>
      <c r="F630" s="155"/>
      <c r="G630" s="155"/>
      <c r="H630" s="156" t="s">
        <v>555</v>
      </c>
    </row>
    <row r="631" spans="1:8" ht="15.4">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4.65" thickBot="1">
      <c r="A633" s="155"/>
      <c r="B633" s="155"/>
      <c r="C633" s="155"/>
      <c r="D633" s="155"/>
      <c r="E633" s="155"/>
      <c r="F633" s="155"/>
      <c r="G633" s="155"/>
      <c r="H633" s="235"/>
    </row>
    <row r="634" spans="1:8">
      <c r="A634" s="484" t="s">
        <v>924</v>
      </c>
      <c r="B634" s="236" t="s">
        <v>925</v>
      </c>
      <c r="C634" s="237" t="s">
        <v>560</v>
      </c>
      <c r="D634" s="237" t="s">
        <v>561</v>
      </c>
      <c r="E634" s="237" t="s">
        <v>732</v>
      </c>
      <c r="F634" s="238" t="s">
        <v>563</v>
      </c>
      <c r="G634" s="239" t="s">
        <v>564</v>
      </c>
      <c r="H634" s="240" t="s">
        <v>733</v>
      </c>
    </row>
    <row r="635" spans="1:8" ht="14.65" thickBot="1">
      <c r="A635" s="485"/>
      <c r="B635" s="486" t="s">
        <v>566</v>
      </c>
      <c r="C635" s="487"/>
      <c r="D635" s="487"/>
      <c r="E635" s="487"/>
      <c r="F635" s="487"/>
      <c r="G635" s="487"/>
      <c r="H635" s="488"/>
    </row>
    <row r="636" spans="1:8" ht="14.6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28.5">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5.75">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28.5">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5.75">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4.65" thickBot="1"/>
    <row r="679" spans="1:9" ht="14.6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9" t="s">
        <v>983</v>
      </c>
      <c r="F682" s="489"/>
      <c r="G682" s="489"/>
      <c r="H682" s="489"/>
      <c r="I682" s="489"/>
    </row>
    <row r="683" spans="1:9">
      <c r="A683" s="10" t="s">
        <v>984</v>
      </c>
      <c r="B683" s="7">
        <f>B682/1000</f>
        <v>-911.92899999999997</v>
      </c>
      <c r="C683" s="5">
        <f>C682*H696/1000</f>
        <v>9.2959999999999994</v>
      </c>
      <c r="D683" s="5">
        <f>D682*H698/1000</f>
        <v>7.42</v>
      </c>
      <c r="E683" s="489"/>
      <c r="F683" s="489"/>
      <c r="G683" s="489"/>
      <c r="H683" s="489"/>
      <c r="I683" s="489"/>
    </row>
    <row r="684" spans="1:9">
      <c r="A684" s="4"/>
      <c r="B684" s="7"/>
    </row>
    <row r="685" spans="1:9" ht="14.65" thickBot="1">
      <c r="A685" s="4"/>
      <c r="B685" s="7"/>
    </row>
    <row r="686" spans="1:9" ht="14.6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2">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75">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75">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75">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75">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4.65">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75">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75">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75">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18.75">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75">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75">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4.65">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4.65">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75">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75">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75">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75">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4.65">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75">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4.65">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75">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4.65">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75">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75">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75">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498" t="s">
        <v>11</v>
      </c>
      <c r="B1" s="498"/>
      <c r="C1" s="498"/>
      <c r="D1" s="498"/>
      <c r="E1" s="498"/>
    </row>
    <row r="2" spans="1:5">
      <c r="A2" s="502" t="s">
        <v>178</v>
      </c>
      <c r="B2" s="502"/>
      <c r="C2" s="502"/>
      <c r="D2" s="502"/>
      <c r="E2" s="502"/>
    </row>
    <row r="19" spans="1:5">
      <c r="A19" s="10" t="s">
        <v>179</v>
      </c>
    </row>
    <row r="20" spans="1:5">
      <c r="A20" s="10">
        <v>155400</v>
      </c>
      <c r="B20" s="10" t="s">
        <v>180</v>
      </c>
    </row>
    <row r="21" spans="1:5">
      <c r="A21" s="502" t="s">
        <v>181</v>
      </c>
      <c r="B21" s="502"/>
      <c r="C21" s="502"/>
      <c r="D21" s="502"/>
      <c r="E21" s="502"/>
    </row>
    <row r="38" spans="1:5">
      <c r="A38" s="10" t="s">
        <v>179</v>
      </c>
    </row>
    <row r="39" spans="1:5">
      <c r="A39" s="10">
        <v>100800</v>
      </c>
      <c r="B39" s="10" t="s">
        <v>180</v>
      </c>
    </row>
    <row r="40" spans="1:5">
      <c r="A40" s="502" t="s">
        <v>182</v>
      </c>
      <c r="B40" s="502"/>
      <c r="C40" s="502"/>
      <c r="D40" s="502"/>
      <c r="E40" s="502"/>
    </row>
    <row r="57" spans="1:5" ht="14.65" thickBot="1">
      <c r="A57" s="10" t="s">
        <v>179</v>
      </c>
    </row>
    <row r="58" spans="1:5" ht="14.65" thickBot="1">
      <c r="A58" s="12">
        <v>194000</v>
      </c>
      <c r="B58" s="10" t="s">
        <v>183</v>
      </c>
    </row>
    <row r="60" spans="1:5">
      <c r="A60" s="498" t="s">
        <v>184</v>
      </c>
      <c r="B60" s="498"/>
      <c r="C60" s="498"/>
      <c r="D60" s="498"/>
      <c r="E60" s="498"/>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422</v>
      </c>
      <c r="B88" s="15">
        <f>(B86-B85)/B85</f>
        <v>1.0254083484573502</v>
      </c>
    </row>
    <row r="89" spans="1:39">
      <c r="A89" s="498" t="s">
        <v>185</v>
      </c>
      <c r="B89" s="498"/>
      <c r="C89" s="498"/>
      <c r="D89" s="498"/>
      <c r="E89" s="498"/>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4.65" thickBot="1">
      <c r="A95" s="10">
        <v>8.0274920000000005</v>
      </c>
      <c r="B95" s="10" t="s">
        <v>424</v>
      </c>
      <c r="E95" s="10" t="s">
        <v>433</v>
      </c>
      <c r="L95" s="16"/>
    </row>
    <row r="96" spans="1:39" ht="14.65" thickBot="1">
      <c r="A96" s="17">
        <f>(A94-A95)/A95</f>
        <v>0.65158059329115492</v>
      </c>
      <c r="B96" s="10" t="s">
        <v>425</v>
      </c>
      <c r="C96" s="18"/>
      <c r="E96" s="10" t="s">
        <v>190</v>
      </c>
    </row>
    <row r="98" spans="1:5">
      <c r="A98" s="498" t="s">
        <v>186</v>
      </c>
      <c r="B98" s="498"/>
      <c r="C98" s="498"/>
      <c r="D98" s="498"/>
      <c r="E98" s="498"/>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4.65" thickBot="1">
      <c r="A106" s="10">
        <f>1/A105</f>
        <v>139.56043956043956</v>
      </c>
      <c r="B106" s="10" t="s">
        <v>441</v>
      </c>
    </row>
    <row r="107" spans="1:5" ht="14.65" thickBot="1">
      <c r="A107" s="20">
        <f>(A106-A103)/A103</f>
        <v>0.53846153846153832</v>
      </c>
      <c r="B107" s="10" t="s">
        <v>443</v>
      </c>
    </row>
    <row r="108" spans="1:5">
      <c r="A108" s="21"/>
    </row>
    <row r="109" spans="1:5">
      <c r="A109" s="498" t="s">
        <v>188</v>
      </c>
      <c r="B109" s="498"/>
      <c r="C109" s="498"/>
      <c r="D109" s="498"/>
      <c r="E109" s="498"/>
    </row>
    <row r="110" spans="1:5" ht="14.65" thickBot="1"/>
    <row r="111" spans="1:5" ht="14.65" thickBot="1">
      <c r="A111" s="20">
        <f>A122</f>
        <v>0.20481927710843381</v>
      </c>
      <c r="B111" s="10" t="s">
        <v>445</v>
      </c>
    </row>
    <row r="113" spans="1:14">
      <c r="A113" s="498" t="s">
        <v>187</v>
      </c>
      <c r="B113" s="498"/>
      <c r="C113" s="498"/>
      <c r="D113" s="498"/>
      <c r="E113" s="498"/>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4.65" thickBot="1">
      <c r="A121" s="10">
        <f>1/A120</f>
        <v>2.9367469879518069</v>
      </c>
      <c r="B121" s="10" t="s">
        <v>441</v>
      </c>
    </row>
    <row r="122" spans="1:14" ht="14.65" thickBot="1">
      <c r="A122" s="20">
        <f>(A121-A118)/A118</f>
        <v>0.20481927710843381</v>
      </c>
      <c r="B122" s="10" t="s">
        <v>443</v>
      </c>
    </row>
    <row r="124" spans="1:14">
      <c r="A124" s="498" t="s">
        <v>446</v>
      </c>
      <c r="B124" s="498"/>
      <c r="C124" s="498"/>
      <c r="D124" s="498"/>
      <c r="E124" s="498"/>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4.65" thickBot="1">
      <c r="A130" s="10">
        <f>1/A129</f>
        <v>0.93457943925233644</v>
      </c>
      <c r="B130" s="10" t="s">
        <v>451</v>
      </c>
      <c r="F130" s="25"/>
      <c r="M130" s="16"/>
      <c r="N130" s="16"/>
    </row>
    <row r="131" spans="1:14" ht="14.65" thickBot="1">
      <c r="A131" s="20">
        <f>(A130-A128)/A128</f>
        <v>0.73592369435785332</v>
      </c>
      <c r="B131" s="10" t="s">
        <v>443</v>
      </c>
      <c r="F131" s="25"/>
    </row>
    <row r="132" spans="1:14">
      <c r="J132" s="27"/>
    </row>
    <row r="133" spans="1:14">
      <c r="A133" s="22"/>
      <c r="B133" s="16"/>
      <c r="C133" s="16"/>
    </row>
    <row r="134" spans="1:14">
      <c r="A134" s="498" t="s">
        <v>110</v>
      </c>
      <c r="B134" s="498"/>
      <c r="C134" s="498"/>
      <c r="D134" s="498"/>
      <c r="E134" s="498"/>
    </row>
    <row r="135" spans="1:14">
      <c r="A135" s="28" t="s">
        <v>465</v>
      </c>
      <c r="B135" s="29"/>
      <c r="C135" s="29"/>
      <c r="D135" s="29"/>
      <c r="E135" s="29"/>
      <c r="F135" s="29"/>
      <c r="G135" s="29"/>
    </row>
    <row r="136" spans="1:14">
      <c r="A136" s="30"/>
      <c r="B136" s="499" t="s">
        <v>466</v>
      </c>
      <c r="C136" s="500"/>
      <c r="D136" s="500"/>
      <c r="E136" s="501"/>
      <c r="F136" s="29"/>
      <c r="G136" s="29"/>
    </row>
    <row r="137" spans="1:14">
      <c r="A137" s="31"/>
      <c r="B137" s="499" t="s">
        <v>467</v>
      </c>
      <c r="C137" s="501"/>
      <c r="D137" s="499" t="s">
        <v>468</v>
      </c>
      <c r="E137" s="501"/>
      <c r="F137" s="29"/>
      <c r="G137" s="29"/>
    </row>
    <row r="138" spans="1:14">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8" t="s">
        <v>191</v>
      </c>
      <c r="B165" s="498"/>
      <c r="C165" s="498"/>
      <c r="D165" s="498"/>
      <c r="E165" s="498"/>
    </row>
    <row r="166" spans="1:7" ht="14.65" thickBot="1">
      <c r="A166" s="24" t="s">
        <v>192</v>
      </c>
      <c r="B166" s="18">
        <v>0.4</v>
      </c>
    </row>
    <row r="167" spans="1:7" ht="14.65" thickBot="1">
      <c r="A167" s="10" t="s">
        <v>193</v>
      </c>
      <c r="B167" s="46">
        <f>(1+B166)^(1/(2020-2010))-1</f>
        <v>3.4219694129380196E-2</v>
      </c>
    </row>
    <row r="168" spans="1:7">
      <c r="B168" s="47"/>
    </row>
    <row r="169" spans="1:7">
      <c r="A169" s="498" t="s">
        <v>454</v>
      </c>
      <c r="B169" s="498"/>
    </row>
    <row r="170" spans="1:7">
      <c r="A170" s="24" t="s">
        <v>455</v>
      </c>
      <c r="B170" s="48">
        <v>972.7</v>
      </c>
    </row>
    <row r="171" spans="1:7" ht="14.65" thickBot="1">
      <c r="A171" s="24" t="s">
        <v>456</v>
      </c>
      <c r="B171" s="49">
        <f>400.9+53.5+276.5+255.7+63.5+462.5+B170+975.4+227.6+436.5</f>
        <v>4124.8</v>
      </c>
    </row>
    <row r="172" spans="1:7" ht="14.65" thickBot="1">
      <c r="A172" s="24" t="s">
        <v>457</v>
      </c>
      <c r="B172" s="46">
        <f>B170/B171</f>
        <v>0.23581749418153608</v>
      </c>
    </row>
    <row r="173" spans="1:7">
      <c r="B173" s="47"/>
    </row>
    <row r="174" spans="1:7">
      <c r="A174" s="498" t="s">
        <v>200</v>
      </c>
      <c r="B174" s="498"/>
      <c r="C174" s="498"/>
      <c r="D174" s="498"/>
      <c r="E174" s="498"/>
    </row>
    <row r="175" spans="1:7" ht="14.65" thickBot="1">
      <c r="A175" s="24" t="s">
        <v>464</v>
      </c>
      <c r="B175" s="47">
        <v>0.1246</v>
      </c>
    </row>
    <row r="176" spans="1:7" ht="14.65" thickBot="1">
      <c r="A176" s="24" t="s">
        <v>459</v>
      </c>
      <c r="B176" s="46">
        <f>1-B175</f>
        <v>0.87539999999999996</v>
      </c>
    </row>
    <row r="178" spans="1:5">
      <c r="A178" s="498" t="s">
        <v>194</v>
      </c>
      <c r="B178" s="498"/>
      <c r="C178" s="498"/>
      <c r="D178" s="498"/>
      <c r="E178" s="498"/>
    </row>
    <row r="179" spans="1:5">
      <c r="A179" s="26" t="s">
        <v>461</v>
      </c>
      <c r="B179" s="10">
        <v>197000</v>
      </c>
    </row>
    <row r="180" spans="1:5" ht="14.65" thickBot="1">
      <c r="A180" s="10" t="s">
        <v>462</v>
      </c>
      <c r="B180" s="10">
        <v>175000</v>
      </c>
    </row>
    <row r="181" spans="1:5" ht="14.65" thickBot="1">
      <c r="A181" s="10" t="s">
        <v>195</v>
      </c>
      <c r="B181" s="20">
        <f>B179/B180</f>
        <v>1.1257142857142857</v>
      </c>
    </row>
    <row r="183" spans="1:5">
      <c r="A183" s="498" t="s">
        <v>196</v>
      </c>
      <c r="B183" s="498"/>
      <c r="C183" s="498"/>
      <c r="D183" s="498"/>
      <c r="E183" s="498"/>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4.65" thickBot="1">
      <c r="A188" s="24" t="s">
        <v>2393</v>
      </c>
      <c r="B188" s="16">
        <f>(1-B185)^B186</f>
        <v>0.44858421050781644</v>
      </c>
    </row>
    <row r="189" spans="1:5" ht="14.65" thickBot="1">
      <c r="A189" s="24" t="s">
        <v>2394</v>
      </c>
      <c r="B189" s="20">
        <f>(B187-B188)/B187</f>
        <v>0.33186409400289502</v>
      </c>
    </row>
    <row r="191" spans="1:5">
      <c r="A191" s="498" t="s">
        <v>210</v>
      </c>
      <c r="B191" s="498"/>
      <c r="C191" s="498"/>
      <c r="D191" s="498"/>
      <c r="E191" s="498"/>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4.65" thickBot="1">
      <c r="A196" s="10" t="s">
        <v>208</v>
      </c>
      <c r="B196" s="23">
        <f>B195*B194</f>
        <v>6800000</v>
      </c>
    </row>
    <row r="197" spans="1:3" ht="14.6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2020-08-14T18:35:04Z</dcterms:modified>
</cp:coreProperties>
</file>