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78169E06-1913-4FEB-9693-D07836EA5C04}"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<sst xmlns="http://schemas.openxmlformats.org/spreadsheetml/2006/main" count="35267" uniqueCount="4365">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</sst>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3857</v>
      </c>
      <c r="C1" s="347">
        <v>45517</v>
      </c>
      <c r="G1" s="348" t="s">
        <v>3761</v>
      </c>
      <c r="H1" s="348" t="s">
        <v>3762</v>
      </c>
    </row>
    <row r="2" spans="1:8" x14ac:dyDescent="0.75">
      <c r="B2" t="str">
        <f>_xlfn.XLOOKUP(B1,H:H,G:G,0,0,1)</f>
        <v>WI</v>
      </c>
      <c r="C2" t="str">
        <f>_xlfn.XLOOKUP(B2,G:G, H:H, 0,0,1)</f>
        <v>Wisconsin</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Wisconsin.</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-27%.</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Wisconsin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PV:**Wisconsin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Wind:**Wisconsin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72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Wisconsin.</v>
      </c>
      <c r="L9" s="290" t="str">
        <f>J9&amp;K9</f>
        <v>**Description:** This policy prevents new capacity of the selected type(s) from being built or deployed.  // **Guidance for setting values:**No new coal is planned in Wisconsin.</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289"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Wisconsin</v>
      </c>
      <c r="B3" s="386">
        <f>ROUND(SUMIFS(B$4:B$54, $A$4:$A$54, $A$3),0)</f>
        <v>72333</v>
      </c>
      <c r="C3" s="387">
        <f t="shared" ref="C3" si="0">ROUND(SUMIFS(C$4:C$54, $A$4:$A$54, $A$3),0)</f>
        <v>72</v>
      </c>
      <c r="D3" s="386">
        <f>SUMIFS(D$4:D$54, $A$4:$A$54, $A$3)</f>
        <v>14492190</v>
      </c>
      <c r="E3" s="386">
        <f>SUMIFS(E$4:E$54, $A$4:$A$54, $A$3)</f>
        <v>10552037.999999976</v>
      </c>
      <c r="F3" s="388">
        <f>ROUND(SUMIFS(F$4:F$54,$A$4:$A$54,$A$3)*100,0)</f>
        <v>-27</v>
      </c>
      <c r="G3" s="173">
        <f>SUMIFS(G$4:G$54, $A$4:$A$54, $A$3)</f>
        <v>30</v>
      </c>
      <c r="H3" s="173">
        <f>SUMIFS(H$4:H$54, $A$4:$A$54, $A$3)</f>
        <v>0</v>
      </c>
      <c r="I3" s="388">
        <f>ROUND(SUMIFS(I$4:I$54,$A$4:$A$54,$A$3)*100,0)</f>
        <v>-100</v>
      </c>
      <c r="J3" s="388">
        <f>ROUND(SUMIFS(J$4:J$54, $A$4:$A$54, $A$3),0)</f>
        <v>5813</v>
      </c>
      <c r="K3" s="173">
        <f t="shared" ref="K3:AI3" si="1">ROUND(SUMIFS(K$4:K$54, $A$4:$A$54, $A$3),0)</f>
        <v>2116</v>
      </c>
      <c r="L3" s="388">
        <f t="shared" si="1"/>
        <v>2781</v>
      </c>
      <c r="M3" s="173">
        <f t="shared" si="1"/>
        <v>2650</v>
      </c>
      <c r="N3" s="173">
        <f t="shared" si="1"/>
        <v>50</v>
      </c>
      <c r="O3" s="173">
        <f t="shared" si="1"/>
        <v>0</v>
      </c>
      <c r="P3" s="173">
        <f t="shared" si="1"/>
        <v>0</v>
      </c>
      <c r="Q3" s="173">
        <f t="shared" si="1"/>
        <v>0</v>
      </c>
      <c r="R3" s="173">
        <f t="shared" si="1"/>
        <v>500</v>
      </c>
      <c r="S3" s="388">
        <f t="shared" si="1"/>
        <v>0</v>
      </c>
      <c r="T3" s="173">
        <f t="shared" si="1"/>
        <v>5487</v>
      </c>
      <c r="U3" s="173">
        <f t="shared" si="1"/>
        <v>2727</v>
      </c>
      <c r="V3" s="173">
        <f t="shared" si="1"/>
        <v>1201</v>
      </c>
      <c r="W3" s="173">
        <f t="shared" si="1"/>
        <v>386</v>
      </c>
      <c r="X3" s="173">
        <f t="shared" si="1"/>
        <v>307</v>
      </c>
      <c r="Y3" s="173">
        <f t="shared" si="1"/>
        <v>37</v>
      </c>
      <c r="Z3" s="173">
        <f t="shared" si="1"/>
        <v>0</v>
      </c>
      <c r="AA3" s="173">
        <f t="shared" si="1"/>
        <v>202</v>
      </c>
      <c r="AB3" s="173">
        <f t="shared" si="1"/>
        <v>0</v>
      </c>
      <c r="AC3" s="173">
        <f t="shared" si="1"/>
        <v>588</v>
      </c>
      <c r="AD3" s="173">
        <f t="shared" si="1"/>
        <v>3830</v>
      </c>
      <c r="AE3" s="173">
        <f t="shared" si="1"/>
        <v>0</v>
      </c>
      <c r="AF3" s="173">
        <f t="shared" si="1"/>
        <v>0</v>
      </c>
      <c r="AG3" s="173">
        <f t="shared" si="1"/>
        <v>0</v>
      </c>
      <c r="AH3" s="173">
        <f t="shared" si="1"/>
        <v>0</v>
      </c>
      <c r="AI3" s="388">
        <f t="shared" si="1"/>
        <v>0</v>
      </c>
      <c r="AJ3" s="173">
        <f>ROUND(SUMIFS(AJ$4:AJ$54,$A$4:$A$54,$A$3)*100,0)</f>
        <v>29</v>
      </c>
      <c r="AK3" s="173">
        <f t="shared" ref="AK3:AL3" si="2">ROUND(SUMIFS(AK$4:AK$54,$A$4:$A$54,$A$3)*100,0)</f>
        <v>29</v>
      </c>
      <c r="AL3" s="173">
        <f t="shared" si="2"/>
        <v>29</v>
      </c>
      <c r="AM3" s="173">
        <f>SUMIFS(AM$4:AM$54, $A$4:$A$54, $A$3)</f>
        <v>0</v>
      </c>
      <c r="AN3" s="173">
        <f t="shared" ref="AN3:AQ3" si="3">SUMIFS(AN$4:AN$54, $A$4:$A$54, $A$3)</f>
        <v>0</v>
      </c>
      <c r="AO3" s="388">
        <f t="shared" si="3"/>
        <v>0</v>
      </c>
      <c r="AP3" s="388">
        <f t="shared" si="3"/>
        <v>881</v>
      </c>
      <c r="AQ3" s="388">
        <f t="shared" si="3"/>
        <v>5931367</v>
      </c>
      <c r="AR3" s="388">
        <f>ROUND(SUMIFS(AR$4:AR$54,$A$4:$A$54,$A$3),2)</f>
        <v>14.85</v>
      </c>
      <c r="AS3" s="173">
        <f>SUMIFS(AS$4:AS$54, $A$4:$A$54, $A$3)</f>
        <v>0</v>
      </c>
      <c r="AT3" s="173">
        <f t="shared" ref="AT3:BH3" si="4">SUMIFS(AT$4:AT$54, $A$4:$A$54, $A$3)</f>
        <v>0</v>
      </c>
      <c r="AU3" s="173">
        <f t="shared" si="4"/>
        <v>0</v>
      </c>
      <c r="AV3" s="173">
        <f t="shared" si="4"/>
        <v>0</v>
      </c>
      <c r="AW3" s="173">
        <f t="shared" si="4"/>
        <v>22363816630709.699</v>
      </c>
      <c r="AX3" s="173">
        <f t="shared" si="4"/>
        <v>0</v>
      </c>
      <c r="AY3" s="173">
        <f t="shared" si="4"/>
        <v>0</v>
      </c>
      <c r="AZ3" s="173">
        <f t="shared" si="4"/>
        <v>0</v>
      </c>
      <c r="BA3" s="173">
        <f t="shared" si="4"/>
        <v>0</v>
      </c>
      <c r="BB3" s="173">
        <f t="shared" si="4"/>
        <v>0</v>
      </c>
      <c r="BC3" s="173">
        <f t="shared" si="4"/>
        <v>1239163234846.9299</v>
      </c>
      <c r="BD3" s="173">
        <f t="shared" si="4"/>
        <v>6963895646265.8203</v>
      </c>
      <c r="BE3" s="173">
        <f t="shared" si="4"/>
        <v>28141063403989.5</v>
      </c>
      <c r="BF3" s="173">
        <f t="shared" si="4"/>
        <v>0</v>
      </c>
      <c r="BG3" s="173">
        <f t="shared" si="4"/>
        <v>29350203201769</v>
      </c>
      <c r="BH3" s="173">
        <f t="shared" si="4"/>
        <v>58193542832674.297</v>
      </c>
      <c r="BI3" s="173">
        <f>ROUND(SUMIFS(BI$4:BI$54,$A$4:$A$54,$A$3),2)</f>
        <v>0</v>
      </c>
      <c r="BJ3" s="173">
        <f t="shared" ref="BJ3:BP3" si="5">ROUND(SUMIFS(BJ$4:BJ$54,$A$4:$A$54,$A$3),2)</f>
        <v>0</v>
      </c>
      <c r="BK3" s="173">
        <f t="shared" si="5"/>
        <v>0</v>
      </c>
      <c r="BL3" s="173">
        <f t="shared" si="5"/>
        <v>0</v>
      </c>
      <c r="BM3" s="173">
        <f t="shared" si="5"/>
        <v>79.47</v>
      </c>
      <c r="BN3" s="173">
        <f t="shared" si="5"/>
        <v>0</v>
      </c>
      <c r="BO3" s="173">
        <f t="shared" si="5"/>
        <v>0</v>
      </c>
      <c r="BP3" s="388">
        <f t="shared" si="5"/>
        <v>0</v>
      </c>
      <c r="BQ3" s="388">
        <f t="shared" ref="BQ3:BR3" si="6">ROUND(SUMIFS(BQ$4:BQ$54,$A$4:$A$54,$A$3)*100,0)</f>
        <v>3</v>
      </c>
      <c r="BR3" s="388">
        <f t="shared" si="6"/>
        <v>3</v>
      </c>
      <c r="BS3" s="388">
        <f>ROUND(SUMIFS(BS$4:BS$54,$A$4:$A$54,$A$3)*100,0)</f>
        <v>38</v>
      </c>
      <c r="BT3" s="388">
        <f>ROUND(SUMIFS(BT$4:BT$54,$A$4:$A$54,$A$3)*100,0)</f>
        <v>35</v>
      </c>
      <c r="BU3" s="388">
        <f t="shared" ref="BU3:CH3" si="7">ROUND(SUMIFS(BU$4:BU$54,$A$4:$A$54,$A$3)*100,0)</f>
        <v>64</v>
      </c>
      <c r="BV3" s="388">
        <f t="shared" si="7"/>
        <v>75</v>
      </c>
      <c r="BW3" s="388">
        <f t="shared" si="7"/>
        <v>8</v>
      </c>
      <c r="BX3" s="388">
        <f t="shared" si="7"/>
        <v>11</v>
      </c>
      <c r="BY3" s="388">
        <f t="shared" si="7"/>
        <v>39</v>
      </c>
      <c r="BZ3" s="388">
        <f>ROUND(SUMIFS(BZ$4:BZ$54,$A$4:$A$54,$A$3)*100,0)</f>
        <v>39</v>
      </c>
      <c r="CA3" s="388">
        <f>ROUND(SUMIFS(CA$4:CA$54,$A$4:$A$54,$A$3)*100,0)</f>
        <v>100</v>
      </c>
      <c r="CB3" s="388">
        <f>ROUND(SUMIFS(CB$4:CB$54,$A$4:$A$54,$A$3)*100,0)</f>
        <v>100</v>
      </c>
      <c r="CC3" s="388">
        <f t="shared" si="7"/>
        <v>8</v>
      </c>
      <c r="CD3" s="388">
        <f t="shared" si="7"/>
        <v>11</v>
      </c>
      <c r="CE3" s="388">
        <f t="shared" si="7"/>
        <v>39</v>
      </c>
      <c r="CF3" s="388">
        <f t="shared" si="7"/>
        <v>39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WI</v>
      </c>
      <c r="C1" s="413">
        <f>SUM(C4:C87)</f>
        <v>88.828621199093178</v>
      </c>
      <c r="D1" s="413">
        <f t="shared" ref="D1:AG1" si="0">SUM(D4:D87)</f>
        <v>91.45175971514</v>
      </c>
      <c r="E1" s="413">
        <f t="shared" si="0"/>
        <v>90.71783811773183</v>
      </c>
      <c r="F1" s="413">
        <f t="shared" si="0"/>
        <v>93.74726816017909</v>
      </c>
      <c r="G1" s="413">
        <f t="shared" si="0"/>
        <v>97.143895872512701</v>
      </c>
      <c r="H1" s="413">
        <f t="shared" si="0"/>
        <v>100.7266817372391</v>
      </c>
      <c r="I1" s="413">
        <f t="shared" si="0"/>
        <v>105.07271102940058</v>
      </c>
      <c r="J1" s="413">
        <f t="shared" si="0"/>
        <v>107.8098395686181</v>
      </c>
      <c r="K1" s="413">
        <f t="shared" si="0"/>
        <v>106.31404867130249</v>
      </c>
      <c r="L1" s="413">
        <f t="shared" si="0"/>
        <v>110.09043333831688</v>
      </c>
      <c r="M1" s="413">
        <f t="shared" si="0"/>
        <v>112.48570940699992</v>
      </c>
      <c r="N1" s="413">
        <f t="shared" si="0"/>
        <v>110.9468742071757</v>
      </c>
      <c r="O1" s="413">
        <f t="shared" si="0"/>
        <v>112.46586650854258</v>
      </c>
      <c r="P1" s="413">
        <f t="shared" si="0"/>
        <v>111.4481200616804</v>
      </c>
      <c r="Q1" s="413">
        <f t="shared" si="0"/>
        <v>113.28896304991831</v>
      </c>
      <c r="R1" s="413">
        <f t="shared" si="0"/>
        <v>116.38508540072571</v>
      </c>
      <c r="S1" s="413">
        <f t="shared" si="0"/>
        <v>108.91165973825409</v>
      </c>
      <c r="T1" s="413">
        <f t="shared" si="0"/>
        <v>111.07606860750877</v>
      </c>
      <c r="U1" s="413">
        <f t="shared" si="0"/>
        <v>110.91445913490429</v>
      </c>
      <c r="V1" s="413">
        <f t="shared" si="0"/>
        <v>101.67563414353928</v>
      </c>
      <c r="W1" s="413">
        <f t="shared" si="0"/>
        <v>104.04496186896451</v>
      </c>
      <c r="X1" s="413">
        <f t="shared" si="0"/>
        <v>103.12059310299662</v>
      </c>
      <c r="Y1" s="413">
        <f t="shared" si="0"/>
        <v>95.888787791394691</v>
      </c>
      <c r="Z1" s="413">
        <f t="shared" si="0"/>
        <v>105.9992816764745</v>
      </c>
      <c r="AA1" s="413">
        <f t="shared" si="0"/>
        <v>105.64803684499981</v>
      </c>
      <c r="AB1" s="413">
        <f t="shared" si="0"/>
        <v>103.88337794808771</v>
      </c>
      <c r="AC1" s="413">
        <f t="shared" si="0"/>
        <v>99.522256675048084</v>
      </c>
      <c r="AD1" s="413">
        <f t="shared" si="0"/>
        <v>102.61115355000682</v>
      </c>
      <c r="AE1" s="413">
        <f t="shared" si="0"/>
        <v>104.98774714867972</v>
      </c>
      <c r="AF1" s="413">
        <f t="shared" si="0"/>
        <v>98.158405385465528</v>
      </c>
      <c r="AG1" s="413">
        <f t="shared" si="0"/>
        <v>90.381113926632693</v>
      </c>
      <c r="AH1" s="413">
        <f>SUM(AH4:AH87)</f>
        <v>95.814470474159194</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75">
      <c r="A5" s="417" t="s">
        <v>2220</v>
      </c>
      <c r="B5" s="390" t="s">
        <v>4122</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75">
      <c r="A6" s="417" t="s">
        <v>2220</v>
      </c>
      <c r="B6" s="390" t="s">
        <v>4126</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75">
      <c r="A7" s="417" t="s">
        <v>2220</v>
      </c>
      <c r="B7" s="390" t="s">
        <v>4128</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75">
      <c r="A8" s="417" t="s">
        <v>2220</v>
      </c>
      <c r="B8" s="390" t="s">
        <v>4130</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75">
      <c r="A9" s="417" t="s">
        <v>2220</v>
      </c>
      <c r="B9" s="390" t="s">
        <v>4140</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75">
      <c r="A10" s="417" t="s">
        <v>2220</v>
      </c>
      <c r="B10" s="390" t="s">
        <v>4149</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75">
      <c r="A13" s="417" t="s">
        <v>2220</v>
      </c>
      <c r="B13" s="390" t="s">
        <v>4159</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75">
      <c r="A14" s="417" t="s">
        <v>2220</v>
      </c>
      <c r="B14" s="390"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75">
      <c r="A17" s="417" t="s">
        <v>2220</v>
      </c>
      <c r="B17" s="390" t="s">
        <v>4157</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418">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418">
        <f>SUMIFS('EPA Export Aggregation'!R:R,'EPA Export Aggregation'!$A:$A,$B33,'EPA Export Aggregation'!$D:$D,$A$1)*IF($A33="CH4",About!$D$58,IF($A33="N2O",About!$D$59,1))</f>
        <v>9.4000213664300003E-2</v>
      </c>
      <c r="P33" s="418">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418">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418">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418">
        <f>SUMIFS('EPA Export Aggregation'!AD:AD,'EPA Export Aggregation'!$A:$A,$B33,'EPA Export Aggregation'!$D:$D,$A$1)*IF($A33="CH4",About!$D$58,IF($A33="N2O",About!$D$59,1))</f>
        <v>0.128788128084</v>
      </c>
      <c r="AB33" s="418">
        <f>SUMIFS('EPA Export Aggregation'!AE:AE,'EPA Export Aggregation'!$A:$A,$B33,'EPA Export Aggregation'!$D:$D,$A$1)*IF($A33="CH4",About!$D$58,IF($A33="N2O",About!$D$59,1))</f>
        <v>0.1599982392115</v>
      </c>
      <c r="AC33" s="418">
        <f>SUMIFS('EPA Export Aggregation'!AF:AF,'EPA Export Aggregation'!$A:$A,$B33,'EPA Export Aggregation'!$D:$D,$A$1)*IF($A33="CH4",About!$D$58,IF($A33="N2O",About!$D$59,1))</f>
        <v>0.11534803992830001</v>
      </c>
      <c r="AD33" s="418">
        <f>SUMIFS('EPA Export Aggregation'!AG:AG,'EPA Export Aggregation'!$A:$A,$B33,'EPA Export Aggregation'!$D:$D,$A$1)*IF($A33="CH4",About!$D$58,IF($A33="N2O",About!$D$59,1))</f>
        <v>0.1449764755431</v>
      </c>
      <c r="AE33" s="418">
        <f>SUMIFS('EPA Export Aggregation'!AH:AH,'EPA Export Aggregation'!$A:$A,$B33,'EPA Export Aggregation'!$D:$D,$A$1)*IF($A33="CH4",About!$D$58,IF($A33="N2O",About!$D$59,1))</f>
        <v>0.13898492526340001</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2024-08-13T17:34:10Z</dcterms:modified>
</cp:coreProperties>
</file>