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I/elec/GBSC/"/>
    </mc:Choice>
  </mc:AlternateContent>
  <xr:revisionPtr revIDLastSave="0" documentId="8_{B819B588-E2D0-6D41-8F64-986824032003}" xr6:coauthVersionLast="46" xr6:coauthVersionMax="46" xr10:uidLastSave="{00000000-0000-0000-0000-000000000000}"/>
  <bookViews>
    <workbookView xWindow="0" yWindow="460" windowWidth="21540" windowHeight="15800" xr2:uid="{00000000-000D-0000-FFFF-FFFF00000000}"/>
  </bookViews>
  <sheets>
    <sheet name="About" sheetId="1" r:id="rId1"/>
    <sheet name="Gridlab Battery Data" sheetId="9" r:id="rId2"/>
    <sheet name="Calculations" sheetId="10" r:id="rId3"/>
    <sheet name="Potential" sheetId="8" r:id="rId4"/>
    <sheet name="BGBSC" sheetId="5" r:id="rId5"/>
    <sheet name="PAGBSC" sheetId="6" r:id="rId6"/>
    <sheet name="SYGBSC" sheetId="7" r:id="rId7"/>
  </sheets>
  <externalReferences>
    <externalReference r:id="rId8"/>
  </externalReferences>
  <definedNames>
    <definedName name="gigwatts_to_megawatts" localSheetId="3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10" l="1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2" i="1" l="1"/>
  <c r="A30" i="10" s="1"/>
  <c r="D32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D33" i="10"/>
  <c r="AG37" i="10" s="1"/>
  <c r="AG2" i="5" s="1"/>
  <c r="C32" i="10"/>
  <c r="C34" i="10" s="1"/>
  <c r="G10" i="10"/>
  <c r="F10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R40" i="10" s="1"/>
  <c r="R2" i="6" s="1"/>
  <c r="C33" i="10"/>
  <c r="R37" i="10" s="1"/>
  <c r="R2" i="5" s="1"/>
  <c r="F48" i="9"/>
  <c r="E49" i="9"/>
  <c r="F49" i="9"/>
  <c r="F50" i="9"/>
  <c r="AG40" i="10" l="1"/>
  <c r="AG2" i="6" s="1"/>
  <c r="C40" i="10"/>
  <c r="C37" i="10"/>
  <c r="S37" i="10"/>
  <c r="S40" i="10"/>
  <c r="T37" i="10" l="1"/>
  <c r="S2" i="5"/>
  <c r="D37" i="10"/>
  <c r="C2" i="5"/>
  <c r="T40" i="10"/>
  <c r="S2" i="6"/>
  <c r="D40" i="10"/>
  <c r="C2" i="6"/>
  <c r="E40" i="10" l="1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<sst xmlns="http://schemas.openxmlformats.org/spreadsheetml/2006/main" count="265" uniqueCount="154">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</sst>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215900</xdr:colOff>
      <xdr:row>11</xdr:row>
      <xdr:rowOff>114300</xdr:rowOff>
    </xdr:from>
    <xdr:to>
      <xdr:col>9</xdr:col>
      <xdr:colOff>523387</xdr:colOff>
      <xdr:row>25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4094" y="2353733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C7" sqref="C7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93</v>
      </c>
      <c r="C1" s="23">
        <v>44246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WI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topLeftCell="A15" workbookViewId="0">
      <selection activeCell="F58" sqref="F58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workbookViewId="0">
      <selection activeCell="G32" sqref="G32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Data'!B51/1000</f>
        <v>1.7131821942700003</v>
      </c>
      <c r="F10" s="19">
        <f>'Gridlab Battery Data'!C51/1000 * 1.5</f>
        <v>221.39458886238154</v>
      </c>
      <c r="G10" s="19">
        <f>'Gridlab Battery Data'!D51/1000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WI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SUMIFS('Gridlab Battery Data'!E3:E51,'Gridlab Battery Data'!A3:A51,Calculations!A30)</f>
        <v>1.4378701018852701E-2</v>
      </c>
      <c r="D32" s="17">
        <f>SUMIFS('Gridlab Battery Data'!F3:F51,'Gridlab Battery Data'!A3:A51,Calculations!A30)</f>
        <v>2.0359915387783586E-2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Data'!B3:B51,'Gridlab Battery Data'!A3:A51,Calculations!A30)</f>
        <v>0</v>
      </c>
      <c r="C33" s="17">
        <f>C32*F7*1000</f>
        <v>388.2249275090229</v>
      </c>
      <c r="D33" s="17">
        <f>D32*G7*1000</f>
        <v>824.57657320523526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0</v>
      </c>
      <c r="C34" s="17">
        <f>C32*F10*1000</f>
        <v>3183.3666004440001</v>
      </c>
      <c r="D34" s="17">
        <f>D32*G10*1000</f>
        <v>10504.979890715998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0</v>
      </c>
      <c r="C37" s="17">
        <f t="shared" ref="C37:Q37" si="1">($R37-$B37)/($R36-$B36)+B37</f>
        <v>24.264057969313932</v>
      </c>
      <c r="D37" s="17">
        <f t="shared" si="1"/>
        <v>48.528115938627863</v>
      </c>
      <c r="E37" s="17">
        <f t="shared" si="1"/>
        <v>72.792173907941788</v>
      </c>
      <c r="F37" s="17">
        <f t="shared" si="1"/>
        <v>97.056231877255726</v>
      </c>
      <c r="G37" s="17">
        <f t="shared" si="1"/>
        <v>121.32028984656966</v>
      </c>
      <c r="H37" s="17">
        <f t="shared" si="1"/>
        <v>145.5843478158836</v>
      </c>
      <c r="I37" s="17">
        <f t="shared" si="1"/>
        <v>169.84840578519754</v>
      </c>
      <c r="J37" s="17">
        <f t="shared" si="1"/>
        <v>194.11246375451148</v>
      </c>
      <c r="K37" s="17">
        <f t="shared" si="1"/>
        <v>218.37652172382542</v>
      </c>
      <c r="L37" s="17">
        <f t="shared" si="1"/>
        <v>242.64057969313936</v>
      </c>
      <c r="M37" s="17">
        <f t="shared" si="1"/>
        <v>266.9046376624533</v>
      </c>
      <c r="N37" s="17">
        <f t="shared" si="1"/>
        <v>291.16869563176721</v>
      </c>
      <c r="O37" s="17">
        <f t="shared" si="1"/>
        <v>315.43275360108112</v>
      </c>
      <c r="P37" s="17">
        <f t="shared" si="1"/>
        <v>339.69681157039503</v>
      </c>
      <c r="Q37" s="17">
        <f t="shared" si="1"/>
        <v>363.96086953970894</v>
      </c>
      <c r="R37" s="21">
        <f>C33</f>
        <v>388.2249275090229</v>
      </c>
      <c r="S37" s="17">
        <f t="shared" ref="S37:AF37" si="2">($AG37-$R37)/($AG36-$R36)+R37</f>
        <v>417.31503722210374</v>
      </c>
      <c r="T37" s="17">
        <f t="shared" si="2"/>
        <v>446.40514693518458</v>
      </c>
      <c r="U37" s="17">
        <f t="shared" si="2"/>
        <v>475.49525664826541</v>
      </c>
      <c r="V37" s="17">
        <f t="shared" si="2"/>
        <v>504.58536636134625</v>
      </c>
      <c r="W37" s="17">
        <f t="shared" si="2"/>
        <v>533.67547607442702</v>
      </c>
      <c r="X37" s="17">
        <f t="shared" si="2"/>
        <v>562.7655857875078</v>
      </c>
      <c r="Y37" s="17">
        <f t="shared" si="2"/>
        <v>591.85569550058858</v>
      </c>
      <c r="Z37" s="17">
        <f t="shared" si="2"/>
        <v>620.94580521366936</v>
      </c>
      <c r="AA37" s="17">
        <f t="shared" si="2"/>
        <v>650.03591492675014</v>
      </c>
      <c r="AB37" s="17">
        <f t="shared" si="2"/>
        <v>679.12602463983092</v>
      </c>
      <c r="AC37" s="17">
        <f t="shared" si="2"/>
        <v>708.21613435291169</v>
      </c>
      <c r="AD37" s="17">
        <f t="shared" si="2"/>
        <v>737.30624406599247</v>
      </c>
      <c r="AE37" s="17">
        <f t="shared" si="2"/>
        <v>766.39635377907325</v>
      </c>
      <c r="AF37" s="17">
        <f t="shared" si="2"/>
        <v>795.48646349215403</v>
      </c>
      <c r="AG37" s="21">
        <f>D33</f>
        <v>824.57657320523526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0</v>
      </c>
      <c r="C40" s="17">
        <f t="shared" ref="C40:Q40" si="4">($R40-$B40)/($R39-$B39)+B40</f>
        <v>292.20134191264515</v>
      </c>
      <c r="D40" s="17">
        <f t="shared" si="4"/>
        <v>584.4026838252903</v>
      </c>
      <c r="E40" s="17">
        <f t="shared" si="4"/>
        <v>876.60402573793544</v>
      </c>
      <c r="F40" s="17">
        <f t="shared" si="4"/>
        <v>1168.8053676505806</v>
      </c>
      <c r="G40" s="17">
        <f t="shared" si="4"/>
        <v>1461.0067095632257</v>
      </c>
      <c r="H40" s="17">
        <f t="shared" si="4"/>
        <v>1753.2080514758709</v>
      </c>
      <c r="I40" s="17">
        <f t="shared" si="4"/>
        <v>2045.409393388516</v>
      </c>
      <c r="J40" s="17">
        <f t="shared" si="4"/>
        <v>2337.6107353011612</v>
      </c>
      <c r="K40" s="17">
        <f t="shared" si="4"/>
        <v>2629.8120772138063</v>
      </c>
      <c r="L40" s="17">
        <f t="shared" si="4"/>
        <v>2922.0134191264515</v>
      </c>
      <c r="M40" s="17">
        <f t="shared" si="4"/>
        <v>3214.2147610390966</v>
      </c>
      <c r="N40" s="17">
        <f t="shared" si="4"/>
        <v>3506.4161029517418</v>
      </c>
      <c r="O40" s="17">
        <f t="shared" si="4"/>
        <v>3798.6174448643869</v>
      </c>
      <c r="P40" s="17">
        <f t="shared" si="4"/>
        <v>4090.8187867770321</v>
      </c>
      <c r="Q40" s="17">
        <f t="shared" si="4"/>
        <v>4383.0201286896772</v>
      </c>
      <c r="R40" s="21">
        <f>FORECAST(R36,$B$34:$D$34,$B$31:$D$31)</f>
        <v>4675.2214706023224</v>
      </c>
      <c r="S40" s="17">
        <f t="shared" ref="S40:AF40" si="5">($AG40-$R40)/($AG39-$R39)+R40</f>
        <v>5012.5393912496047</v>
      </c>
      <c r="T40" s="17">
        <f t="shared" si="5"/>
        <v>5349.857311896887</v>
      </c>
      <c r="U40" s="17">
        <f t="shared" si="5"/>
        <v>5687.1752325441694</v>
      </c>
      <c r="V40" s="17">
        <f t="shared" si="5"/>
        <v>6024.4931531914517</v>
      </c>
      <c r="W40" s="17">
        <f t="shared" si="5"/>
        <v>6361.811073838734</v>
      </c>
      <c r="X40" s="17">
        <f t="shared" si="5"/>
        <v>6699.1289944860164</v>
      </c>
      <c r="Y40" s="17">
        <f t="shared" si="5"/>
        <v>7036.4469151332987</v>
      </c>
      <c r="Z40" s="17">
        <f t="shared" si="5"/>
        <v>7373.7648357805811</v>
      </c>
      <c r="AA40" s="17">
        <f t="shared" si="5"/>
        <v>7711.0827564278634</v>
      </c>
      <c r="AB40" s="17">
        <f t="shared" si="5"/>
        <v>8048.4006770751457</v>
      </c>
      <c r="AC40" s="17">
        <f t="shared" si="5"/>
        <v>8385.7185977224271</v>
      </c>
      <c r="AD40" s="17">
        <f t="shared" si="5"/>
        <v>8723.0365183697086</v>
      </c>
      <c r="AE40" s="17">
        <f t="shared" si="5"/>
        <v>9060.35443901699</v>
      </c>
      <c r="AF40" s="17">
        <f t="shared" si="5"/>
        <v>9397.6723596642714</v>
      </c>
      <c r="AG40" s="21">
        <f>FORECAST(AG36,$B$34:$D$34,$B$31:$D$31)</f>
        <v>9734.9902803115547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Data'!$F$3:$F$51,'Gridlab Battery Data'!$A$3:$A$51,Calculations!A46)*$G$7*1000</f>
        <v>1083.6473984034849</v>
      </c>
      <c r="C46">
        <f>SUMIFS('Gridlab Battery Data'!$F$3:$F$51,'Gridlab Battery Data'!$A$3:$A$51,Calculations!A46)*$G$10*1000</f>
        <v>13805.502725605498</v>
      </c>
      <c r="D46">
        <f>ROUND(SUMIFS('Gridlab Battery Data'!$B$3:$B$51,'Gridlab Battery Data'!$A$3:$A$51,Calculations!A46),2)</f>
        <v>1</v>
      </c>
    </row>
    <row r="47" spans="1:33" x14ac:dyDescent="0.2">
      <c r="A47" s="22" t="s">
        <v>96</v>
      </c>
      <c r="B47" s="3">
        <f>SUMIFS('Gridlab Battery Data'!$F$3:$F$51,'Gridlab Battery Data'!$A$3:$A$51,Calculations!A47)*$G$7*1000</f>
        <v>0</v>
      </c>
      <c r="C47" s="3">
        <f>SUMIFS('Gridlab Battery Data'!$F$3:$F$51,'Gridlab Battery Data'!$A$3:$A$51,Calculations!A47)*$G$10*1000</f>
        <v>0</v>
      </c>
      <c r="D47" s="3">
        <f>ROUND(SUMIFS('Gridlab Battery Data'!$B$3:$B$51,'Gridlab Battery Data'!$A$3:$A$51,Calculations!A47),2)</f>
        <v>0</v>
      </c>
    </row>
    <row r="48" spans="1:33" x14ac:dyDescent="0.2">
      <c r="A48" s="22" t="s">
        <v>29</v>
      </c>
      <c r="B48" s="3">
        <f>SUMIFS('Gridlab Battery Data'!$F$3:$F$51,'Gridlab Battery Data'!$A$3:$A$51,Calculations!A48)*$G$7*1000</f>
        <v>907.65806391110857</v>
      </c>
      <c r="C48" s="3">
        <f>SUMIFS('Gridlab Battery Data'!$F$3:$F$51,'Gridlab Battery Data'!$A$3:$A$51,Calculations!A48)*$G$10*1000</f>
        <v>11563.425422054999</v>
      </c>
      <c r="D48" s="3">
        <f>ROUND(SUMIFS('Gridlab Battery Data'!$B$3:$B$51,'Gridlab Battery Data'!$A$3:$A$51,Calculations!A48),2)</f>
        <v>78.3</v>
      </c>
    </row>
    <row r="49" spans="1:4" x14ac:dyDescent="0.2">
      <c r="A49" s="22" t="s">
        <v>28</v>
      </c>
      <c r="B49" s="3">
        <f>SUMIFS('Gridlab Battery Data'!$F$3:$F$51,'Gridlab Battery Data'!$A$3:$A$51,Calculations!A49)*$G$7*1000</f>
        <v>443.26332163270365</v>
      </c>
      <c r="C49" s="3">
        <f>SUMIFS('Gridlab Battery Data'!$F$3:$F$51,'Gridlab Battery Data'!$A$3:$A$51,Calculations!A49)*$G$10*1000</f>
        <v>5647.1071715549997</v>
      </c>
      <c r="D49" s="3">
        <f>ROUND(SUMIFS('Gridlab Battery Data'!$B$3:$B$51,'Gridlab Battery Data'!$A$3:$A$51,Calculations!A49),2)</f>
        <v>0</v>
      </c>
    </row>
    <row r="50" spans="1:4" x14ac:dyDescent="0.2">
      <c r="A50" s="22" t="s">
        <v>30</v>
      </c>
      <c r="B50" s="3">
        <f>SUMIFS('Gridlab Battery Data'!$F$3:$F$51,'Gridlab Battery Data'!$A$3:$A$51,Calculations!A50)*$G$7*1000</f>
        <v>2573.9390787312468</v>
      </c>
      <c r="C50" s="3">
        <f>SUMIFS('Gridlab Battery Data'!$F$3:$F$51,'Gridlab Battery Data'!$A$3:$A$51,Calculations!A50)*$G$10*1000</f>
        <v>32791.591637020494</v>
      </c>
      <c r="D50" s="3">
        <f>ROUND(SUMIFS('Gridlab Battery Data'!$B$3:$B$51,'Gridlab Battery Data'!$A$3:$A$51,Calculations!A50),2)</f>
        <v>444.98</v>
      </c>
    </row>
    <row r="51" spans="1:4" x14ac:dyDescent="0.2">
      <c r="A51" s="22" t="s">
        <v>31</v>
      </c>
      <c r="B51" s="3">
        <f>SUMIFS('Gridlab Battery Data'!$F$3:$F$51,'Gridlab Battery Data'!$A$3:$A$51,Calculations!A51)*$G$7*1000</f>
        <v>643.47705492620048</v>
      </c>
      <c r="C51" s="3">
        <f>SUMIFS('Gridlab Battery Data'!$F$3:$F$51,'Gridlab Battery Data'!$A$3:$A$51,Calculations!A51)*$G$10*1000</f>
        <v>8197.7996244314982</v>
      </c>
      <c r="D51" s="3">
        <f>ROUND(SUMIFS('Gridlab Battery Data'!$B$3:$B$51,'Gridlab Battery Data'!$A$3:$A$51,Calculations!A51),2)</f>
        <v>1</v>
      </c>
    </row>
    <row r="52" spans="1:4" x14ac:dyDescent="0.2">
      <c r="A52" s="22" t="s">
        <v>32</v>
      </c>
      <c r="B52" s="3">
        <f>SUMIFS('Gridlab Battery Data'!$F$3:$F$51,'Gridlab Battery Data'!$A$3:$A$51,Calculations!A52)*$G$7*1000</f>
        <v>82.643363333980716</v>
      </c>
      <c r="C52" s="3">
        <f>SUMIFS('Gridlab Battery Data'!$F$3:$F$51,'Gridlab Battery Data'!$A$3:$A$51,Calculations!A52)*$G$10*1000</f>
        <v>1052.8638553845001</v>
      </c>
      <c r="D52" s="3">
        <f>ROUND(SUMIFS('Gridlab Battery Data'!$B$3:$B$51,'Gridlab Battery Data'!$A$3:$A$51,Calculations!A52),2)</f>
        <v>1.6</v>
      </c>
    </row>
    <row r="53" spans="1:4" x14ac:dyDescent="0.2">
      <c r="A53" s="22" t="s">
        <v>33</v>
      </c>
      <c r="B53" s="3">
        <f>SUMIFS('Gridlab Battery Data'!$F$3:$F$51,'Gridlab Battery Data'!$A$3:$A$51,Calculations!A53)*$G$7*1000</f>
        <v>155.21025775699076</v>
      </c>
      <c r="C53" s="3">
        <f>SUMIFS('Gridlab Battery Data'!$F$3:$F$51,'Gridlab Battery Data'!$A$3:$A$51,Calculations!A53)*$G$10*1000</f>
        <v>1977.3550323314994</v>
      </c>
      <c r="D53" s="3">
        <f>ROUND(SUMIFS('Gridlab Battery Data'!$B$3:$B$51,'Gridlab Battery Data'!$A$3:$A$51,Calculations!A53),2)</f>
        <v>0</v>
      </c>
    </row>
    <row r="54" spans="1:4" x14ac:dyDescent="0.2">
      <c r="A54" s="22" t="s">
        <v>34</v>
      </c>
      <c r="B54" s="3">
        <f>SUMIFS('Gridlab Battery Data'!$F$3:$F$51,'Gridlab Battery Data'!$A$3:$A$51,Calculations!A54)*$G$7*1000</f>
        <v>1896.649367609471</v>
      </c>
      <c r="C54" s="3">
        <f>SUMIFS('Gridlab Battery Data'!$F$3:$F$51,'Gridlab Battery Data'!$A$3:$A$51,Calculations!A54)*$G$10*1000</f>
        <v>24163.023925150497</v>
      </c>
      <c r="D54" s="3">
        <f>ROUND(SUMIFS('Gridlab Battery Data'!$B$3:$B$51,'Gridlab Battery Data'!$A$3:$A$51,Calculations!A54),2)</f>
        <v>14</v>
      </c>
    </row>
    <row r="55" spans="1:4" x14ac:dyDescent="0.2">
      <c r="A55" s="22" t="s">
        <v>35</v>
      </c>
      <c r="B55" s="3">
        <f>SUMIFS('Gridlab Battery Data'!$F$3:$F$51,'Gridlab Battery Data'!$A$3:$A$51,Calculations!A55)*$G$7*1000</f>
        <v>1556.1825007261668</v>
      </c>
      <c r="C55" s="3">
        <f>SUMIFS('Gridlab Battery Data'!$F$3:$F$51,'Gridlab Battery Data'!$A$3:$A$51,Calculations!A55)*$G$10*1000</f>
        <v>19825.527922612499</v>
      </c>
      <c r="D55" s="3">
        <f>ROUND(SUMIFS('Gridlab Battery Data'!$B$3:$B$51,'Gridlab Battery Data'!$A$3:$A$51,Calculations!A55),2)</f>
        <v>1</v>
      </c>
    </row>
    <row r="56" spans="1:4" x14ac:dyDescent="0.2">
      <c r="A56" s="22" t="s">
        <v>106</v>
      </c>
      <c r="B56" s="3">
        <f>SUMIFS('Gridlab Battery Data'!$F$3:$F$51,'Gridlab Battery Data'!$A$3:$A$51,Calculations!A56)*$G$7*1000</f>
        <v>0</v>
      </c>
      <c r="C56" s="3">
        <f>SUMIFS('Gridlab Battery Data'!$F$3:$F$51,'Gridlab Battery Data'!$A$3:$A$51,Calculations!A56)*$G$10*1000</f>
        <v>0</v>
      </c>
      <c r="D56" s="3">
        <f>ROUND(SUMIFS('Gridlab Battery Data'!$B$3:$B$51,'Gridlab Battery Data'!$A$3:$A$51,Calculations!A56),2)</f>
        <v>0</v>
      </c>
    </row>
    <row r="57" spans="1:4" x14ac:dyDescent="0.2">
      <c r="A57" s="22" t="s">
        <v>37</v>
      </c>
      <c r="B57" s="3">
        <f>SUMIFS('Gridlab Battery Data'!$F$3:$F$51,'Gridlab Battery Data'!$A$3:$A$51,Calculations!A57)*$G$7*1000</f>
        <v>1011.1791770933995</v>
      </c>
      <c r="C57" s="3">
        <f>SUMIFS('Gridlab Battery Data'!$F$3:$F$51,'Gridlab Battery Data'!$A$3:$A$51,Calculations!A57)*$G$10*1000</f>
        <v>12882.268629081</v>
      </c>
      <c r="D57" s="3">
        <f>ROUND(SUMIFS('Gridlab Battery Data'!$B$3:$B$51,'Gridlab Battery Data'!$A$3:$A$51,Calculations!A57),2)</f>
        <v>3.09</v>
      </c>
    </row>
    <row r="58" spans="1:4" x14ac:dyDescent="0.2">
      <c r="A58" s="22" t="s">
        <v>38</v>
      </c>
      <c r="B58" s="3">
        <f>SUMIFS('Gridlab Battery Data'!$F$3:$F$51,'Gridlab Battery Data'!$A$3:$A$51,Calculations!A58)*$G$7*1000</f>
        <v>1401.7883312677982</v>
      </c>
      <c r="C58" s="3">
        <f>SUMIFS('Gridlab Battery Data'!$F$3:$F$51,'Gridlab Battery Data'!$A$3:$A$51,Calculations!A58)*$G$10*1000</f>
        <v>17858.569730846997</v>
      </c>
      <c r="D58" s="3">
        <f>ROUND(SUMIFS('Gridlab Battery Data'!$B$3:$B$51,'Gridlab Battery Data'!$A$3:$A$51,Calculations!A58),2)</f>
        <v>112.4</v>
      </c>
    </row>
    <row r="59" spans="1:4" x14ac:dyDescent="0.2">
      <c r="A59" s="22" t="s">
        <v>39</v>
      </c>
      <c r="B59" s="3">
        <f>SUMIFS('Gridlab Battery Data'!$F$3:$F$51,'Gridlab Battery Data'!$A$3:$A$51,Calculations!A59)*$G$7*1000</f>
        <v>1686.2356218380089</v>
      </c>
      <c r="C59" s="3">
        <f>SUMIFS('Gridlab Battery Data'!$F$3:$F$51,'Gridlab Battery Data'!$A$3:$A$51,Calculations!A59)*$G$10*1000</f>
        <v>21482.384867618995</v>
      </c>
      <c r="D59" s="3">
        <f>ROUND(SUMIFS('Gridlab Battery Data'!$B$3:$B$51,'Gridlab Battery Data'!$A$3:$A$51,Calculations!A59),2)</f>
        <v>23</v>
      </c>
    </row>
    <row r="60" spans="1:4" x14ac:dyDescent="0.2">
      <c r="A60" s="22" t="s">
        <v>36</v>
      </c>
      <c r="B60" s="3">
        <f>SUMIFS('Gridlab Battery Data'!$F$3:$F$51,'Gridlab Battery Data'!$A$3:$A$51,Calculations!A60)*$G$7*1000</f>
        <v>1230.6757025988381</v>
      </c>
      <c r="C60" s="3">
        <f>SUMIFS('Gridlab Battery Data'!$F$3:$F$51,'Gridlab Battery Data'!$A$3:$A$51,Calculations!A60)*$G$10*1000</f>
        <v>15678.620916356998</v>
      </c>
      <c r="D60" s="3">
        <f>ROUND(SUMIFS('Gridlab Battery Data'!$B$3:$B$51,'Gridlab Battery Data'!$A$3:$A$51,Calculations!A60),2)</f>
        <v>0</v>
      </c>
    </row>
    <row r="61" spans="1:4" x14ac:dyDescent="0.2">
      <c r="A61" s="22" t="s">
        <v>40</v>
      </c>
      <c r="B61" s="3">
        <f>SUMIFS('Gridlab Battery Data'!$F$3:$F$51,'Gridlab Battery Data'!$A$3:$A$51,Calculations!A61)*$G$7*1000</f>
        <v>194.04156876222194</v>
      </c>
      <c r="C61" s="3">
        <f>SUMIFS('Gridlab Battery Data'!$F$3:$F$51,'Gridlab Battery Data'!$A$3:$A$51,Calculations!A61)*$G$10*1000</f>
        <v>2472.0600172844997</v>
      </c>
      <c r="D61" s="3">
        <f>ROUND(SUMIFS('Gridlab Battery Data'!$B$3:$B$51,'Gridlab Battery Data'!$A$3:$A$51,Calculations!A61),2)</f>
        <v>0</v>
      </c>
    </row>
    <row r="62" spans="1:4" x14ac:dyDescent="0.2">
      <c r="A62" s="22" t="s">
        <v>41</v>
      </c>
      <c r="B62" s="3">
        <f>SUMIFS('Gridlab Battery Data'!$F$3:$F$51,'Gridlab Battery Data'!$A$3:$A$51,Calculations!A62)*$G$7*1000</f>
        <v>1330.5983597819095</v>
      </c>
      <c r="C62" s="3">
        <f>SUMIFS('Gridlab Battery Data'!$F$3:$F$51,'Gridlab Battery Data'!$A$3:$A$51,Calculations!A62)*$G$10*1000</f>
        <v>16951.620342298498</v>
      </c>
      <c r="D62" s="3">
        <f>ROUND(SUMIFS('Gridlab Battery Data'!$B$3:$B$51,'Gridlab Battery Data'!$A$3:$A$51,Calculations!A62),2)</f>
        <v>0</v>
      </c>
    </row>
    <row r="63" spans="1:4" x14ac:dyDescent="0.2">
      <c r="A63" s="22" t="s">
        <v>42</v>
      </c>
      <c r="B63" s="3">
        <f>SUMIFS('Gridlab Battery Data'!$F$3:$F$51,'Gridlab Battery Data'!$A$3:$A$51,Calculations!A63)*$G$7*1000</f>
        <v>953.59202584536467</v>
      </c>
      <c r="C63" s="3">
        <f>SUMIFS('Gridlab Battery Data'!$F$3:$F$51,'Gridlab Battery Data'!$A$3:$A$51,Calculations!A63)*$G$10*1000</f>
        <v>12148.617097516499</v>
      </c>
      <c r="D63" s="3">
        <f>ROUND(SUMIFS('Gridlab Battery Data'!$B$3:$B$51,'Gridlab Battery Data'!$A$3:$A$51,Calculations!A63),2)</f>
        <v>0.5</v>
      </c>
    </row>
    <row r="64" spans="1:4" x14ac:dyDescent="0.2">
      <c r="A64" s="22" t="s">
        <v>45</v>
      </c>
      <c r="B64" s="3">
        <f>SUMIFS('Gridlab Battery Data'!$F$3:$F$51,'Gridlab Battery Data'!$A$3:$A$51,Calculations!A64)*$G$7*1000</f>
        <v>19.415843565304563</v>
      </c>
      <c r="C64" s="3">
        <f>SUMIFS('Gridlab Battery Data'!$F$3:$F$51,'Gridlab Battery Data'!$A$3:$A$51,Calculations!A64)*$G$10*1000</f>
        <v>247.35488836649998</v>
      </c>
      <c r="D64" s="3">
        <f>ROUND(SUMIFS('Gridlab Battery Data'!$B$3:$B$51,'Gridlab Battery Data'!$A$3:$A$51,Calculations!A64),2)</f>
        <v>16.2</v>
      </c>
    </row>
    <row r="65" spans="1:4" x14ac:dyDescent="0.2">
      <c r="A65" s="22" t="s">
        <v>44</v>
      </c>
      <c r="B65" s="3">
        <f>SUMIFS('Gridlab Battery Data'!$F$3:$F$51,'Gridlab Battery Data'!$A$3:$A$51,Calculations!A65)*$G$7*1000</f>
        <v>1053.041757106957</v>
      </c>
      <c r="C65" s="3">
        <f>SUMIFS('Gridlab Battery Data'!$F$3:$F$51,'Gridlab Battery Data'!$A$3:$A$51,Calculations!A65)*$G$10*1000</f>
        <v>13415.591519284495</v>
      </c>
      <c r="D65" s="3">
        <f>ROUND(SUMIFS('Gridlab Battery Data'!$B$3:$B$51,'Gridlab Battery Data'!$A$3:$A$51,Calculations!A65),2)</f>
        <v>13</v>
      </c>
    </row>
    <row r="66" spans="1:4" x14ac:dyDescent="0.2">
      <c r="A66" s="22" t="s">
        <v>43</v>
      </c>
      <c r="B66" s="3">
        <f>SUMIFS('Gridlab Battery Data'!$F$3:$F$51,'Gridlab Battery Data'!$A$3:$A$51,Calculations!A66)*$G$7*1000</f>
        <v>395.7712117344646</v>
      </c>
      <c r="C66" s="3">
        <f>SUMIFS('Gridlab Battery Data'!$F$3:$F$51,'Gridlab Battery Data'!$A$3:$A$51,Calculations!A66)*$G$10*1000</f>
        <v>5042.0649284684996</v>
      </c>
      <c r="D66" s="3">
        <f>ROUND(SUMIFS('Gridlab Battery Data'!$B$3:$B$51,'Gridlab Battery Data'!$A$3:$A$51,Calculations!A66),2)</f>
        <v>29.5</v>
      </c>
    </row>
    <row r="67" spans="1:4" x14ac:dyDescent="0.2">
      <c r="A67" s="22" t="s">
        <v>46</v>
      </c>
      <c r="B67" s="3">
        <f>SUMIFS('Gridlab Battery Data'!$F$3:$F$51,'Gridlab Battery Data'!$A$3:$A$51,Calculations!A67)*$G$7*1000</f>
        <v>1298.8557712660281</v>
      </c>
      <c r="C67" s="3">
        <f>SUMIFS('Gridlab Battery Data'!$F$3:$F$51,'Gridlab Battery Data'!$A$3:$A$51,Calculations!A67)*$G$10*1000</f>
        <v>16547.224601654998</v>
      </c>
      <c r="D67" s="3">
        <f>ROUND(SUMIFS('Gridlab Battery Data'!$B$3:$B$51,'Gridlab Battery Data'!$A$3:$A$51,Calculations!A67),2)</f>
        <v>1</v>
      </c>
    </row>
    <row r="68" spans="1:4" x14ac:dyDescent="0.2">
      <c r="A68" s="22" t="s">
        <v>47</v>
      </c>
      <c r="B68" s="3">
        <f>SUMIFS('Gridlab Battery Data'!$F$3:$F$51,'Gridlab Battery Data'!$A$3:$A$51,Calculations!A68)*$G$7*1000</f>
        <v>456.16536000539725</v>
      </c>
      <c r="C68" s="3">
        <f>SUMIFS('Gridlab Battery Data'!$F$3:$F$51,'Gridlab Battery Data'!$A$3:$A$51,Calculations!A68)*$G$10*1000</f>
        <v>5811.4771743644988</v>
      </c>
      <c r="D68" s="3">
        <f>ROUND(SUMIFS('Gridlab Battery Data'!$B$3:$B$51,'Gridlab Battery Data'!$A$3:$A$51,Calculations!A68),2)</f>
        <v>1</v>
      </c>
    </row>
    <row r="69" spans="1:4" x14ac:dyDescent="0.2">
      <c r="A69" s="22" t="s">
        <v>49</v>
      </c>
      <c r="B69" s="3">
        <f>SUMIFS('Gridlab Battery Data'!$F$3:$F$51,'Gridlab Battery Data'!$A$3:$A$51,Calculations!A69)*$G$7*1000</f>
        <v>563.9790921746262</v>
      </c>
      <c r="C69" s="3">
        <f>SUMIFS('Gridlab Battery Data'!$F$3:$F$51,'Gridlab Battery Data'!$A$3:$A$51,Calculations!A69)*$G$10*1000</f>
        <v>7185.0076931594995</v>
      </c>
      <c r="D69" s="3">
        <f>ROUND(SUMIFS('Gridlab Battery Data'!$B$3:$B$51,'Gridlab Battery Data'!$A$3:$A$51,Calculations!A69),2)</f>
        <v>0</v>
      </c>
    </row>
    <row r="70" spans="1:4" x14ac:dyDescent="0.2">
      <c r="A70" s="22" t="s">
        <v>48</v>
      </c>
      <c r="B70" s="3">
        <f>SUMIFS('Gridlab Battery Data'!$F$3:$F$51,'Gridlab Battery Data'!$A$3:$A$51,Calculations!A70)*$G$7*1000</f>
        <v>1007.4959002972572</v>
      </c>
      <c r="C70" s="3">
        <f>SUMIFS('Gridlab Battery Data'!$F$3:$F$51,'Gridlab Battery Data'!$A$3:$A$51,Calculations!A70)*$G$10*1000</f>
        <v>12835.344243968999</v>
      </c>
      <c r="D70" s="3">
        <f>ROUND(SUMIFS('Gridlab Battery Data'!$B$3:$B$51,'Gridlab Battery Data'!$A$3:$A$51,Calculations!A70),2)</f>
        <v>2.2000000000000002</v>
      </c>
    </row>
    <row r="71" spans="1:4" x14ac:dyDescent="0.2">
      <c r="A71" s="22" t="s">
        <v>50</v>
      </c>
      <c r="B71" s="3">
        <f>SUMIFS('Gridlab Battery Data'!$F$3:$F$51,'Gridlab Battery Data'!$A$3:$A$51,Calculations!A71)*$G$7*1000</f>
        <v>333.9942684579799</v>
      </c>
      <c r="C71" s="3">
        <f>SUMIFS('Gridlab Battery Data'!$F$3:$F$51,'Gridlab Battery Data'!$A$3:$A$51,Calculations!A71)*$G$10*1000</f>
        <v>4255.0360849169992</v>
      </c>
      <c r="D71" s="3">
        <f>ROUND(SUMIFS('Gridlab Battery Data'!$B$3:$B$51,'Gridlab Battery Data'!$A$3:$A$51,Calculations!A71),2)</f>
        <v>0</v>
      </c>
    </row>
    <row r="72" spans="1:4" x14ac:dyDescent="0.2">
      <c r="A72" s="22" t="s">
        <v>53</v>
      </c>
      <c r="B72" s="3">
        <f>SUMIFS('Gridlab Battery Data'!$F$3:$F$51,'Gridlab Battery Data'!$A$3:$A$51,Calculations!A72)*$G$7*1000</f>
        <v>141.94100873281616</v>
      </c>
      <c r="C72" s="3">
        <f>SUMIFS('Gridlab Battery Data'!$F$3:$F$51,'Gridlab Battery Data'!$A$3:$A$51,Calculations!A72)*$G$10*1000</f>
        <v>1808.3068217789996</v>
      </c>
      <c r="D72" s="3">
        <f>ROUND(SUMIFS('Gridlab Battery Data'!$B$3:$B$51,'Gridlab Battery Data'!$A$3:$A$51,Calculations!A72),2)</f>
        <v>0</v>
      </c>
    </row>
    <row r="73" spans="1:4" x14ac:dyDescent="0.2">
      <c r="A73" s="22" t="s">
        <v>57</v>
      </c>
      <c r="B73" s="3">
        <f>SUMIFS('Gridlab Battery Data'!$F$3:$F$51,'Gridlab Battery Data'!$A$3:$A$51,Calculations!A73)*$G$7*1000</f>
        <v>380.23377895103334</v>
      </c>
      <c r="C73" s="3">
        <f>SUMIFS('Gridlab Battery Data'!$F$3:$F$51,'Gridlab Battery Data'!$A$3:$A$51,Calculations!A73)*$G$10*1000</f>
        <v>4844.1204024569988</v>
      </c>
      <c r="D73" s="3">
        <f>ROUND(SUMIFS('Gridlab Battery Data'!$B$3:$B$51,'Gridlab Battery Data'!$A$3:$A$51,Calculations!A73),2)</f>
        <v>10</v>
      </c>
    </row>
    <row r="74" spans="1:4" x14ac:dyDescent="0.2">
      <c r="A74" s="22" t="s">
        <v>54</v>
      </c>
      <c r="B74" s="3">
        <f>SUMIFS('Gridlab Battery Data'!$F$3:$F$51,'Gridlab Battery Data'!$A$3:$A$51,Calculations!A74)*$G$7*1000</f>
        <v>76.786155272344018</v>
      </c>
      <c r="C74" s="3">
        <f>SUMIFS('Gridlab Battery Data'!$F$3:$F$51,'Gridlab Battery Data'!$A$3:$A$51,Calculations!A74)*$G$10*1000</f>
        <v>978.24391722149983</v>
      </c>
      <c r="D74" s="3">
        <f>ROUND(SUMIFS('Gridlab Battery Data'!$B$3:$B$51,'Gridlab Battery Data'!$A$3:$A$51,Calculations!A74),2)</f>
        <v>0</v>
      </c>
    </row>
    <row r="75" spans="1:4" x14ac:dyDescent="0.2">
      <c r="A75" s="22" t="s">
        <v>55</v>
      </c>
      <c r="B75" s="3">
        <f>SUMIFS('Gridlab Battery Data'!$F$3:$F$51,'Gridlab Battery Data'!$A$3:$A$51,Calculations!A75)*$G$7*1000</f>
        <v>235.48162351095189</v>
      </c>
      <c r="C75" s="3">
        <f>SUMIFS('Gridlab Battery Data'!$F$3:$F$51,'Gridlab Battery Data'!$A$3:$A$51,Calculations!A75)*$G$10*1000</f>
        <v>2999.9999999999995</v>
      </c>
      <c r="D75" s="3">
        <f>ROUND(SUMIFS('Gridlab Battery Data'!$B$3:$B$51,'Gridlab Battery Data'!$A$3:$A$51,Calculations!A75),2)</f>
        <v>320.8</v>
      </c>
    </row>
    <row r="76" spans="1:4" x14ac:dyDescent="0.2">
      <c r="A76" s="22" t="s">
        <v>56</v>
      </c>
      <c r="B76" s="3">
        <f>SUMIFS('Gridlab Battery Data'!$F$3:$F$51,'Gridlab Battery Data'!$A$3:$A$51,Calculations!A76)*$G$7*1000</f>
        <v>451.64099798691859</v>
      </c>
      <c r="C76" s="3">
        <f>SUMIFS('Gridlab Battery Data'!$F$3:$F$51,'Gridlab Battery Data'!$A$3:$A$51,Calculations!A76)*$G$10*1000</f>
        <v>5753.8374916874991</v>
      </c>
      <c r="D76" s="3">
        <f>ROUND(SUMIFS('Gridlab Battery Data'!$B$3:$B$51,'Gridlab Battery Data'!$A$3:$A$51,Calculations!A76),2)</f>
        <v>3.6</v>
      </c>
    </row>
    <row r="77" spans="1:4" x14ac:dyDescent="0.2">
      <c r="A77" s="22" t="s">
        <v>58</v>
      </c>
      <c r="B77" s="3">
        <f>SUMIFS('Gridlab Battery Data'!$F$3:$F$51,'Gridlab Battery Data'!$A$3:$A$51,Calculations!A77)*$G$7*1000</f>
        <v>649.40414423467803</v>
      </c>
      <c r="C77" s="3">
        <f>SUMIFS('Gridlab Battery Data'!$F$3:$F$51,'Gridlab Battery Data'!$A$3:$A$51,Calculations!A77)*$G$10*1000</f>
        <v>8273.3098390304986</v>
      </c>
      <c r="D77" s="3">
        <f>ROUND(SUMIFS('Gridlab Battery Data'!$B$3:$B$51,'Gridlab Battery Data'!$A$3:$A$51,Calculations!A77),2)</f>
        <v>254</v>
      </c>
    </row>
    <row r="78" spans="1:4" x14ac:dyDescent="0.2">
      <c r="A78" s="22" t="s">
        <v>51</v>
      </c>
      <c r="B78" s="3">
        <f>SUMIFS('Gridlab Battery Data'!$F$3:$F$51,'Gridlab Battery Data'!$A$3:$A$51,Calculations!A78)*$G$7*1000</f>
        <v>2088.8974619505761</v>
      </c>
      <c r="C78" s="3">
        <f>SUMIFS('Gridlab Battery Data'!$F$3:$F$51,'Gridlab Battery Data'!$A$3:$A$51,Calculations!A78)*$G$10*1000</f>
        <v>26612.235351605996</v>
      </c>
      <c r="D78" s="3">
        <f>ROUND(SUMIFS('Gridlab Battery Data'!$B$3:$B$51,'Gridlab Battery Data'!$A$3:$A$51,Calculations!A78),2)</f>
        <v>1</v>
      </c>
    </row>
    <row r="79" spans="1:4" x14ac:dyDescent="0.2">
      <c r="A79" s="22" t="s">
        <v>52</v>
      </c>
      <c r="B79" s="3">
        <f>SUMIFS('Gridlab Battery Data'!$F$3:$F$51,'Gridlab Battery Data'!$A$3:$A$51,Calculations!A79)*$G$7*1000</f>
        <v>78.985659323150202</v>
      </c>
      <c r="C79" s="3">
        <f>SUMIFS('Gridlab Battery Data'!$F$3:$F$51,'Gridlab Battery Data'!$A$3:$A$51,Calculations!A79)*$G$10*1000</f>
        <v>1006.2652636604998</v>
      </c>
      <c r="D79" s="3">
        <f>ROUND(SUMIFS('Gridlab Battery Data'!$B$3:$B$51,'Gridlab Battery Data'!$A$3:$A$51,Calculations!A79),2)</f>
        <v>0</v>
      </c>
    </row>
    <row r="80" spans="1:4" x14ac:dyDescent="0.2">
      <c r="A80" s="22" t="s">
        <v>59</v>
      </c>
      <c r="B80" s="3">
        <f>SUMIFS('Gridlab Battery Data'!$F$3:$F$51,'Gridlab Battery Data'!$A$3:$A$51,Calculations!A80)*$G$7*1000</f>
        <v>2037.8761861162782</v>
      </c>
      <c r="C80" s="3">
        <f>SUMIFS('Gridlab Battery Data'!$F$3:$F$51,'Gridlab Battery Data'!$A$3:$A$51,Calculations!A80)*$G$10*1000</f>
        <v>25962.232072280996</v>
      </c>
      <c r="D80" s="3">
        <f>ROUND(SUMIFS('Gridlab Battery Data'!$B$3:$B$51,'Gridlab Battery Data'!$A$3:$A$51,Calculations!A80),2)</f>
        <v>53</v>
      </c>
    </row>
    <row r="81" spans="1:4" x14ac:dyDescent="0.2">
      <c r="A81" s="22" t="s">
        <v>60</v>
      </c>
      <c r="B81" s="3">
        <f>SUMIFS('Gridlab Battery Data'!$F$3:$F$51,'Gridlab Battery Data'!$A$3:$A$51,Calculations!A81)*$G$7*1000</f>
        <v>621.52644475165141</v>
      </c>
      <c r="C81" s="3">
        <f>SUMIFS('Gridlab Battery Data'!$F$3:$F$51,'Gridlab Battery Data'!$A$3:$A$51,Calculations!A81)*$G$10*1000</f>
        <v>7918.1521957199993</v>
      </c>
      <c r="D81" s="3">
        <f>ROUND(SUMIFS('Gridlab Battery Data'!$B$3:$B$51,'Gridlab Battery Data'!$A$3:$A$51,Calculations!A81),2)</f>
        <v>0</v>
      </c>
    </row>
    <row r="82" spans="1:4" x14ac:dyDescent="0.2">
      <c r="A82" s="22" t="s">
        <v>61</v>
      </c>
      <c r="B82" s="3">
        <f>SUMIFS('Gridlab Battery Data'!$F$3:$F$51,'Gridlab Battery Data'!$A$3:$A$51,Calculations!A82)*$G$7*1000</f>
        <v>584.20005007259886</v>
      </c>
      <c r="C82" s="3">
        <f>SUMIFS('Gridlab Battery Data'!$F$3:$F$51,'Gridlab Battery Data'!$A$3:$A$51,Calculations!A82)*$G$10*1000</f>
        <v>7442.6196154379995</v>
      </c>
      <c r="D82" s="3">
        <f>ROUND(SUMIFS('Gridlab Battery Data'!$B$3:$B$51,'Gridlab Battery Data'!$A$3:$A$51,Calculations!A82),2)</f>
        <v>30.14</v>
      </c>
    </row>
    <row r="83" spans="1:4" x14ac:dyDescent="0.2">
      <c r="A83" s="22" t="s">
        <v>62</v>
      </c>
      <c r="B83" s="3">
        <f>SUMIFS('Gridlab Battery Data'!$F$3:$F$51,'Gridlab Battery Data'!$A$3:$A$51,Calculations!A83)*$G$7*1000</f>
        <v>734.79882317025078</v>
      </c>
      <c r="C83" s="3">
        <f>SUMIFS('Gridlab Battery Data'!$F$3:$F$51,'Gridlab Battery Data'!$A$3:$A$51,Calculations!A83)*$G$10*1000</f>
        <v>9361.2250359239988</v>
      </c>
      <c r="D83" s="3">
        <f>ROUND(SUMIFS('Gridlab Battery Data'!$B$3:$B$51,'Gridlab Battery Data'!$A$3:$A$51,Calculations!A83),2)</f>
        <v>30.4</v>
      </c>
    </row>
    <row r="84" spans="1:4" x14ac:dyDescent="0.2">
      <c r="A84" s="22" t="s">
        <v>63</v>
      </c>
      <c r="B84" s="3">
        <f>SUMIFS('Gridlab Battery Data'!$F$3:$F$51,'Gridlab Battery Data'!$A$3:$A$51,Calculations!A84)*$G$7*1000</f>
        <v>93.879027867938987</v>
      </c>
      <c r="C84" s="3">
        <f>SUMIFS('Gridlab Battery Data'!$F$3:$F$51,'Gridlab Battery Data'!$A$3:$A$51,Calculations!A84)*$G$10*1000</f>
        <v>1196.0045094165</v>
      </c>
      <c r="D84" s="3">
        <f>ROUND(SUMIFS('Gridlab Battery Data'!$B$3:$B$51,'Gridlab Battery Data'!$A$3:$A$51,Calculations!A84),2)</f>
        <v>0</v>
      </c>
    </row>
    <row r="85" spans="1:4" x14ac:dyDescent="0.2">
      <c r="A85" s="22" t="s">
        <v>64</v>
      </c>
      <c r="B85" s="3">
        <f>SUMIFS('Gridlab Battery Data'!$F$3:$F$51,'Gridlab Battery Data'!$A$3:$A$51,Calculations!A85)*$G$7*1000</f>
        <v>1357.0293994415704</v>
      </c>
      <c r="C85" s="3">
        <f>SUMIFS('Gridlab Battery Data'!$F$3:$F$51,'Gridlab Battery Data'!$A$3:$A$51,Calculations!A85)*$G$10*1000</f>
        <v>17288.347759906497</v>
      </c>
      <c r="D85" s="3">
        <f>ROUND(SUMIFS('Gridlab Battery Data'!$B$3:$B$51,'Gridlab Battery Data'!$A$3:$A$51,Calculations!A85),2)</f>
        <v>4</v>
      </c>
    </row>
    <row r="86" spans="1:4" x14ac:dyDescent="0.2">
      <c r="A86" s="22" t="s">
        <v>65</v>
      </c>
      <c r="B86" s="3">
        <f>SUMIFS('Gridlab Battery Data'!$F$3:$F$51,'Gridlab Battery Data'!$A$3:$A$51,Calculations!A86)*$G$7*1000</f>
        <v>161.32636846030783</v>
      </c>
      <c r="C86" s="3">
        <f>SUMIFS('Gridlab Battery Data'!$F$3:$F$51,'Gridlab Battery Data'!$A$3:$A$51,Calculations!A86)*$G$10*1000</f>
        <v>2055.2733506969994</v>
      </c>
      <c r="D86" s="3">
        <f>ROUND(SUMIFS('Gridlab Battery Data'!$B$3:$B$51,'Gridlab Battery Data'!$A$3:$A$51,Calculations!A86),2)</f>
        <v>0</v>
      </c>
    </row>
    <row r="87" spans="1:4" x14ac:dyDescent="0.2">
      <c r="A87" s="22" t="s">
        <v>66</v>
      </c>
      <c r="B87" s="3">
        <f>SUMIFS('Gridlab Battery Data'!$F$3:$F$51,'Gridlab Battery Data'!$A$3:$A$51,Calculations!A87)*$G$7*1000</f>
        <v>504.16433045196572</v>
      </c>
      <c r="C87" s="3">
        <f>SUMIFS('Gridlab Battery Data'!$F$3:$F$51,'Gridlab Battery Data'!$A$3:$A$51,Calculations!A87)*$G$10*1000</f>
        <v>6422.9767435994991</v>
      </c>
      <c r="D87" s="3">
        <f>ROUND(SUMIFS('Gridlab Battery Data'!$B$3:$B$51,'Gridlab Battery Data'!$A$3:$A$51,Calculations!A87),2)</f>
        <v>0</v>
      </c>
    </row>
    <row r="88" spans="1:4" x14ac:dyDescent="0.2">
      <c r="A88" s="22" t="s">
        <v>67</v>
      </c>
      <c r="B88" s="3">
        <f>SUMIFS('Gridlab Battery Data'!$F$3:$F$51,'Gridlab Battery Data'!$A$3:$A$51,Calculations!A88)*$G$7*1000</f>
        <v>4414.0832227364426</v>
      </c>
      <c r="C88" s="3">
        <f>SUMIFS('Gridlab Battery Data'!$F$3:$F$51,'Gridlab Battery Data'!$A$3:$A$51,Calculations!A88)*$G$10*1000</f>
        <v>56234.747623919997</v>
      </c>
      <c r="D88" s="3">
        <f>ROUND(SUMIFS('Gridlab Battery Data'!$B$3:$B$51,'Gridlab Battery Data'!$A$3:$A$51,Calculations!A88),2)</f>
        <v>105.2</v>
      </c>
    </row>
    <row r="89" spans="1:4" x14ac:dyDescent="0.2">
      <c r="A89" s="22" t="s">
        <v>68</v>
      </c>
      <c r="B89" s="3">
        <f>SUMIFS('Gridlab Battery Data'!$F$3:$F$51,'Gridlab Battery Data'!$A$3:$A$51,Calculations!A89)*$G$7*1000</f>
        <v>123.63174256148407</v>
      </c>
      <c r="C89" s="3">
        <f>SUMIFS('Gridlab Battery Data'!$F$3:$F$51,'Gridlab Battery Data'!$A$3:$A$51,Calculations!A89)*$G$10*1000</f>
        <v>1575.0495607874998</v>
      </c>
      <c r="D89" s="3">
        <f>ROUND(SUMIFS('Gridlab Battery Data'!$B$3:$B$51,'Gridlab Battery Data'!$A$3:$A$51,Calculations!A89),2)</f>
        <v>0</v>
      </c>
    </row>
    <row r="90" spans="1:4" x14ac:dyDescent="0.2">
      <c r="A90" s="22" t="s">
        <v>70</v>
      </c>
      <c r="B90" s="3">
        <f>SUMIFS('Gridlab Battery Data'!$F$3:$F$51,'Gridlab Battery Data'!$A$3:$A$51,Calculations!A90)*$G$7*1000</f>
        <v>5.4582916538419699</v>
      </c>
      <c r="C90" s="3">
        <f>SUMIFS('Gridlab Battery Data'!$F$3:$F$51,'Gridlab Battery Data'!$A$3:$A$51,Calculations!A90)*$G$10*1000</f>
        <v>69.537803915999987</v>
      </c>
      <c r="D90" s="3">
        <f>ROUND(SUMIFS('Gridlab Battery Data'!$B$3:$B$51,'Gridlab Battery Data'!$A$3:$A$51,Calculations!A90),2)</f>
        <v>2</v>
      </c>
    </row>
    <row r="91" spans="1:4" x14ac:dyDescent="0.2">
      <c r="A91" s="22" t="s">
        <v>69</v>
      </c>
      <c r="B91" s="3">
        <f>SUMIFS('Gridlab Battery Data'!$F$3:$F$51,'Gridlab Battery Data'!$A$3:$A$51,Calculations!A91)*$G$7*1000</f>
        <v>704.49340349121462</v>
      </c>
      <c r="C91" s="3">
        <f>SUMIFS('Gridlab Battery Data'!$F$3:$F$51,'Gridlab Battery Data'!$A$3:$A$51,Calculations!A91)*$G$10*1000</f>
        <v>8975.1386072609985</v>
      </c>
      <c r="D91" s="3">
        <f>ROUND(SUMIFS('Gridlab Battery Data'!$B$3:$B$51,'Gridlab Battery Data'!$A$3:$A$51,Calculations!A91),2)</f>
        <v>0</v>
      </c>
    </row>
    <row r="92" spans="1:4" x14ac:dyDescent="0.2">
      <c r="A92" s="22" t="s">
        <v>71</v>
      </c>
      <c r="B92" s="3">
        <f>SUMIFS('Gridlab Battery Data'!$F$3:$F$51,'Gridlab Battery Data'!$A$3:$A$51,Calculations!A92)*$G$7*1000</f>
        <v>807.98096929123949</v>
      </c>
      <c r="C92" s="3">
        <f>SUMIFS('Gridlab Battery Data'!$F$3:$F$51,'Gridlab Battery Data'!$A$3:$A$51,Calculations!A92)*$G$10*1000</f>
        <v>10293.554425748998</v>
      </c>
      <c r="D92" s="3">
        <f>ROUND(SUMIFS('Gridlab Battery Data'!$B$3:$B$51,'Gridlab Battery Data'!$A$3:$A$51,Calculations!A92),2)</f>
        <v>89.78</v>
      </c>
    </row>
    <row r="93" spans="1:4" x14ac:dyDescent="0.2">
      <c r="A93" s="22" t="s">
        <v>73</v>
      </c>
      <c r="B93" s="3">
        <f>SUMIFS('Gridlab Battery Data'!$F$3:$F$51,'Gridlab Battery Data'!$A$3:$A$51,Calculations!A93)*$G$7*1000</f>
        <v>143.61119284707135</v>
      </c>
      <c r="C93" s="3">
        <f>SUMIFS('Gridlab Battery Data'!$F$3:$F$51,'Gridlab Battery Data'!$A$3:$A$51,Calculations!A93)*$G$10*1000</f>
        <v>1829.5847128859996</v>
      </c>
      <c r="D93" s="3">
        <f>ROUND(SUMIFS('Gridlab Battery Data'!$B$3:$B$51,'Gridlab Battery Data'!$A$3:$A$51,Calculations!A93),2)</f>
        <v>65.5</v>
      </c>
    </row>
    <row r="94" spans="1:4" x14ac:dyDescent="0.2">
      <c r="A94" s="22" t="s">
        <v>72</v>
      </c>
      <c r="B94" s="3">
        <f>SUMIFS('Gridlab Battery Data'!$F$3:$F$51,'Gridlab Battery Data'!$A$3:$A$51,Calculations!A94)*$G$7*1000</f>
        <v>824.57657320523526</v>
      </c>
      <c r="C94" s="3">
        <f>SUMIFS('Gridlab Battery Data'!$F$3:$F$51,'Gridlab Battery Data'!$A$3:$A$51,Calculations!A94)*$G$10*1000</f>
        <v>10504.979890715998</v>
      </c>
      <c r="D94" s="3">
        <f>ROUND(SUMIFS('Gridlab Battery Data'!$B$3:$B$51,'Gridlab Battery Data'!$A$3:$A$51,Calculations!A94),2)</f>
        <v>0</v>
      </c>
    </row>
    <row r="95" spans="1:4" x14ac:dyDescent="0.2">
      <c r="A95" s="22" t="s">
        <v>74</v>
      </c>
      <c r="B95" s="3">
        <f>SUMIFS('Gridlab Battery Data'!$F$3:$F$51,'Gridlab Battery Data'!$A$3:$A$51,Calculations!A95)*$G$7*1000</f>
        <v>998.49274509153554</v>
      </c>
      <c r="C95" s="3">
        <f>SUMIFS('Gridlab Battery Data'!$F$3:$F$51,'Gridlab Battery Data'!$A$3:$A$51,Calculations!A95)*$G$10*1000</f>
        <v>12720.645418581</v>
      </c>
      <c r="D95" s="3">
        <f>ROUND(SUMIFS('Gridlab Battery Data'!$B$3:$B$51,'Gridlab Battery Data'!$A$3:$A$51,Calculations!A95),2)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G27" sqref="G27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0</v>
      </c>
      <c r="C2" s="5">
        <f>Calculations!C37</f>
        <v>24.264057969313932</v>
      </c>
      <c r="D2" s="5">
        <f>Calculations!D37</f>
        <v>48.528115938627863</v>
      </c>
      <c r="E2" s="5">
        <f>Calculations!E37</f>
        <v>72.792173907941788</v>
      </c>
      <c r="F2" s="5">
        <f>Calculations!F37</f>
        <v>97.056231877255726</v>
      </c>
      <c r="G2" s="5">
        <f>Calculations!G37</f>
        <v>121.32028984656966</v>
      </c>
      <c r="H2" s="5">
        <f>Calculations!H37</f>
        <v>145.5843478158836</v>
      </c>
      <c r="I2" s="5">
        <f>Calculations!I37</f>
        <v>169.84840578519754</v>
      </c>
      <c r="J2" s="5">
        <f>Calculations!J37</f>
        <v>194.11246375451148</v>
      </c>
      <c r="K2" s="5">
        <f>Calculations!K37</f>
        <v>218.37652172382542</v>
      </c>
      <c r="L2" s="5">
        <f>Calculations!L37</f>
        <v>242.64057969313936</v>
      </c>
      <c r="M2" s="5">
        <f>Calculations!M37</f>
        <v>266.9046376624533</v>
      </c>
      <c r="N2" s="5">
        <f>Calculations!N37</f>
        <v>291.16869563176721</v>
      </c>
      <c r="O2" s="5">
        <f>Calculations!O37</f>
        <v>315.43275360108112</v>
      </c>
      <c r="P2" s="5">
        <f>Calculations!P37</f>
        <v>339.69681157039503</v>
      </c>
      <c r="Q2" s="5">
        <f>Calculations!Q37</f>
        <v>363.96086953970894</v>
      </c>
      <c r="R2" s="5">
        <f>Calculations!R37</f>
        <v>388.2249275090229</v>
      </c>
      <c r="S2" s="5">
        <f>Calculations!S37</f>
        <v>417.31503722210374</v>
      </c>
      <c r="T2" s="5">
        <f>Calculations!T37</f>
        <v>446.40514693518458</v>
      </c>
      <c r="U2" s="5">
        <f>Calculations!U37</f>
        <v>475.49525664826541</v>
      </c>
      <c r="V2" s="5">
        <f>Calculations!V37</f>
        <v>504.58536636134625</v>
      </c>
      <c r="W2" s="5">
        <f>Calculations!W37</f>
        <v>533.67547607442702</v>
      </c>
      <c r="X2" s="5">
        <f>Calculations!X37</f>
        <v>562.7655857875078</v>
      </c>
      <c r="Y2" s="5">
        <f>Calculations!Y37</f>
        <v>591.85569550058858</v>
      </c>
      <c r="Z2" s="5">
        <f>Calculations!Z37</f>
        <v>620.94580521366936</v>
      </c>
      <c r="AA2" s="5">
        <f>Calculations!AA37</f>
        <v>650.03591492675014</v>
      </c>
      <c r="AB2" s="5">
        <f>Calculations!AB37</f>
        <v>679.12602463983092</v>
      </c>
      <c r="AC2" s="5">
        <f>Calculations!AC37</f>
        <v>708.21613435291169</v>
      </c>
      <c r="AD2" s="5">
        <f>Calculations!AD37</f>
        <v>737.30624406599247</v>
      </c>
      <c r="AE2" s="5">
        <f>Calculations!AE37</f>
        <v>766.39635377907325</v>
      </c>
      <c r="AF2" s="5">
        <f>Calculations!AF37</f>
        <v>795.48646349215403</v>
      </c>
      <c r="AG2" s="5">
        <f>Calculations!AG37</f>
        <v>824.57657320523526</v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workbookViewId="0">
      <selection activeCell="F2" sqref="F2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0</v>
      </c>
      <c r="C2" s="5">
        <f>Calculations!C40</f>
        <v>292.20134191264515</v>
      </c>
      <c r="D2" s="5">
        <f>Calculations!D40</f>
        <v>584.4026838252903</v>
      </c>
      <c r="E2" s="5">
        <f>Calculations!E40</f>
        <v>876.60402573793544</v>
      </c>
      <c r="F2" s="5">
        <f>Calculations!F40</f>
        <v>1168.8053676505806</v>
      </c>
      <c r="G2" s="5">
        <f>Calculations!G40</f>
        <v>1461.0067095632257</v>
      </c>
      <c r="H2" s="5">
        <f>Calculations!H40</f>
        <v>1753.2080514758709</v>
      </c>
      <c r="I2" s="5">
        <f>Calculations!I40</f>
        <v>2045.409393388516</v>
      </c>
      <c r="J2" s="5">
        <f>Calculations!J40</f>
        <v>2337.6107353011612</v>
      </c>
      <c r="K2" s="5">
        <f>Calculations!K40</f>
        <v>2629.8120772138063</v>
      </c>
      <c r="L2" s="5">
        <f>Calculations!L40</f>
        <v>2922.0134191264515</v>
      </c>
      <c r="M2" s="5">
        <f>Calculations!M40</f>
        <v>3214.2147610390966</v>
      </c>
      <c r="N2" s="5">
        <f>Calculations!N40</f>
        <v>3506.4161029517418</v>
      </c>
      <c r="O2" s="5">
        <f>Calculations!O40</f>
        <v>3798.6174448643869</v>
      </c>
      <c r="P2" s="5">
        <f>Calculations!P40</f>
        <v>4090.8187867770321</v>
      </c>
      <c r="Q2" s="5">
        <f>Calculations!Q40</f>
        <v>4383.0201286896772</v>
      </c>
      <c r="R2" s="5">
        <f>Calculations!R40</f>
        <v>4675.2214706023224</v>
      </c>
      <c r="S2" s="5">
        <f>Calculations!S40</f>
        <v>5012.5393912496047</v>
      </c>
      <c r="T2" s="5">
        <f>Calculations!T40</f>
        <v>5349.857311896887</v>
      </c>
      <c r="U2" s="5">
        <f>Calculations!U40</f>
        <v>5687.1752325441694</v>
      </c>
      <c r="V2" s="5">
        <f>Calculations!V40</f>
        <v>6024.4931531914517</v>
      </c>
      <c r="W2" s="5">
        <f>Calculations!W40</f>
        <v>6361.811073838734</v>
      </c>
      <c r="X2" s="5">
        <f>Calculations!X40</f>
        <v>6699.1289944860164</v>
      </c>
      <c r="Y2" s="5">
        <f>Calculations!Y40</f>
        <v>7036.4469151332987</v>
      </c>
      <c r="Z2" s="5">
        <f>Calculations!Z40</f>
        <v>7373.7648357805811</v>
      </c>
      <c r="AA2" s="5">
        <f>Calculations!AA40</f>
        <v>7711.0827564278634</v>
      </c>
      <c r="AB2" s="5">
        <f>Calculations!AB40</f>
        <v>8048.4006770751457</v>
      </c>
      <c r="AC2" s="5">
        <f>Calculations!AC40</f>
        <v>8385.7185977224271</v>
      </c>
      <c r="AD2" s="5">
        <f>Calculations!AD40</f>
        <v>8723.0365183697086</v>
      </c>
      <c r="AE2" s="5">
        <f>Calculations!AE40</f>
        <v>9060.35443901699</v>
      </c>
      <c r="AF2" s="5">
        <f>Calculations!AF40</f>
        <v>9397.6723596642714</v>
      </c>
      <c r="AG2" s="5">
        <f>Calculations!AG40</f>
        <v>9734.9902803115547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0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Gridlab Battery Data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2021-03-04T18:50:00Z</dcterms:modified>
</cp:coreProperties>
</file>