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Wisconsin\WI-eps\"/>
    </mc:Choice>
  </mc:AlternateContent>
  <xr:revisionPtr revIDLastSave="0" documentId="13_ncr:1_{5FD02D26-7C08-40CE-A22B-3E92EA29CFF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<sst xmlns="http://schemas.openxmlformats.org/spreadsheetml/2006/main" count="32060" uniqueCount="2370">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</sst>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Wisconsin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17.260596676051001</v>
      </c>
      <c r="C3" s="74">
        <f>E28</f>
        <v>3.6472799999999999</v>
      </c>
      <c r="D3" s="75">
        <v>0.55000000000000004</v>
      </c>
      <c r="E3" s="75">
        <v>0.4</v>
      </c>
      <c r="F3" s="117">
        <f t="shared" ref="F3:G9" si="0">$C3*(1-D3)</f>
        <v>1.6412759999999997</v>
      </c>
      <c r="G3" s="117">
        <f t="shared" si="0"/>
        <v>2.1883679999999996</v>
      </c>
      <c r="H3" s="69"/>
      <c r="I3" s="76">
        <f t="shared" ref="I3:I11" si="1">1-F3/$B3</f>
        <v>0.90491197779522525</v>
      </c>
      <c r="J3" s="76">
        <f>1-G3/$B3</f>
        <v>0.87321597039363363</v>
      </c>
      <c r="K3" s="69" t="str">
        <f t="shared" ref="K3:K11" si="2">"In a scenario limiting global warming to 1.5 °C, " &amp; B$1 &amp; " would need to cut its " &amp; A3 &amp; " emissions by " &amp; ROUND(J3*100, 0) &amp; " to " &amp; ROUND(I3*100, 0) &amp; " percent of 2005 levels."</f>
        <v>In a scenario limiting global warming to 1.5 °C, Wisconsin would need to cut its buildings emissions by 87 to 90 percent of 2005 levels.</v>
      </c>
      <c r="L3" s="69"/>
      <c r="M3" s="69"/>
      <c r="N3" s="69"/>
      <c r="O3" s="69"/>
      <c r="P3" s="69"/>
      <c r="Q3" s="69"/>
      <c r="R3" s="69"/>
      <c r="S3" s="69"/>
      <c r="T3" s="69"/>
      <c r="U3" s="69"/>
      <c r="V3" s="69"/>
      <c r="W3" s="69"/>
      <c r="X3" s="69"/>
      <c r="Y3" s="69"/>
      <c r="Z3" s="69"/>
    </row>
    <row r="4" spans="1:26" ht="14.5" x14ac:dyDescent="0.35">
      <c r="A4" s="73" t="s">
        <v>1027</v>
      </c>
      <c r="B4" s="116">
        <f>'State 2005 Data'!J6</f>
        <v>48.972462560430664</v>
      </c>
      <c r="C4" s="74">
        <f>G28</f>
        <v>12.6975</v>
      </c>
      <c r="D4" s="75">
        <v>0.89</v>
      </c>
      <c r="E4" s="75">
        <v>0.66</v>
      </c>
      <c r="F4" s="117">
        <f t="shared" si="0"/>
        <v>1.3967249999999998</v>
      </c>
      <c r="G4" s="117">
        <f t="shared" si="0"/>
        <v>4.3171499999999998</v>
      </c>
      <c r="H4" s="69"/>
      <c r="I4" s="76">
        <f t="shared" si="1"/>
        <v>0.97147937990097022</v>
      </c>
      <c r="J4" s="76">
        <f t="shared" ref="J4:J11" si="3">1-G4/$B4</f>
        <v>0.91184535605754446</v>
      </c>
      <c r="K4" s="69" t="str">
        <f t="shared" si="2"/>
        <v>In a scenario limiting global warming to 1.5 °C, Wisconsin would need to cut its electricity emissions by 91 to 97 percent of 2005 levels.</v>
      </c>
      <c r="L4" s="69"/>
      <c r="M4" s="69"/>
      <c r="N4" s="69"/>
      <c r="O4" s="69"/>
      <c r="P4" s="69"/>
      <c r="Q4" s="69"/>
      <c r="R4" s="69"/>
      <c r="S4" s="69"/>
      <c r="T4" s="69"/>
      <c r="U4" s="69"/>
      <c r="V4" s="69"/>
      <c r="W4" s="69"/>
      <c r="X4" s="69"/>
      <c r="Y4" s="69"/>
      <c r="Z4" s="69"/>
    </row>
    <row r="5" spans="1:26" ht="14.5" x14ac:dyDescent="0.35">
      <c r="A5" s="73" t="s">
        <v>1858</v>
      </c>
      <c r="B5" s="116">
        <f>'State 2005 Data'!J7</f>
        <v>22.060108883765508</v>
      </c>
      <c r="C5" s="118">
        <f>H28</f>
        <v>26.9559</v>
      </c>
      <c r="D5" s="75">
        <v>0.41</v>
      </c>
      <c r="E5" s="75">
        <v>0.33</v>
      </c>
      <c r="F5" s="117">
        <f t="shared" si="0"/>
        <v>15.903981000000002</v>
      </c>
      <c r="G5" s="117">
        <f t="shared" si="0"/>
        <v>18.060452999999999</v>
      </c>
      <c r="H5" s="69"/>
      <c r="I5" s="76">
        <f>1-F5/$B5</f>
        <v>0.27906153664979994</v>
      </c>
      <c r="J5" s="76">
        <f t="shared" si="3"/>
        <v>0.18130716873790864</v>
      </c>
      <c r="K5" s="69" t="str">
        <f t="shared" si="2"/>
        <v>In a scenario limiting global warming to 1.5 °C, Wisconsin would need to cut its industry emissions by 18 to 28 percent of 2005 levels.</v>
      </c>
      <c r="L5" s="69"/>
      <c r="M5" s="69"/>
      <c r="N5" s="69"/>
      <c r="O5" s="69"/>
      <c r="P5" s="69"/>
      <c r="Q5" s="69"/>
      <c r="R5" s="69"/>
      <c r="S5" s="69"/>
      <c r="T5" s="69"/>
      <c r="U5" s="69"/>
      <c r="V5" s="69"/>
      <c r="W5" s="69"/>
      <c r="X5" s="69"/>
      <c r="Y5" s="69"/>
      <c r="Z5" s="69"/>
    </row>
    <row r="6" spans="1:26" ht="14.5" x14ac:dyDescent="0.35">
      <c r="A6" s="73" t="s">
        <v>1859</v>
      </c>
      <c r="B6" s="116">
        <f>'State 2005 Data'!J8</f>
        <v>31.169493632693342</v>
      </c>
      <c r="C6" s="118">
        <f>F28</f>
        <v>14.0167</v>
      </c>
      <c r="D6" s="75">
        <v>0.48</v>
      </c>
      <c r="E6" s="75">
        <v>0.27</v>
      </c>
      <c r="F6" s="117">
        <f>$C6*(1-D6)</f>
        <v>7.2886839999999999</v>
      </c>
      <c r="G6" s="117">
        <f t="shared" si="0"/>
        <v>10.232191</v>
      </c>
      <c r="H6" s="69"/>
      <c r="I6" s="76">
        <f t="shared" si="1"/>
        <v>0.7661596917200163</v>
      </c>
      <c r="J6" s="76">
        <f t="shared" si="3"/>
        <v>0.671724182606946</v>
      </c>
      <c r="K6" s="69" t="str">
        <f t="shared" si="2"/>
        <v>In a scenario limiting global warming to 1.5 °C, Wisconsin would need to cut its transportation emissions by 67 to 77 percent of 2005 levels.</v>
      </c>
      <c r="L6" s="69"/>
      <c r="M6" s="69"/>
      <c r="N6" s="69"/>
      <c r="O6" s="69"/>
      <c r="P6" s="69"/>
      <c r="Q6" s="69"/>
      <c r="R6" s="69"/>
      <c r="S6" s="69"/>
      <c r="T6" s="69"/>
      <c r="U6" s="69"/>
      <c r="V6" s="69"/>
      <c r="W6" s="69"/>
      <c r="X6" s="69"/>
      <c r="Y6" s="69"/>
      <c r="Z6" s="69"/>
    </row>
    <row r="7" spans="1:26" ht="14.5" x14ac:dyDescent="0.35">
      <c r="A7" s="73" t="s">
        <v>774</v>
      </c>
      <c r="B7" s="116">
        <f>'State 2005 Data'!J9</f>
        <v>16.410265028440239</v>
      </c>
      <c r="C7" s="118">
        <f>D28</f>
        <v>7.6132600000000004</v>
      </c>
      <c r="D7" s="75">
        <v>0.06</v>
      </c>
      <c r="E7" s="75">
        <v>0.02</v>
      </c>
      <c r="F7" s="117">
        <f t="shared" si="0"/>
        <v>7.1564643999999999</v>
      </c>
      <c r="G7" s="117">
        <f t="shared" si="0"/>
        <v>7.4609947999999999</v>
      </c>
      <c r="H7" s="69"/>
      <c r="I7" s="76">
        <f t="shared" si="1"/>
        <v>0.56390317965021874</v>
      </c>
      <c r="J7" s="76">
        <f t="shared" si="3"/>
        <v>0.54534586814597286</v>
      </c>
      <c r="K7" s="69" t="str">
        <f t="shared" si="2"/>
        <v>In a scenario limiting global warming to 1.5 °C, Wisconsin would need to cut its agriculture emissions by 55 to 56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Wisconsin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2.8099739843118821</v>
      </c>
      <c r="C9" s="118">
        <f>C28</f>
        <v>1.59965</v>
      </c>
      <c r="D9" s="75">
        <v>0.06</v>
      </c>
      <c r="E9" s="75">
        <v>0.02</v>
      </c>
      <c r="F9" s="117">
        <f t="shared" si="0"/>
        <v>1.503671</v>
      </c>
      <c r="G9" s="117">
        <f t="shared" si="0"/>
        <v>1.5676570000000001</v>
      </c>
      <c r="H9" s="69"/>
      <c r="I9" s="76">
        <f t="shared" si="1"/>
        <v>0.46488081085625244</v>
      </c>
      <c r="J9" s="76">
        <f t="shared" si="3"/>
        <v>0.44210978153098657</v>
      </c>
      <c r="K9" s="69" t="str">
        <f t="shared" si="2"/>
        <v>In a scenario limiting global warming to 1.5 °C, Wisconsin would need to cut its waste emissions by 44 to 46 percent of 2005 levels.</v>
      </c>
      <c r="L9" s="69"/>
      <c r="M9" s="69"/>
      <c r="N9" s="69"/>
      <c r="O9" s="69"/>
      <c r="P9" s="69"/>
      <c r="Q9" s="69"/>
      <c r="R9" s="69"/>
      <c r="S9" s="69"/>
      <c r="T9" s="69"/>
      <c r="U9" s="69"/>
      <c r="V9" s="69"/>
      <c r="W9" s="69"/>
      <c r="X9" s="69"/>
      <c r="Y9" s="69"/>
      <c r="Z9" s="69"/>
    </row>
    <row r="10" spans="1:26" ht="14.5" x14ac:dyDescent="0.35">
      <c r="A10" s="73" t="s">
        <v>1864</v>
      </c>
      <c r="B10" s="119">
        <f>SUM(B3:B9)</f>
        <v>132.24454076569265</v>
      </c>
      <c r="C10" s="119">
        <f>SUM(C3:C9)</f>
        <v>60.091929999999991</v>
      </c>
      <c r="D10" s="76">
        <f>1-F10/$C10</f>
        <v>0.52651809652311032</v>
      </c>
      <c r="E10" s="76">
        <f>1-G10/$C10</f>
        <v>0.37781239843686165</v>
      </c>
      <c r="F10" s="117">
        <f>SUM(F3:F9)</f>
        <v>28.452441400000005</v>
      </c>
      <c r="G10" s="117">
        <f>SUM(G3:G9)</f>
        <v>37.388453799999994</v>
      </c>
      <c r="H10" s="171">
        <f>IFERROR(B10*(1-'Unique State Inputs'!A$8),"")</f>
        <v>72.734497421130968</v>
      </c>
      <c r="I10" s="76">
        <f t="shared" si="1"/>
        <v>0.78484978483602374</v>
      </c>
      <c r="J10" s="76">
        <f t="shared" si="3"/>
        <v>0.71727790362065791</v>
      </c>
      <c r="K10" s="69" t="str">
        <f t="shared" si="2"/>
        <v>In a scenario limiting global warming to 1.5 °C, Wisconsin would need to cut its total (including land use) emissions by 72 to 78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138.68290076569264</v>
      </c>
      <c r="C11" s="119">
        <f>SUM(C3:C9)-C8</f>
        <v>66.530289999999994</v>
      </c>
      <c r="D11" s="76">
        <f>1-F11/$C11</f>
        <v>0.47556516888773503</v>
      </c>
      <c r="E11" s="76">
        <f>1-G11/$C11</f>
        <v>0.34125022151564344</v>
      </c>
      <c r="F11" s="117">
        <f>F10-F8</f>
        <v>34.890801400000008</v>
      </c>
      <c r="G11" s="117">
        <f>G10-G8</f>
        <v>43.826813799999996</v>
      </c>
      <c r="H11" s="171">
        <f>IFERROR(B11*(1-'Unique State Inputs'!A$8),"")</f>
        <v>76.275595421130959</v>
      </c>
      <c r="I11" s="76">
        <f t="shared" si="1"/>
        <v>0.74841309774051612</v>
      </c>
      <c r="J11" s="76">
        <f t="shared" si="3"/>
        <v>0.68397824419575548</v>
      </c>
      <c r="K11" s="69" t="str">
        <f t="shared" si="2"/>
        <v>In a scenario limiting global warming to 1.5 °C, Wisconsin would need to cut its total (excluding land use) emissions by 68 to 75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Wisconsin, the share of electricity among fuels used for heating in urban, residential buildings will rise from 8.2% to 9.7%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Wisconsin, the share of electricity among fuels used for heating in urban, residential buildings will rise from 8.2% to 9.7%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Wisconsin, the share of electricity among fuels used by appliances in urban, residential buildings will fall from 80.8% to 74%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Wisconsin, the share of electricity among fuels used by appliances in urban, residential buildings will fall from 80.8% to 74%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Wisconsin, the share of electricity among fuels used for heating in rural, residential buildings will rise from 8.2% to 9.7%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Wisconsin, the share of electricity among fuels used for heating in rural, residential buildings will rise from 8.2% to 9.7%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80.8% to 74%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80.8% to 74%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Wisconsin, the share of electricity among fuels used for heating in commercial buildings will fall from 0.6% to 0.5%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Wisconsin, the share of electricity among fuels used for heating in commercial buildings will fall from 0.6% to 0.5%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Wisconsin, the share of electricity among fuels used by appliances in commercial buildings will fall from 66.6% to 42.7%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Wisconsin, the share of electricity among fuels used by appliances in commercial buildings will fall from 66.6% to 42.7%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Wisconsin, the share of electricity among fuels used by other components in commercial buildings will rise from 83.1% to 87.2%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Wisconsin, the share of electricity among fuels used by other components in commercial buildings will rise from 83.1% to 87.2%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Wisconsin.//**Natural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Wisconsin.</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Wisconsin.</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Wisconsin declined by -100%.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Wisconsin declined by -100%.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declined by -100%.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Wisconsin declined by -24%.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Wisconsin declined by -24%.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Wisconsin declined by -24%.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Wisconsin declined by -24%.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Wisconsin declined by -24%.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Wisconsin declined by -24%.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Wisconsin declined by -24%.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Wisconsin declined by -24%.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Wisconsin declined by -24%.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Wisconsin declined by -24%.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Wisconsin declined by -24%.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Wisconsin declined by -24%.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Wisconsin declined by -24%.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Wisconsin declined by -24%.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Wisconsin declined by -24%.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Wisconsin declined by -24%.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Wisconsin, a 100% setting provides for an additional 9833 MW of demand response capacity in 2050 (on top of a BAU quantity of 3181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Wisconsin, a 100% setting provides for an additional 9833 MW of demand response capacity in 2050 (on top of a BAU quantity of 3181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9833 MW of demand response capacity in 2050 (on top of a BAU quantity of 3181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Wisconsin will retire 1871 MW of coal by 2050. Wisconsin currently has 5487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Wisconsin will retire 1871 MW of coal by 2050. Wisconsin currently has 5487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Wisconsin will retire 0 MW of gas non-peaking plants by 2050. Wisconsin currently has 2727MW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Wisconsin will retire 0 MW of gas non-peaking plants by 2050. Wisconsin currently has 2727MW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Wisconsin will retire 0 MW of nuclear capacity by 2050. Wisconsin currently has 1201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Wisconsin will retire 0 MW of nuclear capacity by 2050. Wisconsin currently has 1201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Wisconsin will retire 34 MW of biomass capacity by 2050. Wisconsin currently has 202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Wisconsin will retire 171 MW of petroleum capacity by 2050. Wisconsin currently has 588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Wisconsin will retire 328 MW of natural gas peaker capacity by 2050. Wisconsin currently has 3830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Wisconsin will retire 328 MW of natural gas peaker capacity by 2050. Wisconsin currently has 3830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Wisconsin will retire 0 MW of natural gas peaker capacity by 2050. Wisconsin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Wisconsin will retire 0 MW of natural gas peaker capacity by 2050. Wisconsin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c r="U255" s="305" t="str">
        <f>N255&amp;O255&amp;P255&amp;T255</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Wisconsin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**Wisconsin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Wisconsin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**Wisconsin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Wisconsin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**Wisconsin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72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72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Wisconsin.//**Natural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Wisconsin.//**Natural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Wisconsin.//**Natural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Wisconsin.//**Natural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Wisconsin.//**Natural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Wisconsin.//**Natural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Wisconsin.//**Natural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Wisconsin.//**Natural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Wisconsin.//**Natural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Wisconsin.//**Natural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Wisconsin.//**Natural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Wisconsin.//**Natural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Wisconsin.//**Natural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Wisconsin.//**Natural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Wisconsin.//**Natural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Wisconsin.//**Natural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declined by -100%.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9833 MW of demand response capacity in 2050 (on top of a BAU quantity of 3181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8.2% to 9.7% through 2050.//**Urban Residential Appliances: **In the BAU case, in Wisconsin, the share of electricity among fuels used by appliances in urban, residential buildings will fall from 80.8% to 74% through 2050.//**Urban Residential Other Components: ** In the BAU case, the share of electricity among fuels used by other components in urban, residential buildings is 100%.//**Rural Residential Heating: **In the BAU case, in Wisconsin, the share of electricity among fuels used for heating in rural, residential buildings will rise from 8.2% to 9.7% through 2050.//**Rural Residential Appliances: **In the BAU case, in , the share of electricity among fuels used by appliances in rural, residential buildings will fall from 80.8% to 74% through 2050.//**Rural Residential Other Components: **In the United States, the share of electricity among fuels used by other components in urban, residential buildings is 100%.//**Commercial Heating: **In the BAU case, in Wisconsin, the share of electricity among fuels used for heating in commercial buildings will fall from 0.6% to 0.5% through 2050.//**Commercial Appliances: **In the BAU case, in Wisconsin, the share of electricity among fuels used by appliances in commercial buildings will fall from 66.6% to 42.7% through 2050.//**Commercial Other Components: **In the BAU case, in the Wisconsin, the share of electricity among fuels used by other components in commercial buildings will rise from 83.1% to 87.2%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Wisconsin.//**Natural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Wisconsin declined by -100%.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Wisconsin declined by -24%.//**Natural Gas Nonpeaker : **From 2010-2018, electricity exports in Wisconsin declined by -24%.//**Nuclear : **From 2010-2018, electricity exports in Wisconsin declined by -24%.//**Hydro : **From 2010-2018, electricity exports in Wisconsin declined by -24%.//**Onshore Wind : **From 2010-2018, electricity exports in Wisconsin declined by -24%.//**Solar PV : **From 2010-2018, electricity exports in Wisconsin declined by -24%.//**Biomass : **From 2010-2018, electricity exports in Wisconsin declined by -24%.//**Petroleum : **From 2010-2018, electricity exports in Wisconsin declined by -24%.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9833 MW of demand response capacity in 2050 (on top of a BAU quantity of 3181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Wisconsin will retire 1871 MW of coal by 2050. Wisconsin currently has 5487 MW of coal capacity.//**Natural Gas Nonpeaker : **The EIA projects that Wisconsin will retire 0 MW of gas non-peaking plants by 2050. Wisconsin currently has 2727MW of natural gas non-peaking capacity.//**Nuclear : **The EIA projects that Wisconsin will retire 0 MW of nuclear capacity by 2050. Wisconsin currently has 1201 MW of nuclear capacity.//**Natural Gas Peaker : **The EIA projects that Wisconsin will retire 328 MW of natural gas peaker capacity by 2050. Wisconsin currently has 3830 MW of natural gas peaker capacity.//**Lignite : **The EIA projects that Wisconsin will retire 0 MW of natural gas peaker capacity by 2050. Wisconsin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**Wisconsin does not have a capacity construction subsidy for onshore wind. However, the Investment Tax Credit, a similar program for solar power, covers 30% of system costs through 2019, with declining amounts thereafter.//**Solar PV : **Wisconsin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**Wisconsin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Wisconsin had 778 EV charging outlets, approximately 13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Wisconsin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Wisconsin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Wisconsin,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Wisconsin, the share of electricity among fuels used for heating in urban, residential buildings will rise from 8.2% to 9.7%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Wisconsin, the share of electricity among fuels used by appliances in urban, residential buildings will fall from 80.8% to 74%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Wisconsin, the share of electricity among fuels used for heating in rural, residential buildings will rise from 8.2% to 9.7%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80.8% to 74%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Wisconsin, the share of electricity among fuels used for heating in commercial buildings will fall from 0.6% to 0.5%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Wisconsin, the share of electricity among fuels used by appliances in commercial buildings will fall from 66.6% to 42.7%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Wisconsin, the share of electricity among fuels used by other components in commercial buildings will rise from 83.1% to 87.2%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Wisconsin.</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10% in 2050 as a generation-weighted state average. Many states have different requirements for municipalities, co-ops, and investor owned utilities. In 2020, the value is 10%. To set a carbon-free electricity standard that starts ramping up in 2021, the Customize Implementation Schedule feature below allows users to customize the start year setting. Simply take the 10% value, divide by your chosen policy setting, and enter the resulting value in the 'Implementation %' box for 2020.  // **Guidance for setting values:** Multiple states have set 100% clean energy or renewable energy laws or goals, not includingWisconsin.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-100%.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Wisconsin declined by -24%.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Wisconsin, a 100% setting provides for an additional 9833 MW of demand response capacity in 2050 (on top of a BAU quantity of 3181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Wisconsin will retire 1871 MW of coal by 2050. Wisconsin currently has 5487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Wisconsin will retire 0 MW of gas non-peaking plants by 2050. Wisconsin currently has 2727MW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Wisconsin will retire 0 MW of nuclear capacity by 2050. Wisconsin currently has 1201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Wisconsin will retire 34 MW of biomass capacity by 2050. Wisconsin currently has 202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Wisconsin will retire 34 MW of biomass capacity by 2050. Wisconsin currently has 202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Wisconsin will retire 171 MW of petroleum capacity by 2050. Wisconsin currently has 588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Wisconsin will retire 328 MW of natural gas peaker capacity by 2050. Wisconsin currently has 3830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Wisconsin will retire 0 MW of natural gas peaker capacity by 2050. Wisconsin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Wisconsin had about 0 of grid battery storage.  The BAU scenario is based on EIA AEO data and sees grid battery capacity reach 998 by 2050.  The additional potential is based on NREL's Renewable Electricity Futures Study (80% RE-ITI (2014) scenario) and suggests Wisconsin could reach 12721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Wisconsin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Wisconsin</v>
      </c>
      <c r="B6" s="145">
        <f>SUMIFS(B7:B57,$A7:$A57,$A$6)</f>
        <v>778</v>
      </c>
      <c r="C6" s="145">
        <f>SUMIFS(C7:C57,$A7:$A57,$A$6)</f>
        <v>5837176</v>
      </c>
      <c r="D6" s="145">
        <f>ROUND(SUMIFS(D7:D57,$A7:$A57,$A$6),2)</f>
        <v>13.33</v>
      </c>
      <c r="E6" s="145">
        <f t="shared" ref="E6:L6" si="0">SUMIFS(E7:E57,$A7:$A57,$A$6)</f>
        <v>0</v>
      </c>
      <c r="F6" s="145">
        <f t="shared" si="0"/>
        <v>0.1</v>
      </c>
      <c r="G6" s="145">
        <f t="shared" si="0"/>
        <v>0.1</v>
      </c>
      <c r="H6" s="145">
        <f t="shared" si="0"/>
        <v>0.1</v>
      </c>
      <c r="I6" s="145">
        <f t="shared" si="0"/>
        <v>14492190</v>
      </c>
      <c r="J6" s="145">
        <f t="shared" si="0"/>
        <v>30</v>
      </c>
      <c r="K6" s="145">
        <f t="shared" si="0"/>
        <v>11010488</v>
      </c>
      <c r="L6" s="145">
        <f t="shared" si="0"/>
        <v>0</v>
      </c>
      <c r="M6" s="145">
        <f>ROUND(SUMIFS(M7:M57,$A7:$A57,$A$6)*100,0)</f>
        <v>-24</v>
      </c>
      <c r="N6" s="145">
        <f>ROUND(SUMIFS(N7:N57,$A7:$A57,$A$6)*100,0)</f>
        <v>-100</v>
      </c>
      <c r="O6" s="145">
        <f t="shared" ref="O6:AM6" si="1">ROUND(SUMIFS(O7:O57,$A7:$A57,$A$6),0)</f>
        <v>6651</v>
      </c>
      <c r="P6" s="145">
        <f t="shared" si="1"/>
        <v>3181</v>
      </c>
      <c r="Q6" s="145">
        <f t="shared" si="1"/>
        <v>1871</v>
      </c>
      <c r="R6" s="145">
        <f t="shared" si="1"/>
        <v>0</v>
      </c>
      <c r="S6" s="145">
        <f t="shared" si="1"/>
        <v>0</v>
      </c>
      <c r="T6" s="145">
        <f t="shared" si="1"/>
        <v>34</v>
      </c>
      <c r="U6" s="145">
        <f t="shared" si="1"/>
        <v>171</v>
      </c>
      <c r="V6" s="145">
        <f t="shared" si="1"/>
        <v>328</v>
      </c>
      <c r="W6" s="145">
        <f t="shared" si="1"/>
        <v>0</v>
      </c>
      <c r="X6" s="145">
        <f t="shared" si="1"/>
        <v>5487</v>
      </c>
      <c r="Y6" s="145">
        <f t="shared" si="1"/>
        <v>2727</v>
      </c>
      <c r="Z6" s="145">
        <f t="shared" si="1"/>
        <v>1201</v>
      </c>
      <c r="AA6" s="145">
        <f t="shared" si="1"/>
        <v>386</v>
      </c>
      <c r="AB6" s="145">
        <f t="shared" si="1"/>
        <v>307</v>
      </c>
      <c r="AC6" s="145">
        <f t="shared" si="1"/>
        <v>37</v>
      </c>
      <c r="AD6" s="145">
        <f t="shared" si="1"/>
        <v>0</v>
      </c>
      <c r="AE6" s="145">
        <f t="shared" si="1"/>
        <v>202</v>
      </c>
      <c r="AF6" s="145">
        <f t="shared" si="1"/>
        <v>0</v>
      </c>
      <c r="AG6" s="145">
        <f t="shared" si="1"/>
        <v>588</v>
      </c>
      <c r="AH6" s="145">
        <f t="shared" si="1"/>
        <v>3830</v>
      </c>
      <c r="AI6" s="145">
        <f t="shared" si="1"/>
        <v>0</v>
      </c>
      <c r="AJ6" s="145">
        <f t="shared" si="1"/>
        <v>0</v>
      </c>
      <c r="AK6" s="145">
        <f t="shared" si="1"/>
        <v>0</v>
      </c>
      <c r="AL6" s="145">
        <f t="shared" si="1"/>
        <v>0</v>
      </c>
      <c r="AM6" s="145">
        <f t="shared" si="1"/>
        <v>0</v>
      </c>
      <c r="AN6" s="380">
        <f>ROUND(SUMIFS(AN7:AN57,$A7:$A57,$A$6),)</f>
        <v>998</v>
      </c>
      <c r="AO6" s="145">
        <f t="shared" ref="AO6:AP6" si="2">ROUND(SUMIFS(AO7:AO57,$A7:$A57,$A$6),)</f>
        <v>12721</v>
      </c>
      <c r="AP6" s="145">
        <f t="shared" si="2"/>
        <v>0</v>
      </c>
      <c r="AQ6" s="145">
        <f>ROUND(SUMIFS(AQ7:AQ57,$A7:$A57,$A$6),0)</f>
        <v>72</v>
      </c>
      <c r="AR6" s="146">
        <f>SUMIFS(AR7:AR57,$A7:$A57,$A$6)</f>
        <v>0.48988777011626899</v>
      </c>
      <c r="AS6" s="145">
        <f>ROUND(SUMIFS(AS7:AS57,$A7:$A57,$A$6),0)</f>
        <v>2368</v>
      </c>
      <c r="AT6" s="145">
        <f>ROUND(SUMIFS(AT7:AT57,$A7:$A57,$A$6),0)</f>
        <v>3181</v>
      </c>
      <c r="AU6" s="145">
        <f>ROUND(SUMIFS(AU7:AU57,$A7:$A57,$A$6),0)</f>
        <v>9833</v>
      </c>
      <c r="AV6" s="145">
        <f>ROUND(SUMIFS(AV7:AV57,$A7:$A57,$A$6)*100,0)</f>
        <v>10</v>
      </c>
      <c r="AW6" s="145">
        <f>ROUND(SUMIFS(AW7:AW57,$A7:$A57,$A$6)*100,0)</f>
        <v>10</v>
      </c>
      <c r="AX6" s="145">
        <f>ROUND(SUMIFS(AX7:AX57,$A7:$A57,$A$6)*100,0)</f>
        <v>10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WI</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WI</v>
      </c>
      <c r="D77" s="93">
        <v>2019</v>
      </c>
      <c r="E77" s="93">
        <v>2050</v>
      </c>
    </row>
    <row r="78" spans="1:40" ht="16" customHeight="1" x14ac:dyDescent="0.35">
      <c r="B78" s="93" t="s">
        <v>2056</v>
      </c>
      <c r="C78" s="93" t="s">
        <v>496</v>
      </c>
      <c r="D78" s="93" cm="1">
        <f t="array" ref="D78">ROUND(INDEX($B$95:$H$845,MATCH(1,($C78=$E$95:$E$845)*($B78=$F$95:$F$845)*($C$77=$B$95:$B$845),0),MATCH(D$77,$B$95:$H$95,0))*100,1)</f>
        <v>8.1999999999999993</v>
      </c>
      <c r="E78" s="165" cm="1">
        <f t="array" ref="E78">ROUND(INDEX($B$95:$H$845,MATCH(1,($C78=$E$95:$E$845)*($B78=$F$95:$F$845)*($C$77=$B$95:$B$845),0),MATCH(E$77,$B$95:$H$95,0))*100,1)</f>
        <v>9.6999999999999993</v>
      </c>
    </row>
    <row r="79" spans="1:40" ht="16" customHeight="1" x14ac:dyDescent="0.35">
      <c r="B79" s="165" t="s">
        <v>2056</v>
      </c>
      <c r="C79" s="93" t="s">
        <v>2055</v>
      </c>
      <c r="D79" s="165" cm="1">
        <f t="array" ref="D79">ROUND(INDEX($B$95:$H$845,MATCH(1,($C79=$E$95:$E$845)*($B79=$F$95:$F$845)*($C$77=$B$95:$B$845),0),MATCH(D$77,$B$95:$H$95,0))*100,1)</f>
        <v>80.8</v>
      </c>
      <c r="E79" s="165" cm="1">
        <f t="array" ref="E79">ROUND(INDEX($B$95:$H$845,MATCH(1,($C79=$E$95:$E$845)*($B79=$F$95:$F$845)*($C$77=$B$95:$B$845),0),MATCH(E$77,$B$95:$H$95,0))*100,1)</f>
        <v>74</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8.1999999999999993</v>
      </c>
      <c r="E81" s="165" cm="1">
        <f t="array" ref="E81">ROUND(INDEX($B$95:$H$845,MATCH(1,($C81=$E$95:$E$845)*($B81=$F$95:$F$845)*($C$77=$B$95:$B$845),0),MATCH(E$77,$B$95:$H$95,0))*100,1)</f>
        <v>9.6999999999999993</v>
      </c>
    </row>
    <row r="82" spans="2:26" ht="16" customHeight="1" x14ac:dyDescent="0.35">
      <c r="B82" s="165" t="s">
        <v>2053</v>
      </c>
      <c r="C82" s="165" t="s">
        <v>2055</v>
      </c>
      <c r="D82" s="165" cm="1">
        <f t="array" ref="D82">ROUND(INDEX($B$95:$H$845,MATCH(1,($C82=$E$95:$E$845)*($B82=$F$95:$F$845)*($C$77=$B$95:$B$845),0),MATCH(D$77,$B$95:$H$95,0))*100,1)</f>
        <v>80.8</v>
      </c>
      <c r="E82" s="165" cm="1">
        <f t="array" ref="E82">ROUND(INDEX($B$95:$H$845,MATCH(1,($C82=$E$95:$E$845)*($B82=$F$95:$F$845)*($C$77=$B$95:$B$845),0),MATCH(E$77,$B$95:$H$95,0))*100,1)</f>
        <v>74</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WI</v>
      </c>
    </row>
    <row r="84" spans="2:26" ht="16" customHeight="1" x14ac:dyDescent="0.35">
      <c r="B84" s="93" t="s">
        <v>2057</v>
      </c>
      <c r="C84" s="165" t="s">
        <v>496</v>
      </c>
      <c r="D84" s="165" cm="1">
        <f t="array" ref="D84">ROUND(INDEX($B$95:$H$845,MATCH(1,($C84=$E$95:$E$845)*($B84=$F$95:$F$845)*($C$77=$B$95:$B$845),0),MATCH(D$77,$B$95:$H$95,0))*100,1)</f>
        <v>0.6</v>
      </c>
      <c r="E84" s="165" cm="1">
        <f t="array" ref="E84">ROUND(INDEX($B$95:$H$845,MATCH(1,($C84=$E$95:$E$845)*($B84=$F$95:$F$845)*($C$77=$B$95:$B$845),0),MATCH(E$77,$B$95:$H$95,0))*100,1)</f>
        <v>0.5</v>
      </c>
    </row>
    <row r="85" spans="2:26" ht="16" customHeight="1" x14ac:dyDescent="0.35">
      <c r="B85" s="165" t="s">
        <v>2057</v>
      </c>
      <c r="C85" s="165" t="s">
        <v>2055</v>
      </c>
      <c r="D85" s="165" cm="1">
        <f t="array" ref="D85">ROUND(INDEX($B$95:$H$845,MATCH(1,($C85=$E$95:$E$845)*($B85=$F$95:$F$845)*($C$77=$B$95:$B$845),0),MATCH(D$77,$B$95:$H$95,0))*100,1)</f>
        <v>66.599999999999994</v>
      </c>
      <c r="E85" s="165" cm="1">
        <f t="array" ref="E85">ROUND(INDEX($B$95:$H$845,MATCH(1,($C85=$E$95:$E$845)*($B85=$F$95:$F$845)*($C$77=$B$95:$B$845),0),MATCH(E$77,$B$95:$H$95,0))*100,1)</f>
        <v>42.7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83.1</v>
      </c>
      <c r="E86" s="165" cm="1">
        <f t="array" ref="E86">ROUND(INDEX($B$95:$H$845,MATCH(1,($C86=$E$95:$E$845)*($B86=$F$95:$F$845)*($C$77=$B$95:$B$845),0),MATCH(E$77,$B$95:$H$95,0))*100,1)</f>
        <v>87.2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688362473798.69495</v>
      </c>
      <c r="N87" s="165" cm="1">
        <f t="array" ref="N87">INDEX($K$95:$Z$195,MATCH(1,($J87=$L$95:$L$195)*($J$83=$K$95:$K$195),0),MATCH(N$85,$K$95:$Z$95,0))</f>
        <v>3794720098872.8398</v>
      </c>
      <c r="O87" s="165" cm="1">
        <f t="array" ref="O87">INDEX($K$95:$Z$195,MATCH(1,($J87=$L$95:$L$195)*($J$83=$K$95:$K$195),0),MATCH(O$85,$K$95:$Z$95,0))</f>
        <v>4756483071599.7598</v>
      </c>
      <c r="P87" s="165" cm="1">
        <f t="array" ref="P87">INDEX($K$95:$Z$195,MATCH(1,($J87=$L$95:$L$195)*($J$83=$K$95:$K$195),0),MATCH(P$85,$K$95:$Z$95,0))</f>
        <v>0</v>
      </c>
      <c r="Q87" s="165" cm="1">
        <f t="array" ref="Q87">INDEX($K$95:$Z$195,MATCH(1,($J87=$L$95:$L$195)*($J$83=$K$95:$K$195),0),MATCH(Q$85,$K$95:$Z$95,0))</f>
        <v>16302605002966.1</v>
      </c>
      <c r="R87" s="165" cm="1">
        <f t="array" ref="R87">INDEX($K$95:$Z$195,MATCH(1,($J87=$L$95:$L$195)*($J$83=$K$95:$K$195),0),MATCH(R$85,$K$95:$Z$95,0))</f>
        <v>32226868776664.398</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Wisconsin</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Wisconsin</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17.260596676051001</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48.972462560430664</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22.060108883765508</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31.169493632693342</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16.410265028440239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-54.633842204065907</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2.8099739843118821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84.049058561626737</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138.68290076569264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2021-09-30T18:45:29Z</dcterms:modified>
</cp:coreProperties>
</file>