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I/fuels/BFPaT/"/>
    </mc:Choice>
  </mc:AlternateContent>
  <xr:revisionPtr revIDLastSave="0" documentId="8_{E14C8505-645C-284C-B5DA-CC53C07EA8A1}" xr6:coauthVersionLast="46" xr6:coauthVersionMax="46" xr10:uidLastSave="{00000000-0000-0000-0000-000000000000}"/>
  <bookViews>
    <workbookView xWindow="0" yWindow="460" windowWidth="19380" windowHeight="97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91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8" i="55" l="1"/>
  <c r="Z28" i="55" s="1"/>
  <c r="S27" i="55"/>
  <c r="X27" i="55" s="1"/>
  <c r="S26" i="55"/>
  <c r="U26" i="55" s="1"/>
  <c r="S25" i="55"/>
  <c r="S24" i="55"/>
  <c r="S23" i="55"/>
  <c r="S22" i="55"/>
  <c r="S21" i="55"/>
  <c r="AH11" i="55"/>
  <c r="AI11" i="55"/>
  <c r="AP11" i="55"/>
  <c r="AQ11" i="55"/>
  <c r="AX11" i="55"/>
  <c r="V15" i="55"/>
  <c r="W15" i="55"/>
  <c r="AD15" i="55"/>
  <c r="AE15" i="55"/>
  <c r="AL15" i="55"/>
  <c r="AM15" i="55"/>
  <c r="AT15" i="55"/>
  <c r="AU15" i="55"/>
  <c r="X16" i="55"/>
  <c r="Y16" i="55"/>
  <c r="AF16" i="55"/>
  <c r="AW16" i="55"/>
  <c r="Z17" i="55"/>
  <c r="AA17" i="55"/>
  <c r="AH17" i="55"/>
  <c r="T15" i="55"/>
  <c r="S17" i="55"/>
  <c r="S16" i="55"/>
  <c r="S15" i="55"/>
  <c r="S14" i="55"/>
  <c r="AN16" i="55" s="1"/>
  <c r="S11" i="55"/>
  <c r="AB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G9" i="13" s="1" a="1"/>
  <c r="G9" i="13" s="1"/>
  <c r="AI25" i="54" l="1"/>
  <c r="X9" i="13" s="1" a="1"/>
  <c r="X9" i="13" s="1"/>
  <c r="X25" i="54"/>
  <c r="M9" i="13" s="1" a="1"/>
  <c r="M9" i="13" s="1"/>
  <c r="AH25" i="54"/>
  <c r="W9" i="13" s="1" a="1"/>
  <c r="W9" i="13" s="1"/>
  <c r="W25" i="54"/>
  <c r="L9" i="13" s="1" a="1"/>
  <c r="L9" i="13" s="1"/>
  <c r="O25" i="54"/>
  <c r="D9" i="13" s="1" a="1"/>
  <c r="D9" i="13" s="1"/>
  <c r="Y25" i="54"/>
  <c r="N9" i="13" s="1" a="1"/>
  <c r="N9" i="13" s="1"/>
  <c r="AG25" i="54"/>
  <c r="V9" i="13" s="1" a="1"/>
  <c r="V9" i="13" s="1"/>
  <c r="S25" i="54"/>
  <c r="H9" i="13" s="1" a="1"/>
  <c r="H9" i="13" s="1"/>
  <c r="AX17" i="55"/>
  <c r="AV16" i="55"/>
  <c r="AN25" i="54"/>
  <c r="AC9" i="13" s="1" a="1"/>
  <c r="AC9" i="13" s="1"/>
  <c r="AM25" i="54"/>
  <c r="AB9" i="13" s="1" a="1"/>
  <c r="AB9" i="13" s="1"/>
  <c r="AQ25" i="54"/>
  <c r="AF9" i="13" s="1" a="1"/>
  <c r="AF9" i="13" s="1"/>
  <c r="AF25" i="54"/>
  <c r="U9" i="13" s="1" a="1"/>
  <c r="U9" i="13" s="1"/>
  <c r="AQ17" i="55"/>
  <c r="AO16" i="55"/>
  <c r="T25" i="54"/>
  <c r="I9" i="13" s="1" a="1"/>
  <c r="I9" i="13" s="1"/>
  <c r="AB25" i="54"/>
  <c r="Q9" i="13" s="1" a="1"/>
  <c r="Q9" i="13" s="1"/>
  <c r="AJ25" i="54"/>
  <c r="Y9" i="13" s="1" a="1"/>
  <c r="Y9" i="13" s="1"/>
  <c r="M25" i="54"/>
  <c r="B9" i="13" s="1" a="1"/>
  <c r="B9" i="13" s="1"/>
  <c r="U25" i="54"/>
  <c r="J9" i="13" s="1" a="1"/>
  <c r="J9" i="13" s="1"/>
  <c r="AC25" i="54"/>
  <c r="R9" i="13" s="1" a="1"/>
  <c r="R9" i="13" s="1"/>
  <c r="AK25" i="54"/>
  <c r="Z9" i="13" s="1" a="1"/>
  <c r="Z9" i="13" s="1"/>
  <c r="N25" i="54"/>
  <c r="C9" i="13" s="1" a="1"/>
  <c r="C9" i="13" s="1"/>
  <c r="V25" i="54"/>
  <c r="K9" i="13" s="1" a="1"/>
  <c r="K9" i="13" s="1"/>
  <c r="AD25" i="54"/>
  <c r="S9" i="13" s="1" a="1"/>
  <c r="S9" i="13" s="1"/>
  <c r="AL25" i="54"/>
  <c r="AA9" i="13" s="1" a="1"/>
  <c r="AA9" i="13" s="1"/>
  <c r="AP25" i="54"/>
  <c r="AE9" i="13" s="1" a="1"/>
  <c r="AE9" i="13" s="1"/>
  <c r="AE25" i="54"/>
  <c r="T9" i="13" s="1" a="1"/>
  <c r="T9" i="13" s="1"/>
  <c r="Q25" i="54"/>
  <c r="F9" i="13" s="1" a="1"/>
  <c r="F9" i="13" s="1"/>
  <c r="AP17" i="55"/>
  <c r="Z25" i="54"/>
  <c r="O9" i="13" s="1" a="1"/>
  <c r="O9" i="13" s="1"/>
  <c r="AO25" i="54"/>
  <c r="AD9" i="13" s="1" a="1"/>
  <c r="AD9" i="13" s="1"/>
  <c r="AA25" i="54"/>
  <c r="P9" i="13" s="1" a="1"/>
  <c r="P9" i="13" s="1"/>
  <c r="P25" i="54"/>
  <c r="E9" i="13" s="1" a="1"/>
  <c r="E9" i="13" s="1"/>
  <c r="V14" i="55"/>
  <c r="AD14" i="55"/>
  <c r="AL14" i="55"/>
  <c r="AT14" i="55"/>
  <c r="Z16" i="55"/>
  <c r="AH16" i="55"/>
  <c r="AP16" i="55"/>
  <c r="AX16" i="55"/>
  <c r="AB17" i="55"/>
  <c r="AJ17" i="55"/>
  <c r="AR17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U14" i="55"/>
  <c r="AC14" i="55"/>
  <c r="AK14" i="55"/>
  <c r="AS14" i="55"/>
  <c r="AI17" i="55"/>
  <c r="AG16" i="55"/>
  <c r="AA11" i="55"/>
  <c r="V22" i="55"/>
  <c r="AD22" i="55"/>
  <c r="AL22" i="55"/>
  <c r="AT22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U22" i="55"/>
  <c r="AC22" i="55"/>
  <c r="AK22" i="55"/>
  <c r="AS22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Z11" i="55"/>
  <c r="X23" i="55"/>
  <c r="AF23" i="55"/>
  <c r="AN23" i="55"/>
  <c r="AV23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V23" i="55"/>
  <c r="AD23" i="55"/>
  <c r="AL23" i="55"/>
  <c r="AT23" i="55"/>
  <c r="W23" i="55"/>
  <c r="AE23" i="55"/>
  <c r="AM23" i="55"/>
  <c r="AU23" i="55"/>
  <c r="T23" i="55"/>
  <c r="AV28" i="55"/>
  <c r="AN28" i="55"/>
  <c r="AF28" i="55"/>
  <c r="X28" i="55"/>
  <c r="AT27" i="55"/>
  <c r="AL27" i="55"/>
  <c r="AD27" i="55"/>
  <c r="V27" i="55"/>
  <c r="AR26" i="55"/>
  <c r="AJ26" i="55"/>
  <c r="AB26" i="55"/>
  <c r="AS15" i="55"/>
  <c r="AK15" i="55"/>
  <c r="AC15" i="55"/>
  <c r="U15" i="55"/>
  <c r="AW11" i="55"/>
  <c r="AO11" i="55"/>
  <c r="AG11" i="55"/>
  <c r="Y11" i="55"/>
  <c r="Z24" i="55"/>
  <c r="AH24" i="55"/>
  <c r="AP24" i="55"/>
  <c r="AX24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W24" i="55"/>
  <c r="AE24" i="55"/>
  <c r="AM24" i="55"/>
  <c r="AU24" i="55"/>
  <c r="X24" i="55"/>
  <c r="AF24" i="55"/>
  <c r="AN24" i="55"/>
  <c r="AV24" i="55"/>
  <c r="Y24" i="55"/>
  <c r="AG24" i="55"/>
  <c r="AO24" i="55"/>
  <c r="AW24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R15" i="55"/>
  <c r="AJ15" i="55"/>
  <c r="AB15" i="55"/>
  <c r="AV11" i="55"/>
  <c r="AN11" i="55"/>
  <c r="AF11" i="55"/>
  <c r="X11" i="55"/>
  <c r="AB25" i="55"/>
  <c r="AJ25" i="55"/>
  <c r="AR25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X25" i="55"/>
  <c r="AF25" i="55"/>
  <c r="AN25" i="55"/>
  <c r="AV25" i="55"/>
  <c r="Y25" i="55"/>
  <c r="AG25" i="55"/>
  <c r="AO25" i="55"/>
  <c r="AW25" i="55"/>
  <c r="Z25" i="55"/>
  <c r="AH25" i="55"/>
  <c r="AP25" i="55"/>
  <c r="AX25" i="55"/>
  <c r="AA25" i="55"/>
  <c r="AI25" i="55"/>
  <c r="AQ25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Q15" i="55"/>
  <c r="AI15" i="55"/>
  <c r="AA15" i="55"/>
  <c r="AU11" i="55"/>
  <c r="AM11" i="55"/>
  <c r="AE11" i="55"/>
  <c r="W11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X15" i="55"/>
  <c r="AP15" i="55"/>
  <c r="AH15" i="55"/>
  <c r="Z15" i="55"/>
  <c r="AT11" i="55"/>
  <c r="AL11" i="55"/>
  <c r="AD11" i="55"/>
  <c r="V11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W15" i="55"/>
  <c r="AO15" i="55"/>
  <c r="AG15" i="55"/>
  <c r="Y15" i="55"/>
  <c r="AS11" i="55"/>
  <c r="AK11" i="55"/>
  <c r="AC11" i="55"/>
  <c r="U11" i="55"/>
  <c r="T28" i="55"/>
  <c r="AQ28" i="55"/>
  <c r="AI28" i="55"/>
  <c r="AA28" i="55"/>
  <c r="AW27" i="55"/>
  <c r="AO27" i="55"/>
  <c r="AG27" i="55"/>
  <c r="Y27" i="55"/>
  <c r="AU26" i="55"/>
  <c r="AM26" i="55"/>
  <c r="AE26" i="55"/>
  <c r="W26" i="55"/>
  <c r="T11" i="55"/>
  <c r="AV15" i="55"/>
  <c r="AN15" i="55"/>
  <c r="AF15" i="55"/>
  <c r="X15" i="55"/>
  <c r="AR11" i="55"/>
  <c r="AJ11" i="55"/>
  <c r="AB21" i="55"/>
  <c r="AJ21" i="55"/>
  <c r="AR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AA21" i="55"/>
  <c r="AI21" i="55"/>
  <c r="AQ21" i="55"/>
  <c r="T21" i="55"/>
  <c r="AX28" i="55"/>
  <c r="AP28" i="55"/>
  <c r="AH28" i="55"/>
  <c r="AV27" i="55"/>
  <c r="AN27" i="55"/>
  <c r="AF27" i="55"/>
  <c r="AT26" i="55"/>
  <c r="AL26" i="55"/>
  <c r="AD26" i="55"/>
  <c r="V26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U18" i="54" l="1"/>
  <c r="J2" i="13" s="1" a="1"/>
  <c r="J2" i="13" s="1"/>
  <c r="AC18" i="54"/>
  <c r="R2" i="13" s="1" a="1"/>
  <c r="R2" i="13" s="1"/>
  <c r="AK18" i="54"/>
  <c r="Z2" i="13" s="1" a="1"/>
  <c r="Z2" i="13" s="1"/>
  <c r="N18" i="54"/>
  <c r="C2" i="13" s="1" a="1"/>
  <c r="C2" i="13" s="1"/>
  <c r="V18" i="54"/>
  <c r="K2" i="13" s="1" a="1"/>
  <c r="K2" i="13" s="1"/>
  <c r="AD18" i="54"/>
  <c r="S2" i="13" s="1" a="1"/>
  <c r="S2" i="13" s="1"/>
  <c r="AL18" i="54"/>
  <c r="AA2" i="13" s="1" a="1"/>
  <c r="AA2" i="13" s="1"/>
  <c r="O18" i="54"/>
  <c r="D2" i="13" s="1" a="1"/>
  <c r="D2" i="13" s="1"/>
  <c r="W18" i="54"/>
  <c r="L2" i="13" s="1" a="1"/>
  <c r="L2" i="13" s="1"/>
  <c r="AE18" i="54"/>
  <c r="T2" i="13" s="1" a="1"/>
  <c r="T2" i="13" s="1"/>
  <c r="AM18" i="54"/>
  <c r="AB2" i="13" s="1" a="1"/>
  <c r="AB2" i="13" s="1"/>
  <c r="P18" i="54"/>
  <c r="E2" i="13" s="1" a="1"/>
  <c r="E2" i="13" s="1"/>
  <c r="X18" i="54"/>
  <c r="M2" i="13" s="1" a="1"/>
  <c r="M2" i="13" s="1"/>
  <c r="AF18" i="54"/>
  <c r="U2" i="13" s="1" a="1"/>
  <c r="U2" i="13" s="1"/>
  <c r="AN18" i="54"/>
  <c r="AC2" i="13" s="1" a="1"/>
  <c r="AC2" i="13" s="1"/>
  <c r="Q18" i="54"/>
  <c r="F2" i="13" s="1" a="1"/>
  <c r="F2" i="13" s="1"/>
  <c r="Y18" i="54"/>
  <c r="N2" i="13" s="1" a="1"/>
  <c r="N2" i="13" s="1"/>
  <c r="AG18" i="54"/>
  <c r="V2" i="13" s="1" a="1"/>
  <c r="V2" i="13" s="1"/>
  <c r="AO18" i="54"/>
  <c r="AD2" i="13" s="1" a="1"/>
  <c r="AD2" i="13" s="1"/>
  <c r="R18" i="54"/>
  <c r="G2" i="13" s="1" a="1"/>
  <c r="G2" i="13" s="1"/>
  <c r="Z18" i="54"/>
  <c r="O2" i="13" s="1" a="1"/>
  <c r="O2" i="13" s="1"/>
  <c r="AH18" i="54"/>
  <c r="W2" i="13" s="1" a="1"/>
  <c r="W2" i="13" s="1"/>
  <c r="AP18" i="54"/>
  <c r="AE2" i="13" s="1" a="1"/>
  <c r="AE2" i="13" s="1"/>
  <c r="AQ18" i="54"/>
  <c r="AF2" i="13" s="1" a="1"/>
  <c r="AF2" i="13" s="1"/>
  <c r="AJ18" i="54"/>
  <c r="Y2" i="13" s="1" a="1"/>
  <c r="Y2" i="13" s="1"/>
  <c r="S18" i="54"/>
  <c r="H2" i="13" s="1" a="1"/>
  <c r="H2" i="13" s="1"/>
  <c r="T18" i="54"/>
  <c r="I2" i="13" s="1" a="1"/>
  <c r="I2" i="13" s="1"/>
  <c r="M18" i="54"/>
  <c r="B2" i="13" s="1" a="1"/>
  <c r="B2" i="13" s="1"/>
  <c r="AA18" i="54"/>
  <c r="P2" i="13" s="1" a="1"/>
  <c r="P2" i="13" s="1"/>
  <c r="AB18" i="54"/>
  <c r="Q2" i="13" s="1" a="1"/>
  <c r="Q2" i="13" s="1"/>
  <c r="AI18" i="54"/>
  <c r="X2" i="13" s="1" a="1"/>
  <c r="X2" i="13" s="1"/>
  <c r="N7" i="54"/>
  <c r="C2" i="12" s="1" a="1"/>
  <c r="C2" i="12" s="1"/>
  <c r="V7" i="54"/>
  <c r="K2" i="12" s="1" a="1"/>
  <c r="K2" i="12" s="1"/>
  <c r="AD7" i="54"/>
  <c r="S2" i="12" s="1" a="1"/>
  <c r="S2" i="12" s="1"/>
  <c r="AL7" i="54"/>
  <c r="AA2" i="12" s="1" a="1"/>
  <c r="AA2" i="12" s="1"/>
  <c r="O7" i="54"/>
  <c r="D2" i="12" s="1" a="1"/>
  <c r="D2" i="12" s="1"/>
  <c r="W7" i="54"/>
  <c r="L2" i="12" s="1" a="1"/>
  <c r="L2" i="12" s="1"/>
  <c r="AE7" i="54"/>
  <c r="T2" i="12" s="1" a="1"/>
  <c r="T2" i="12" s="1"/>
  <c r="AM7" i="54"/>
  <c r="AB2" i="12" s="1" a="1"/>
  <c r="AB2" i="12" s="1"/>
  <c r="P7" i="54"/>
  <c r="E2" i="12" s="1" a="1"/>
  <c r="E2" i="12" s="1"/>
  <c r="X7" i="54"/>
  <c r="M2" i="12" s="1" a="1"/>
  <c r="M2" i="12" s="1"/>
  <c r="AF7" i="54"/>
  <c r="U2" i="12" s="1" a="1"/>
  <c r="U2" i="12" s="1"/>
  <c r="AN7" i="54"/>
  <c r="AC2" i="12" s="1" a="1"/>
  <c r="AC2" i="12" s="1"/>
  <c r="Q7" i="54"/>
  <c r="F2" i="12" s="1" a="1"/>
  <c r="F2" i="12" s="1"/>
  <c r="AB7" i="54"/>
  <c r="Q2" i="12" s="1" a="1"/>
  <c r="Q2" i="12" s="1"/>
  <c r="AP7" i="54"/>
  <c r="AE2" i="12" s="1" a="1"/>
  <c r="AE2" i="12" s="1"/>
  <c r="AK7" i="54"/>
  <c r="Z2" i="12" s="1" a="1"/>
  <c r="Z2" i="12" s="1"/>
  <c r="AA7" i="54"/>
  <c r="P2" i="12" s="1" a="1"/>
  <c r="P2" i="12" s="1"/>
  <c r="R7" i="54"/>
  <c r="G2" i="12" s="1" a="1"/>
  <c r="G2" i="12" s="1"/>
  <c r="AC7" i="54"/>
  <c r="R2" i="12" s="1" a="1"/>
  <c r="R2" i="12" s="1"/>
  <c r="AQ7" i="54"/>
  <c r="AF2" i="12" s="1" a="1"/>
  <c r="AF2" i="12" s="1"/>
  <c r="S7" i="54"/>
  <c r="H2" i="12" s="1" a="1"/>
  <c r="H2" i="12" s="1"/>
  <c r="AG7" i="54"/>
  <c r="V2" i="12" s="1" a="1"/>
  <c r="V2" i="12" s="1"/>
  <c r="M7" i="54"/>
  <c r="B2" i="12" s="1" a="1"/>
  <c r="B2" i="12" s="1"/>
  <c r="T7" i="54"/>
  <c r="I2" i="12" s="1" a="1"/>
  <c r="I2" i="12" s="1"/>
  <c r="AH7" i="54"/>
  <c r="W2" i="12" s="1" a="1"/>
  <c r="W2" i="12" s="1"/>
  <c r="Z7" i="54"/>
  <c r="O2" i="12" s="1" a="1"/>
  <c r="O2" i="12" s="1"/>
  <c r="U7" i="54"/>
  <c r="J2" i="12" s="1" a="1"/>
  <c r="J2" i="12" s="1"/>
  <c r="AI7" i="54"/>
  <c r="X2" i="12" s="1" a="1"/>
  <c r="X2" i="12" s="1"/>
  <c r="AO7" i="54"/>
  <c r="AD2" i="12" s="1" a="1"/>
  <c r="AD2" i="12" s="1"/>
  <c r="Y7" i="54"/>
  <c r="N2" i="12" s="1" a="1"/>
  <c r="N2" i="12" s="1"/>
  <c r="AJ7" i="54"/>
  <c r="Y2" i="12" s="1" a="1"/>
  <c r="Y2" i="12" s="1"/>
  <c r="N22" i="54"/>
  <c r="C6" i="13" s="1" a="1"/>
  <c r="C6" i="13" s="1"/>
  <c r="V22" i="54"/>
  <c r="K6" i="13" s="1" a="1"/>
  <c r="K6" i="13" s="1"/>
  <c r="AD22" i="54"/>
  <c r="S6" i="13" s="1" a="1"/>
  <c r="S6" i="13" s="1"/>
  <c r="AL22" i="54"/>
  <c r="AA6" i="13" s="1" a="1"/>
  <c r="AA6" i="13" s="1"/>
  <c r="O22" i="54"/>
  <c r="D6" i="13" s="1" a="1"/>
  <c r="D6" i="13" s="1"/>
  <c r="W22" i="54"/>
  <c r="L6" i="13" s="1" a="1"/>
  <c r="L6" i="13" s="1"/>
  <c r="AE22" i="54"/>
  <c r="T6" i="13" s="1" a="1"/>
  <c r="T6" i="13" s="1"/>
  <c r="AM22" i="54"/>
  <c r="AB6" i="13" s="1" a="1"/>
  <c r="AB6" i="13" s="1"/>
  <c r="P22" i="54"/>
  <c r="E6" i="13" s="1" a="1"/>
  <c r="E6" i="13" s="1"/>
  <c r="X22" i="54"/>
  <c r="M6" i="13" s="1" a="1"/>
  <c r="M6" i="13" s="1"/>
  <c r="AF22" i="54"/>
  <c r="U6" i="13" s="1" a="1"/>
  <c r="U6" i="13" s="1"/>
  <c r="AN22" i="54"/>
  <c r="AC6" i="13" s="1" a="1"/>
  <c r="AC6" i="13" s="1"/>
  <c r="Q22" i="54"/>
  <c r="F6" i="13" s="1" a="1"/>
  <c r="F6" i="13" s="1"/>
  <c r="AB22" i="54"/>
  <c r="Q6" i="13" s="1" a="1"/>
  <c r="Q6" i="13" s="1"/>
  <c r="AP22" i="54"/>
  <c r="AE6" i="13" s="1" a="1"/>
  <c r="AE6" i="13" s="1"/>
  <c r="AK22" i="54"/>
  <c r="Z6" i="13" s="1" a="1"/>
  <c r="Z6" i="13" s="1"/>
  <c r="AO22" i="54"/>
  <c r="AD6" i="13" s="1" a="1"/>
  <c r="AD6" i="13" s="1"/>
  <c r="R22" i="54"/>
  <c r="G6" i="13" s="1" a="1"/>
  <c r="G6" i="13" s="1"/>
  <c r="AC22" i="54"/>
  <c r="R6" i="13" s="1" a="1"/>
  <c r="R6" i="13" s="1"/>
  <c r="AQ22" i="54"/>
  <c r="AF6" i="13" s="1" a="1"/>
  <c r="AF6" i="13" s="1"/>
  <c r="S22" i="54"/>
  <c r="H6" i="13" s="1" a="1"/>
  <c r="H6" i="13" s="1"/>
  <c r="AG22" i="54"/>
  <c r="V6" i="13" s="1" a="1"/>
  <c r="V6" i="13" s="1"/>
  <c r="Z22" i="54"/>
  <c r="O6" i="13" s="1" a="1"/>
  <c r="O6" i="13" s="1"/>
  <c r="T22" i="54"/>
  <c r="I6" i="13" s="1" a="1"/>
  <c r="I6" i="13" s="1"/>
  <c r="AH22" i="54"/>
  <c r="W6" i="13" s="1" a="1"/>
  <c r="W6" i="13" s="1"/>
  <c r="M22" i="54"/>
  <c r="B6" i="13" s="1" a="1"/>
  <c r="B6" i="13" s="1"/>
  <c r="AA22" i="54"/>
  <c r="P6" i="13" s="1" a="1"/>
  <c r="P6" i="13" s="1"/>
  <c r="U22" i="54"/>
  <c r="J6" i="13" s="1" a="1"/>
  <c r="J6" i="13" s="1"/>
  <c r="AI22" i="54"/>
  <c r="X6" i="13" s="1" a="1"/>
  <c r="X6" i="13" s="1"/>
  <c r="Y22" i="54"/>
  <c r="N6" i="13" s="1" a="1"/>
  <c r="N6" i="13" s="1"/>
  <c r="AJ22" i="54"/>
  <c r="Y6" i="13" s="1" a="1"/>
  <c r="Y6" i="13" s="1"/>
  <c r="U14" i="54"/>
  <c r="J9" i="12" s="1" a="1"/>
  <c r="J9" i="12" s="1"/>
  <c r="AC14" i="54"/>
  <c r="R9" i="12" s="1" a="1"/>
  <c r="R9" i="12" s="1"/>
  <c r="AK14" i="54"/>
  <c r="Z9" i="12" s="1" a="1"/>
  <c r="Z9" i="12" s="1"/>
  <c r="AA14" i="54"/>
  <c r="P9" i="12" s="1" a="1"/>
  <c r="P9" i="12" s="1"/>
  <c r="N14" i="54"/>
  <c r="C9" i="12" s="1" a="1"/>
  <c r="C9" i="12" s="1"/>
  <c r="V14" i="54"/>
  <c r="K9" i="12" s="1" a="1"/>
  <c r="K9" i="12" s="1"/>
  <c r="AD14" i="54"/>
  <c r="S9" i="12" s="1" a="1"/>
  <c r="S9" i="12" s="1"/>
  <c r="AL14" i="54"/>
  <c r="AA9" i="12" s="1" a="1"/>
  <c r="AA9" i="12" s="1"/>
  <c r="O14" i="54"/>
  <c r="D9" i="12" s="1" a="1"/>
  <c r="D9" i="12" s="1"/>
  <c r="W14" i="54"/>
  <c r="L9" i="12" s="1" a="1"/>
  <c r="L9" i="12" s="1"/>
  <c r="AE14" i="54"/>
  <c r="T9" i="12" s="1" a="1"/>
  <c r="T9" i="12" s="1"/>
  <c r="AM14" i="54"/>
  <c r="AB9" i="12" s="1" a="1"/>
  <c r="AB9" i="12" s="1"/>
  <c r="AB14" i="54"/>
  <c r="Q9" i="12" s="1" a="1"/>
  <c r="Q9" i="12" s="1"/>
  <c r="P14" i="54"/>
  <c r="E9" i="12" s="1" a="1"/>
  <c r="E9" i="12" s="1"/>
  <c r="X14" i="54"/>
  <c r="M9" i="12" s="1" a="1"/>
  <c r="M9" i="12" s="1"/>
  <c r="AF14" i="54"/>
  <c r="U9" i="12" s="1" a="1"/>
  <c r="U9" i="12" s="1"/>
  <c r="AN14" i="54"/>
  <c r="AC9" i="12" s="1" a="1"/>
  <c r="AC9" i="12" s="1"/>
  <c r="S14" i="54"/>
  <c r="H9" i="12" s="1" a="1"/>
  <c r="H9" i="12" s="1"/>
  <c r="AQ14" i="54"/>
  <c r="AF9" i="12" s="1" a="1"/>
  <c r="AF9" i="12" s="1"/>
  <c r="T14" i="54"/>
  <c r="I9" i="12" s="1" a="1"/>
  <c r="I9" i="12" s="1"/>
  <c r="Q14" i="54"/>
  <c r="F9" i="12" s="1" a="1"/>
  <c r="F9" i="12" s="1"/>
  <c r="Y14" i="54"/>
  <c r="N9" i="12" s="1" a="1"/>
  <c r="N9" i="12" s="1"/>
  <c r="AG14" i="54"/>
  <c r="V9" i="12" s="1" a="1"/>
  <c r="V9" i="12" s="1"/>
  <c r="AO14" i="54"/>
  <c r="AD9" i="12" s="1" a="1"/>
  <c r="AD9" i="12" s="1"/>
  <c r="AI14" i="54"/>
  <c r="X9" i="12" s="1" a="1"/>
  <c r="X9" i="12" s="1"/>
  <c r="AJ14" i="54"/>
  <c r="Y9" i="12" s="1" a="1"/>
  <c r="Y9" i="12" s="1"/>
  <c r="R14" i="54"/>
  <c r="G9" i="12" s="1" a="1"/>
  <c r="G9" i="12" s="1"/>
  <c r="Z14" i="54"/>
  <c r="O9" i="12" s="1" a="1"/>
  <c r="O9" i="12" s="1"/>
  <c r="AH14" i="54"/>
  <c r="W9" i="12" s="1" a="1"/>
  <c r="W9" i="12" s="1"/>
  <c r="AP14" i="54"/>
  <c r="AE9" i="12" s="1" a="1"/>
  <c r="AE9" i="12" s="1"/>
  <c r="M14" i="54"/>
  <c r="B9" i="12" s="1" a="1"/>
  <c r="B9" i="12" s="1"/>
  <c r="N11" i="54"/>
  <c r="C6" i="12" s="1" a="1"/>
  <c r="C6" i="12" s="1"/>
  <c r="V11" i="54"/>
  <c r="K6" i="12" s="1" a="1"/>
  <c r="K6" i="12" s="1"/>
  <c r="AD11" i="54"/>
  <c r="S6" i="12" s="1" a="1"/>
  <c r="S6" i="12" s="1"/>
  <c r="AL11" i="54"/>
  <c r="AA6" i="12" s="1" a="1"/>
  <c r="AA6" i="12" s="1"/>
  <c r="P11" i="54"/>
  <c r="E6" i="12" s="1" a="1"/>
  <c r="E6" i="12" s="1"/>
  <c r="X11" i="54"/>
  <c r="M6" i="12" s="1" a="1"/>
  <c r="M6" i="12" s="1"/>
  <c r="AF11" i="54"/>
  <c r="U6" i="12" s="1" a="1"/>
  <c r="U6" i="12" s="1"/>
  <c r="AN11" i="54"/>
  <c r="AC6" i="12" s="1" a="1"/>
  <c r="AC6" i="12" s="1"/>
  <c r="R11" i="54"/>
  <c r="G6" i="12" s="1" a="1"/>
  <c r="G6" i="12" s="1"/>
  <c r="AB11" i="54"/>
  <c r="Q6" i="12" s="1" a="1"/>
  <c r="Q6" i="12" s="1"/>
  <c r="AM11" i="54"/>
  <c r="AB6" i="12" s="1" a="1"/>
  <c r="AB6" i="12" s="1"/>
  <c r="AA11" i="54"/>
  <c r="P6" i="12" s="1" a="1"/>
  <c r="P6" i="12" s="1"/>
  <c r="S11" i="54"/>
  <c r="H6" i="12" s="1" a="1"/>
  <c r="H6" i="12" s="1"/>
  <c r="AC11" i="54"/>
  <c r="R6" i="12" s="1" a="1"/>
  <c r="R6" i="12" s="1"/>
  <c r="AO11" i="54"/>
  <c r="AD6" i="12" s="1" a="1"/>
  <c r="AD6" i="12" s="1"/>
  <c r="M11" i="54"/>
  <c r="B6" i="12" s="1" a="1"/>
  <c r="B6" i="12" s="1"/>
  <c r="T11" i="54"/>
  <c r="I6" i="12" s="1" a="1"/>
  <c r="I6" i="12" s="1"/>
  <c r="AE11" i="54"/>
  <c r="T6" i="12" s="1" a="1"/>
  <c r="T6" i="12" s="1"/>
  <c r="AP11" i="54"/>
  <c r="AE6" i="12" s="1" a="1"/>
  <c r="AE6" i="12" s="1"/>
  <c r="Z11" i="54"/>
  <c r="O6" i="12" s="1" a="1"/>
  <c r="O6" i="12" s="1"/>
  <c r="AK11" i="54"/>
  <c r="Z6" i="12" s="1" a="1"/>
  <c r="Z6" i="12" s="1"/>
  <c r="U11" i="54"/>
  <c r="J6" i="12" s="1" a="1"/>
  <c r="J6" i="12" s="1"/>
  <c r="AG11" i="54"/>
  <c r="V6" i="12" s="1" a="1"/>
  <c r="V6" i="12" s="1"/>
  <c r="AQ11" i="54"/>
  <c r="AF6" i="12" s="1" a="1"/>
  <c r="AF6" i="12" s="1"/>
  <c r="Q11" i="54"/>
  <c r="F6" i="12" s="1" a="1"/>
  <c r="F6" i="12" s="1"/>
  <c r="W11" i="54"/>
  <c r="L6" i="12" s="1" a="1"/>
  <c r="L6" i="12" s="1"/>
  <c r="AH11" i="54"/>
  <c r="W6" i="12" s="1" a="1"/>
  <c r="W6" i="12" s="1"/>
  <c r="O11" i="54"/>
  <c r="D6" i="12" s="1" a="1"/>
  <c r="D6" i="12" s="1"/>
  <c r="Y11" i="54"/>
  <c r="N6" i="12" s="1" a="1"/>
  <c r="N6" i="12" s="1"/>
  <c r="AI11" i="54"/>
  <c r="X6" i="12" s="1" a="1"/>
  <c r="X6" i="12" s="1"/>
  <c r="AJ11" i="54"/>
  <c r="Y6" i="12" s="1" a="1"/>
  <c r="Y6" i="12" s="1"/>
  <c r="R24" i="54"/>
  <c r="G8" i="13" s="1" a="1"/>
  <c r="G8" i="13" s="1"/>
  <c r="Z24" i="54"/>
  <c r="O8" i="13" s="1" a="1"/>
  <c r="O8" i="13" s="1"/>
  <c r="AH24" i="54"/>
  <c r="W8" i="13" s="1" a="1"/>
  <c r="W8" i="13" s="1"/>
  <c r="AP24" i="54"/>
  <c r="AE8" i="13" s="1" a="1"/>
  <c r="AE8" i="13" s="1"/>
  <c r="S24" i="54"/>
  <c r="H8" i="13" s="1" a="1"/>
  <c r="H8" i="13" s="1"/>
  <c r="AA24" i="54"/>
  <c r="P8" i="13" s="1" a="1"/>
  <c r="P8" i="13" s="1"/>
  <c r="AI24" i="54"/>
  <c r="X8" i="13" s="1" a="1"/>
  <c r="X8" i="13" s="1"/>
  <c r="AQ24" i="54"/>
  <c r="AF8" i="13" s="1" a="1"/>
  <c r="AF8" i="13" s="1"/>
  <c r="M24" i="54"/>
  <c r="B8" i="13" s="1" a="1"/>
  <c r="B8" i="13" s="1"/>
  <c r="T24" i="54"/>
  <c r="I8" i="13" s="1" a="1"/>
  <c r="I8" i="13" s="1"/>
  <c r="AB24" i="54"/>
  <c r="Q8" i="13" s="1" a="1"/>
  <c r="Q8" i="13" s="1"/>
  <c r="AJ24" i="54"/>
  <c r="Y8" i="13" s="1" a="1"/>
  <c r="Y8" i="13" s="1"/>
  <c r="U24" i="54"/>
  <c r="J8" i="13" s="1" a="1"/>
  <c r="J8" i="13" s="1"/>
  <c r="AF24" i="54"/>
  <c r="U8" i="13" s="1" a="1"/>
  <c r="U8" i="13" s="1"/>
  <c r="AO24" i="54"/>
  <c r="AD8" i="13" s="1" a="1"/>
  <c r="AD8" i="13" s="1"/>
  <c r="AE24" i="54"/>
  <c r="T8" i="13" s="1" a="1"/>
  <c r="T8" i="13" s="1"/>
  <c r="V24" i="54"/>
  <c r="K8" i="13" s="1" a="1"/>
  <c r="K8" i="13" s="1"/>
  <c r="AG24" i="54"/>
  <c r="V8" i="13" s="1" a="1"/>
  <c r="V8" i="13" s="1"/>
  <c r="W24" i="54"/>
  <c r="L8" i="13" s="1" a="1"/>
  <c r="L8" i="13" s="1"/>
  <c r="AK24" i="54"/>
  <c r="Z8" i="13" s="1" a="1"/>
  <c r="Z8" i="13" s="1"/>
  <c r="P24" i="54"/>
  <c r="E8" i="13" s="1" a="1"/>
  <c r="E8" i="13" s="1"/>
  <c r="X24" i="54"/>
  <c r="M8" i="13" s="1" a="1"/>
  <c r="M8" i="13" s="1"/>
  <c r="AL24" i="54"/>
  <c r="AA8" i="13" s="1" a="1"/>
  <c r="AA8" i="13" s="1"/>
  <c r="N24" i="54"/>
  <c r="C8" i="13" s="1" a="1"/>
  <c r="C8" i="13" s="1"/>
  <c r="Y24" i="54"/>
  <c r="N8" i="13" s="1" a="1"/>
  <c r="N8" i="13" s="1"/>
  <c r="AM24" i="54"/>
  <c r="AB8" i="13" s="1" a="1"/>
  <c r="AB8" i="13" s="1"/>
  <c r="Q24" i="54"/>
  <c r="F8" i="13" s="1" a="1"/>
  <c r="F8" i="13" s="1"/>
  <c r="O24" i="54"/>
  <c r="D8" i="13" s="1" a="1"/>
  <c r="D8" i="13" s="1"/>
  <c r="AC24" i="54"/>
  <c r="R8" i="13" s="1" a="1"/>
  <c r="R8" i="13" s="1"/>
  <c r="AN24" i="54"/>
  <c r="AC8" i="13" s="1" a="1"/>
  <c r="AC8" i="13" s="1"/>
  <c r="AD24" i="54"/>
  <c r="S8" i="13" s="1" a="1"/>
  <c r="S8" i="13" s="1"/>
  <c r="R9" i="54"/>
  <c r="G4" i="12" s="1" a="1"/>
  <c r="G4" i="12" s="1"/>
  <c r="Z9" i="54"/>
  <c r="O4" i="12" s="1" a="1"/>
  <c r="O4" i="12" s="1"/>
  <c r="AH9" i="54"/>
  <c r="W4" i="12" s="1" a="1"/>
  <c r="W4" i="12" s="1"/>
  <c r="AP9" i="54"/>
  <c r="AE4" i="12" s="1" a="1"/>
  <c r="AE4" i="12" s="1"/>
  <c r="S9" i="54"/>
  <c r="H4" i="12" s="1" a="1"/>
  <c r="H4" i="12" s="1"/>
  <c r="AA9" i="54"/>
  <c r="P4" i="12" s="1" a="1"/>
  <c r="P4" i="12" s="1"/>
  <c r="AI9" i="54"/>
  <c r="X4" i="12" s="1" a="1"/>
  <c r="X4" i="12" s="1"/>
  <c r="AQ9" i="54"/>
  <c r="AF4" i="12" s="1" a="1"/>
  <c r="AF4" i="12" s="1"/>
  <c r="T9" i="54"/>
  <c r="I4" i="12" s="1" a="1"/>
  <c r="I4" i="12" s="1"/>
  <c r="AB9" i="54"/>
  <c r="Q4" i="12" s="1" a="1"/>
  <c r="Q4" i="12" s="1"/>
  <c r="AJ9" i="54"/>
  <c r="Y4" i="12" s="1" a="1"/>
  <c r="Y4" i="12" s="1"/>
  <c r="U9" i="54"/>
  <c r="J4" i="12" s="1" a="1"/>
  <c r="J4" i="12" s="1"/>
  <c r="AF9" i="54"/>
  <c r="U4" i="12" s="1" a="1"/>
  <c r="U4" i="12" s="1"/>
  <c r="AO9" i="54"/>
  <c r="AD4" i="12" s="1" a="1"/>
  <c r="AD4" i="12" s="1"/>
  <c r="AE9" i="54"/>
  <c r="T4" i="12" s="1" a="1"/>
  <c r="T4" i="12" s="1"/>
  <c r="V9" i="54"/>
  <c r="K4" i="12" s="1" a="1"/>
  <c r="K4" i="12" s="1"/>
  <c r="AG9" i="54"/>
  <c r="V4" i="12" s="1" a="1"/>
  <c r="V4" i="12" s="1"/>
  <c r="W9" i="54"/>
  <c r="L4" i="12" s="1" a="1"/>
  <c r="L4" i="12" s="1"/>
  <c r="AK9" i="54"/>
  <c r="Z4" i="12" s="1" a="1"/>
  <c r="Z4" i="12" s="1"/>
  <c r="X9" i="54"/>
  <c r="M4" i="12" s="1" a="1"/>
  <c r="M4" i="12" s="1"/>
  <c r="AL9" i="54"/>
  <c r="AA4" i="12" s="1" a="1"/>
  <c r="AA4" i="12" s="1"/>
  <c r="AD9" i="54"/>
  <c r="S4" i="12" s="1" a="1"/>
  <c r="S4" i="12" s="1"/>
  <c r="Q9" i="54"/>
  <c r="F4" i="12" s="1" a="1"/>
  <c r="F4" i="12" s="1"/>
  <c r="N9" i="54"/>
  <c r="C4" i="12" s="1" a="1"/>
  <c r="C4" i="12" s="1"/>
  <c r="Y9" i="54"/>
  <c r="N4" i="12" s="1" a="1"/>
  <c r="N4" i="12" s="1"/>
  <c r="AM9" i="54"/>
  <c r="AB4" i="12" s="1" a="1"/>
  <c r="AB4" i="12" s="1"/>
  <c r="M9" i="54"/>
  <c r="B4" i="12" s="1" a="1"/>
  <c r="B4" i="12" s="1"/>
  <c r="O9" i="54"/>
  <c r="D4" i="12" s="1" a="1"/>
  <c r="D4" i="12" s="1"/>
  <c r="AC9" i="54"/>
  <c r="R4" i="12" s="1" a="1"/>
  <c r="R4" i="12" s="1"/>
  <c r="AN9" i="54"/>
  <c r="AC4" i="12" s="1" a="1"/>
  <c r="AC4" i="12" s="1"/>
  <c r="P9" i="54"/>
  <c r="E4" i="12" s="1" a="1"/>
  <c r="E4" i="12" s="1"/>
  <c r="S13" i="54"/>
  <c r="H8" i="12" s="1" a="1"/>
  <c r="H8" i="12" s="1"/>
  <c r="AA13" i="54"/>
  <c r="P8" i="12" s="1" a="1"/>
  <c r="P8" i="12" s="1"/>
  <c r="AI13" i="54"/>
  <c r="X8" i="12" s="1" a="1"/>
  <c r="X8" i="12" s="1"/>
  <c r="AQ13" i="54"/>
  <c r="AF8" i="12" s="1" a="1"/>
  <c r="AF8" i="12" s="1"/>
  <c r="M13" i="54"/>
  <c r="B8" i="12" s="1" a="1"/>
  <c r="B8" i="12" s="1"/>
  <c r="AG13" i="54"/>
  <c r="V8" i="12" s="1" a="1"/>
  <c r="V8" i="12" s="1"/>
  <c r="AP13" i="54"/>
  <c r="AE8" i="12" s="1" a="1"/>
  <c r="AE8" i="12" s="1"/>
  <c r="T13" i="54"/>
  <c r="I8" i="12" s="1" a="1"/>
  <c r="I8" i="12" s="1"/>
  <c r="AB13" i="54"/>
  <c r="Q8" i="12" s="1" a="1"/>
  <c r="Q8" i="12" s="1"/>
  <c r="AJ13" i="54"/>
  <c r="Y8" i="12" s="1" a="1"/>
  <c r="Y8" i="12" s="1"/>
  <c r="U13" i="54"/>
  <c r="J8" i="12" s="1" a="1"/>
  <c r="J8" i="12" s="1"/>
  <c r="AC13" i="54"/>
  <c r="R8" i="12" s="1" a="1"/>
  <c r="R8" i="12" s="1"/>
  <c r="AK13" i="54"/>
  <c r="Z8" i="12" s="1" a="1"/>
  <c r="Z8" i="12" s="1"/>
  <c r="Y13" i="54"/>
  <c r="N8" i="12" s="1" a="1"/>
  <c r="N8" i="12" s="1"/>
  <c r="R13" i="54"/>
  <c r="G8" i="12" s="1" a="1"/>
  <c r="G8" i="12" s="1"/>
  <c r="N13" i="54"/>
  <c r="C8" i="12" s="1" a="1"/>
  <c r="C8" i="12" s="1"/>
  <c r="V13" i="54"/>
  <c r="K8" i="12" s="1" a="1"/>
  <c r="K8" i="12" s="1"/>
  <c r="AD13" i="54"/>
  <c r="S8" i="12" s="1" a="1"/>
  <c r="S8" i="12" s="1"/>
  <c r="AL13" i="54"/>
  <c r="AA8" i="12" s="1" a="1"/>
  <c r="AA8" i="12" s="1"/>
  <c r="Z13" i="54"/>
  <c r="O8" i="12" s="1" a="1"/>
  <c r="O8" i="12" s="1"/>
  <c r="O13" i="54"/>
  <c r="D8" i="12" s="1" a="1"/>
  <c r="D8" i="12" s="1"/>
  <c r="W13" i="54"/>
  <c r="L8" i="12" s="1" a="1"/>
  <c r="L8" i="12" s="1"/>
  <c r="AE13" i="54"/>
  <c r="T8" i="12" s="1" a="1"/>
  <c r="T8" i="12" s="1"/>
  <c r="AM13" i="54"/>
  <c r="AB8" i="12" s="1" a="1"/>
  <c r="AB8" i="12" s="1"/>
  <c r="Q13" i="54"/>
  <c r="F8" i="12" s="1" a="1"/>
  <c r="F8" i="12" s="1"/>
  <c r="AH13" i="54"/>
  <c r="W8" i="12" s="1" a="1"/>
  <c r="W8" i="12" s="1"/>
  <c r="P13" i="54"/>
  <c r="E8" i="12" s="1" a="1"/>
  <c r="E8" i="12" s="1"/>
  <c r="X13" i="54"/>
  <c r="M8" i="12" s="1" a="1"/>
  <c r="M8" i="12" s="1"/>
  <c r="AF13" i="54"/>
  <c r="U8" i="12" s="1" a="1"/>
  <c r="U8" i="12" s="1"/>
  <c r="AN13" i="54"/>
  <c r="AC8" i="12" s="1" a="1"/>
  <c r="AC8" i="12" s="1"/>
  <c r="AO13" i="54"/>
  <c r="AD8" i="12" s="1" a="1"/>
  <c r="AD8" i="12" s="1"/>
  <c r="T21" i="54"/>
  <c r="I5" i="13" s="1" a="1"/>
  <c r="I5" i="13" s="1"/>
  <c r="AB21" i="54"/>
  <c r="Q5" i="13" s="1" a="1"/>
  <c r="Q5" i="13" s="1"/>
  <c r="AJ21" i="54"/>
  <c r="Y5" i="13" s="1" a="1"/>
  <c r="Y5" i="13" s="1"/>
  <c r="U21" i="54"/>
  <c r="J5" i="13" s="1" a="1"/>
  <c r="J5" i="13" s="1"/>
  <c r="AC21" i="54"/>
  <c r="R5" i="13" s="1" a="1"/>
  <c r="R5" i="13" s="1"/>
  <c r="AK21" i="54"/>
  <c r="Z5" i="13" s="1" a="1"/>
  <c r="Z5" i="13" s="1"/>
  <c r="N21" i="54"/>
  <c r="C5" i="13" s="1" a="1"/>
  <c r="C5" i="13" s="1"/>
  <c r="V21" i="54"/>
  <c r="K5" i="13" s="1" a="1"/>
  <c r="K5" i="13" s="1"/>
  <c r="AD21" i="54"/>
  <c r="S5" i="13" s="1" a="1"/>
  <c r="S5" i="13" s="1"/>
  <c r="AL21" i="54"/>
  <c r="AA5" i="13" s="1" a="1"/>
  <c r="AA5" i="13" s="1"/>
  <c r="S21" i="54"/>
  <c r="H5" i="13" s="1" a="1"/>
  <c r="H5" i="13" s="1"/>
  <c r="AG21" i="54"/>
  <c r="V5" i="13" s="1" a="1"/>
  <c r="V5" i="13" s="1"/>
  <c r="Q21" i="54"/>
  <c r="F5" i="13" s="1" a="1"/>
  <c r="F5" i="13" s="1"/>
  <c r="AF21" i="54"/>
  <c r="U5" i="13" s="1" a="1"/>
  <c r="U5" i="13" s="1"/>
  <c r="AQ21" i="54"/>
  <c r="AF5" i="13" s="1" a="1"/>
  <c r="AF5" i="13" s="1"/>
  <c r="W21" i="54"/>
  <c r="L5" i="13" s="1" a="1"/>
  <c r="L5" i="13" s="1"/>
  <c r="AH21" i="54"/>
  <c r="W5" i="13" s="1" a="1"/>
  <c r="W5" i="13" s="1"/>
  <c r="X21" i="54"/>
  <c r="M5" i="13" s="1" a="1"/>
  <c r="M5" i="13" s="1"/>
  <c r="AI21" i="54"/>
  <c r="X5" i="13" s="1" a="1"/>
  <c r="X5" i="13" s="1"/>
  <c r="AE21" i="54"/>
  <c r="T5" i="13" s="1" a="1"/>
  <c r="T5" i="13" s="1"/>
  <c r="Y21" i="54"/>
  <c r="N5" i="13" s="1" a="1"/>
  <c r="N5" i="13" s="1"/>
  <c r="AM21" i="54"/>
  <c r="AB5" i="13" s="1" a="1"/>
  <c r="AB5" i="13" s="1"/>
  <c r="R21" i="54"/>
  <c r="G5" i="13" s="1" a="1"/>
  <c r="G5" i="13" s="1"/>
  <c r="O21" i="54"/>
  <c r="D5" i="13" s="1" a="1"/>
  <c r="D5" i="13" s="1"/>
  <c r="Z21" i="54"/>
  <c r="O5" i="13" s="1" a="1"/>
  <c r="O5" i="13" s="1"/>
  <c r="AN21" i="54"/>
  <c r="AC5" i="13" s="1" a="1"/>
  <c r="AC5" i="13" s="1"/>
  <c r="M21" i="54"/>
  <c r="B5" i="13" s="1" a="1"/>
  <c r="B5" i="13" s="1"/>
  <c r="P21" i="54"/>
  <c r="E5" i="13" s="1" a="1"/>
  <c r="E5" i="13" s="1"/>
  <c r="AA21" i="54"/>
  <c r="P5" i="13" s="1" a="1"/>
  <c r="P5" i="13" s="1"/>
  <c r="AO21" i="54"/>
  <c r="AD5" i="13" s="1" a="1"/>
  <c r="AD5" i="13" s="1"/>
  <c r="AP21" i="54"/>
  <c r="AE5" i="13" s="1" a="1"/>
  <c r="AE5" i="13" s="1"/>
  <c r="P8" i="54"/>
  <c r="E3" i="12" s="1" a="1"/>
  <c r="E3" i="12" s="1"/>
  <c r="X8" i="54"/>
  <c r="M3" i="12" s="1" a="1"/>
  <c r="M3" i="12" s="1"/>
  <c r="AF8" i="54"/>
  <c r="U3" i="12" s="1" a="1"/>
  <c r="U3" i="12" s="1"/>
  <c r="AN8" i="54"/>
  <c r="AC3" i="12" s="1" a="1"/>
  <c r="AC3" i="12" s="1"/>
  <c r="Q8" i="54"/>
  <c r="F3" i="12" s="1" a="1"/>
  <c r="F3" i="12" s="1"/>
  <c r="Y8" i="54"/>
  <c r="N3" i="12" s="1" a="1"/>
  <c r="N3" i="12" s="1"/>
  <c r="AG8" i="54"/>
  <c r="V3" i="12" s="1" a="1"/>
  <c r="V3" i="12" s="1"/>
  <c r="AO8" i="54"/>
  <c r="AD3" i="12" s="1" a="1"/>
  <c r="AD3" i="12" s="1"/>
  <c r="R8" i="54"/>
  <c r="G3" i="12" s="1" a="1"/>
  <c r="G3" i="12" s="1"/>
  <c r="Z8" i="54"/>
  <c r="O3" i="12" s="1" a="1"/>
  <c r="O3" i="12" s="1"/>
  <c r="AH8" i="54"/>
  <c r="W3" i="12" s="1" a="1"/>
  <c r="W3" i="12" s="1"/>
  <c r="AP8" i="54"/>
  <c r="AE3" i="12" s="1" a="1"/>
  <c r="AE3" i="12" s="1"/>
  <c r="W8" i="54"/>
  <c r="L3" i="12" s="1" a="1"/>
  <c r="L3" i="12" s="1"/>
  <c r="AK8" i="54"/>
  <c r="Z3" i="12" s="1" a="1"/>
  <c r="Z3" i="12" s="1"/>
  <c r="AJ8" i="54"/>
  <c r="Y3" i="12" s="1" a="1"/>
  <c r="Y3" i="12" s="1"/>
  <c r="AA8" i="54"/>
  <c r="P3" i="12" s="1" a="1"/>
  <c r="P3" i="12" s="1"/>
  <c r="AL8" i="54"/>
  <c r="AA3" i="12" s="1" a="1"/>
  <c r="AA3" i="12" s="1"/>
  <c r="N8" i="54"/>
  <c r="C3" i="12" s="1" a="1"/>
  <c r="C3" i="12" s="1"/>
  <c r="AB8" i="54"/>
  <c r="Q3" i="12" s="1" a="1"/>
  <c r="Q3" i="12" s="1"/>
  <c r="AM8" i="54"/>
  <c r="AB3" i="12" s="1" a="1"/>
  <c r="AB3" i="12" s="1"/>
  <c r="AI8" i="54"/>
  <c r="X3" i="12" s="1" a="1"/>
  <c r="X3" i="12" s="1"/>
  <c r="O8" i="54"/>
  <c r="D3" i="12" s="1" a="1"/>
  <c r="D3" i="12" s="1"/>
  <c r="AC8" i="54"/>
  <c r="R3" i="12" s="1" a="1"/>
  <c r="R3" i="12" s="1"/>
  <c r="AQ8" i="54"/>
  <c r="AF3" i="12" s="1" a="1"/>
  <c r="AF3" i="12" s="1"/>
  <c r="V8" i="54"/>
  <c r="K3" i="12" s="1" a="1"/>
  <c r="K3" i="12" s="1"/>
  <c r="S8" i="54"/>
  <c r="H3" i="12" s="1" a="1"/>
  <c r="H3" i="12" s="1"/>
  <c r="AD8" i="54"/>
  <c r="S3" i="12" s="1" a="1"/>
  <c r="S3" i="12" s="1"/>
  <c r="U8" i="54"/>
  <c r="J3" i="12" s="1" a="1"/>
  <c r="J3" i="12" s="1"/>
  <c r="T8" i="54"/>
  <c r="I3" i="12" s="1" a="1"/>
  <c r="I3" i="12" s="1"/>
  <c r="AE8" i="54"/>
  <c r="T3" i="12" s="1" a="1"/>
  <c r="T3" i="12" s="1"/>
  <c r="M8" i="54"/>
  <c r="B3" i="12" s="1" a="1"/>
  <c r="B3" i="12" s="1"/>
  <c r="T10" i="54"/>
  <c r="I5" i="12" s="1" a="1"/>
  <c r="I5" i="12" s="1"/>
  <c r="AB10" i="54"/>
  <c r="Q5" i="12" s="1" a="1"/>
  <c r="Q5" i="12" s="1"/>
  <c r="AJ10" i="54"/>
  <c r="Y5" i="12" s="1" a="1"/>
  <c r="Y5" i="12" s="1"/>
  <c r="N10" i="54"/>
  <c r="C5" i="12" s="1" a="1"/>
  <c r="C5" i="12" s="1"/>
  <c r="V10" i="54"/>
  <c r="K5" i="12" s="1" a="1"/>
  <c r="K5" i="12" s="1"/>
  <c r="AD10" i="54"/>
  <c r="S5" i="12" s="1" a="1"/>
  <c r="S5" i="12" s="1"/>
  <c r="AL10" i="54"/>
  <c r="AA5" i="12" s="1" a="1"/>
  <c r="AA5" i="12" s="1"/>
  <c r="P10" i="54"/>
  <c r="E5" i="12" s="1" a="1"/>
  <c r="E5" i="12" s="1"/>
  <c r="Z10" i="54"/>
  <c r="O5" i="12" s="1" a="1"/>
  <c r="O5" i="12" s="1"/>
  <c r="AK10" i="54"/>
  <c r="Z5" i="12" s="1" a="1"/>
  <c r="Z5" i="12" s="1"/>
  <c r="AH10" i="54"/>
  <c r="W5" i="12" s="1" a="1"/>
  <c r="W5" i="12" s="1"/>
  <c r="AI10" i="54"/>
  <c r="X5" i="12" s="1" a="1"/>
  <c r="X5" i="12" s="1"/>
  <c r="Q10" i="54"/>
  <c r="F5" i="12" s="1" a="1"/>
  <c r="F5" i="12" s="1"/>
  <c r="AA10" i="54"/>
  <c r="P5" i="12" s="1" a="1"/>
  <c r="P5" i="12" s="1"/>
  <c r="AM10" i="54"/>
  <c r="AB5" i="12" s="1" a="1"/>
  <c r="AB5" i="12" s="1"/>
  <c r="R10" i="54"/>
  <c r="G5" i="12" s="1" a="1"/>
  <c r="G5" i="12" s="1"/>
  <c r="AC10" i="54"/>
  <c r="R5" i="12" s="1" a="1"/>
  <c r="R5" i="12" s="1"/>
  <c r="AN10" i="54"/>
  <c r="AC5" i="12" s="1" a="1"/>
  <c r="AC5" i="12" s="1"/>
  <c r="O10" i="54"/>
  <c r="D5" i="12" s="1" a="1"/>
  <c r="D5" i="12" s="1"/>
  <c r="S10" i="54"/>
  <c r="H5" i="12" s="1" a="1"/>
  <c r="H5" i="12" s="1"/>
  <c r="AE10" i="54"/>
  <c r="T5" i="12" s="1" a="1"/>
  <c r="T5" i="12" s="1"/>
  <c r="AO10" i="54"/>
  <c r="AD5" i="12" s="1" a="1"/>
  <c r="AD5" i="12" s="1"/>
  <c r="M10" i="54"/>
  <c r="B5" i="12" s="1" a="1"/>
  <c r="B5" i="12" s="1"/>
  <c r="X10" i="54"/>
  <c r="M5" i="12" s="1" a="1"/>
  <c r="M5" i="12" s="1"/>
  <c r="U10" i="54"/>
  <c r="J5" i="12" s="1" a="1"/>
  <c r="J5" i="12" s="1"/>
  <c r="AF10" i="54"/>
  <c r="U5" i="12" s="1" a="1"/>
  <c r="U5" i="12" s="1"/>
  <c r="AP10" i="54"/>
  <c r="AE5" i="12" s="1" a="1"/>
  <c r="AE5" i="12" s="1"/>
  <c r="Y10" i="54"/>
  <c r="N5" i="12" s="1" a="1"/>
  <c r="N5" i="12" s="1"/>
  <c r="W10" i="54"/>
  <c r="L5" i="12" s="1" a="1"/>
  <c r="L5" i="12" s="1"/>
  <c r="AG10" i="54"/>
  <c r="V5" i="12" s="1" a="1"/>
  <c r="V5" i="12" s="1"/>
  <c r="AQ10" i="54"/>
  <c r="AF5" i="12" s="1" a="1"/>
  <c r="AF5" i="12" s="1"/>
  <c r="P23" i="54"/>
  <c r="E7" i="13" s="1" a="1"/>
  <c r="E7" i="13" s="1"/>
  <c r="X23" i="54"/>
  <c r="M7" i="13" s="1" a="1"/>
  <c r="M7" i="13" s="1"/>
  <c r="AF23" i="54"/>
  <c r="U7" i="13" s="1" a="1"/>
  <c r="U7" i="13" s="1"/>
  <c r="AN23" i="54"/>
  <c r="AC7" i="13" s="1" a="1"/>
  <c r="AC7" i="13" s="1"/>
  <c r="Q23" i="54"/>
  <c r="F7" i="13" s="1" a="1"/>
  <c r="F7" i="13" s="1"/>
  <c r="Y23" i="54"/>
  <c r="N7" i="13" s="1" a="1"/>
  <c r="N7" i="13" s="1"/>
  <c r="AG23" i="54"/>
  <c r="V7" i="13" s="1" a="1"/>
  <c r="V7" i="13" s="1"/>
  <c r="AO23" i="54"/>
  <c r="AD7" i="13" s="1" a="1"/>
  <c r="AD7" i="13" s="1"/>
  <c r="R23" i="54"/>
  <c r="G7" i="13" s="1" a="1"/>
  <c r="G7" i="13" s="1"/>
  <c r="Z23" i="54"/>
  <c r="O7" i="13" s="1" a="1"/>
  <c r="O7" i="13" s="1"/>
  <c r="AH23" i="54"/>
  <c r="W7" i="13" s="1" a="1"/>
  <c r="W7" i="13" s="1"/>
  <c r="AP23" i="54"/>
  <c r="AE7" i="13" s="1" a="1"/>
  <c r="AE7" i="13" s="1"/>
  <c r="M23" i="54"/>
  <c r="B7" i="13" s="1" a="1"/>
  <c r="B7" i="13" s="1"/>
  <c r="W23" i="54"/>
  <c r="L7" i="13" s="1" a="1"/>
  <c r="L7" i="13" s="1"/>
  <c r="AK23" i="54"/>
  <c r="Z7" i="13" s="1" a="1"/>
  <c r="Z7" i="13" s="1"/>
  <c r="V23" i="54"/>
  <c r="K7" i="13" s="1" a="1"/>
  <c r="K7" i="13" s="1"/>
  <c r="AA23" i="54"/>
  <c r="P7" i="13" s="1" a="1"/>
  <c r="P7" i="13" s="1"/>
  <c r="AL23" i="54"/>
  <c r="AA7" i="13" s="1" a="1"/>
  <c r="AA7" i="13" s="1"/>
  <c r="N23" i="54"/>
  <c r="C7" i="13" s="1" a="1"/>
  <c r="C7" i="13" s="1"/>
  <c r="AB23" i="54"/>
  <c r="Q7" i="13" s="1" a="1"/>
  <c r="Q7" i="13" s="1"/>
  <c r="AM23" i="54"/>
  <c r="AB7" i="13" s="1" a="1"/>
  <c r="AB7" i="13" s="1"/>
  <c r="O23" i="54"/>
  <c r="D7" i="13" s="1" a="1"/>
  <c r="D7" i="13" s="1"/>
  <c r="AC23" i="54"/>
  <c r="R7" i="13" s="1" a="1"/>
  <c r="R7" i="13" s="1"/>
  <c r="AQ23" i="54"/>
  <c r="AF7" i="13" s="1" a="1"/>
  <c r="AF7" i="13" s="1"/>
  <c r="U23" i="54"/>
  <c r="J7" i="13" s="1" a="1"/>
  <c r="J7" i="13" s="1"/>
  <c r="AJ23" i="54"/>
  <c r="Y7" i="13" s="1" a="1"/>
  <c r="Y7" i="13" s="1"/>
  <c r="S23" i="54"/>
  <c r="H7" i="13" s="1" a="1"/>
  <c r="H7" i="13" s="1"/>
  <c r="AD23" i="54"/>
  <c r="S7" i="13" s="1" a="1"/>
  <c r="S7" i="13" s="1"/>
  <c r="AI23" i="54"/>
  <c r="X7" i="13" s="1" a="1"/>
  <c r="X7" i="13" s="1"/>
  <c r="T23" i="54"/>
  <c r="I7" i="13" s="1" a="1"/>
  <c r="I7" i="13" s="1"/>
  <c r="AE23" i="54"/>
  <c r="T7" i="13" s="1" a="1"/>
  <c r="T7" i="13" s="1"/>
  <c r="Q20" i="54"/>
  <c r="F4" i="13" s="1" a="1"/>
  <c r="F4" i="13" s="1"/>
  <c r="Y20" i="54"/>
  <c r="N4" i="13" s="1" a="1"/>
  <c r="N4" i="13" s="1"/>
  <c r="AG20" i="54"/>
  <c r="V4" i="13" s="1" a="1"/>
  <c r="V4" i="13" s="1"/>
  <c r="R20" i="54"/>
  <c r="G4" i="13" s="1" a="1"/>
  <c r="G4" i="13" s="1"/>
  <c r="Z20" i="54"/>
  <c r="O4" i="13" s="1" a="1"/>
  <c r="O4" i="13" s="1"/>
  <c r="AH20" i="54"/>
  <c r="W4" i="13" s="1" a="1"/>
  <c r="W4" i="13" s="1"/>
  <c r="AP20" i="54"/>
  <c r="AE4" i="13" s="1" a="1"/>
  <c r="AE4" i="13" s="1"/>
  <c r="S20" i="54"/>
  <c r="H4" i="13" s="1" a="1"/>
  <c r="H4" i="13" s="1"/>
  <c r="AA20" i="54"/>
  <c r="P4" i="13" s="1" a="1"/>
  <c r="P4" i="13" s="1"/>
  <c r="AI20" i="54"/>
  <c r="X4" i="13" s="1" a="1"/>
  <c r="X4" i="13" s="1"/>
  <c r="AQ20" i="54"/>
  <c r="AF4" i="13" s="1" a="1"/>
  <c r="AF4" i="13" s="1"/>
  <c r="T20" i="54"/>
  <c r="I4" i="13" s="1" a="1"/>
  <c r="I4" i="13" s="1"/>
  <c r="AB20" i="54"/>
  <c r="Q4" i="13" s="1" a="1"/>
  <c r="Q4" i="13" s="1"/>
  <c r="AJ20" i="54"/>
  <c r="Y4" i="13" s="1" a="1"/>
  <c r="Y4" i="13" s="1"/>
  <c r="U20" i="54"/>
  <c r="J4" i="13" s="1" a="1"/>
  <c r="J4" i="13" s="1"/>
  <c r="N20" i="54"/>
  <c r="C4" i="13" s="1" a="1"/>
  <c r="C4" i="13" s="1"/>
  <c r="V20" i="54"/>
  <c r="K4" i="13" s="1" a="1"/>
  <c r="K4" i="13" s="1"/>
  <c r="AD20" i="54"/>
  <c r="S4" i="13" s="1" a="1"/>
  <c r="S4" i="13" s="1"/>
  <c r="O20" i="54"/>
  <c r="D4" i="13" s="1" a="1"/>
  <c r="D4" i="13" s="1"/>
  <c r="AL20" i="54"/>
  <c r="AA4" i="13" s="1" a="1"/>
  <c r="AA4" i="13" s="1"/>
  <c r="AK20" i="54"/>
  <c r="Z4" i="13" s="1" a="1"/>
  <c r="Z4" i="13" s="1"/>
  <c r="P20" i="54"/>
  <c r="E4" i="13" s="1" a="1"/>
  <c r="E4" i="13" s="1"/>
  <c r="AM20" i="54"/>
  <c r="AB4" i="13" s="1" a="1"/>
  <c r="AB4" i="13" s="1"/>
  <c r="W20" i="54"/>
  <c r="L4" i="13" s="1" a="1"/>
  <c r="L4" i="13" s="1"/>
  <c r="AN20" i="54"/>
  <c r="AC4" i="13" s="1" a="1"/>
  <c r="AC4" i="13" s="1"/>
  <c r="X20" i="54"/>
  <c r="M4" i="13" s="1" a="1"/>
  <c r="M4" i="13" s="1"/>
  <c r="AO20" i="54"/>
  <c r="AD4" i="13" s="1" a="1"/>
  <c r="AD4" i="13" s="1"/>
  <c r="AF20" i="54"/>
  <c r="U4" i="13" s="1" a="1"/>
  <c r="U4" i="13" s="1"/>
  <c r="AC20" i="54"/>
  <c r="R4" i="13" s="1" a="1"/>
  <c r="R4" i="13" s="1"/>
  <c r="AE20" i="54"/>
  <c r="T4" i="13" s="1" a="1"/>
  <c r="T4" i="13" s="1"/>
  <c r="M20" i="54"/>
  <c r="B4" i="13" s="1" a="1"/>
  <c r="B4" i="13" s="1"/>
  <c r="P12" i="54"/>
  <c r="E7" i="12" s="1" a="1"/>
  <c r="E7" i="12" s="1"/>
  <c r="X12" i="54"/>
  <c r="M7" i="12" s="1" a="1"/>
  <c r="M7" i="12" s="1"/>
  <c r="AF12" i="54"/>
  <c r="U7" i="12" s="1" a="1"/>
  <c r="U7" i="12" s="1"/>
  <c r="AN12" i="54"/>
  <c r="AC7" i="12" s="1" a="1"/>
  <c r="AC7" i="12" s="1"/>
  <c r="R12" i="54"/>
  <c r="G7" i="12" s="1" a="1"/>
  <c r="G7" i="12" s="1"/>
  <c r="Z12" i="54"/>
  <c r="O7" i="12" s="1" a="1"/>
  <c r="O7" i="12" s="1"/>
  <c r="AH12" i="54"/>
  <c r="W7" i="12" s="1" a="1"/>
  <c r="W7" i="12" s="1"/>
  <c r="T12" i="54"/>
  <c r="I7" i="12" s="1" a="1"/>
  <c r="I7" i="12" s="1"/>
  <c r="AD12" i="54"/>
  <c r="S7" i="12" s="1" a="1"/>
  <c r="S7" i="12" s="1"/>
  <c r="AO12" i="54"/>
  <c r="AD7" i="12" s="1" a="1"/>
  <c r="AD7" i="12" s="1"/>
  <c r="AB12" i="54"/>
  <c r="Q7" i="12" s="1" a="1"/>
  <c r="Q7" i="12" s="1"/>
  <c r="AM12" i="54"/>
  <c r="AB7" i="12" s="1" a="1"/>
  <c r="AB7" i="12" s="1"/>
  <c r="U12" i="54"/>
  <c r="J7" i="12" s="1" a="1"/>
  <c r="J7" i="12" s="1"/>
  <c r="AE12" i="54"/>
  <c r="T7" i="12" s="1" a="1"/>
  <c r="T7" i="12" s="1"/>
  <c r="AP12" i="54"/>
  <c r="AE7" i="12" s="1" a="1"/>
  <c r="AE7" i="12" s="1"/>
  <c r="M12" i="54"/>
  <c r="B7" i="12" s="1" a="1"/>
  <c r="B7" i="12" s="1"/>
  <c r="V12" i="54"/>
  <c r="K7" i="12" s="1" a="1"/>
  <c r="K7" i="12" s="1"/>
  <c r="AG12" i="54"/>
  <c r="V7" i="12" s="1" a="1"/>
  <c r="V7" i="12" s="1"/>
  <c r="AQ12" i="54"/>
  <c r="AF7" i="12" s="1" a="1"/>
  <c r="AF7" i="12" s="1"/>
  <c r="W12" i="54"/>
  <c r="L7" i="12" s="1" a="1"/>
  <c r="L7" i="12" s="1"/>
  <c r="AI12" i="54"/>
  <c r="X7" i="12" s="1" a="1"/>
  <c r="X7" i="12" s="1"/>
  <c r="Q12" i="54"/>
  <c r="F7" i="12" s="1" a="1"/>
  <c r="F7" i="12" s="1"/>
  <c r="AL12" i="54"/>
  <c r="AA7" i="12" s="1" a="1"/>
  <c r="AA7" i="12" s="1"/>
  <c r="AC12" i="54"/>
  <c r="R7" i="12" s="1" a="1"/>
  <c r="R7" i="12" s="1"/>
  <c r="N12" i="54"/>
  <c r="C7" i="12" s="1" a="1"/>
  <c r="C7" i="12" s="1"/>
  <c r="Y12" i="54"/>
  <c r="N7" i="12" s="1" a="1"/>
  <c r="N7" i="12" s="1"/>
  <c r="AJ12" i="54"/>
  <c r="Y7" i="12" s="1" a="1"/>
  <c r="Y7" i="12" s="1"/>
  <c r="S12" i="54"/>
  <c r="H7" i="12" s="1" a="1"/>
  <c r="H7" i="12" s="1"/>
  <c r="O12" i="54"/>
  <c r="D7" i="12" s="1" a="1"/>
  <c r="D7" i="12" s="1"/>
  <c r="AA12" i="54"/>
  <c r="P7" i="12" s="1" a="1"/>
  <c r="P7" i="12" s="1"/>
  <c r="AK12" i="54"/>
  <c r="Z7" i="12" s="1" a="1"/>
  <c r="Z7" i="12" s="1"/>
  <c r="O19" i="54"/>
  <c r="D3" i="13" s="1" a="1"/>
  <c r="D3" i="13" s="1"/>
  <c r="W19" i="54"/>
  <c r="L3" i="13" s="1" a="1"/>
  <c r="L3" i="13" s="1"/>
  <c r="AE19" i="54"/>
  <c r="T3" i="13" s="1" a="1"/>
  <c r="T3" i="13" s="1"/>
  <c r="AM19" i="54"/>
  <c r="AB3" i="13" s="1" a="1"/>
  <c r="AB3" i="13" s="1"/>
  <c r="P19" i="54"/>
  <c r="E3" i="13" s="1" a="1"/>
  <c r="E3" i="13" s="1"/>
  <c r="X19" i="54"/>
  <c r="M3" i="13" s="1" a="1"/>
  <c r="M3" i="13" s="1"/>
  <c r="AF19" i="54"/>
  <c r="U3" i="13" s="1" a="1"/>
  <c r="U3" i="13" s="1"/>
  <c r="AN19" i="54"/>
  <c r="AC3" i="13" s="1" a="1"/>
  <c r="AC3" i="13" s="1"/>
  <c r="Q19" i="54"/>
  <c r="F3" i="13" s="1" a="1"/>
  <c r="F3" i="13" s="1"/>
  <c r="Y19" i="54"/>
  <c r="N3" i="13" s="1" a="1"/>
  <c r="N3" i="13" s="1"/>
  <c r="AG19" i="54"/>
  <c r="V3" i="13" s="1" a="1"/>
  <c r="V3" i="13" s="1"/>
  <c r="AO19" i="54"/>
  <c r="AD3" i="13" s="1" a="1"/>
  <c r="AD3" i="13" s="1"/>
  <c r="R19" i="54"/>
  <c r="G3" i="13" s="1" a="1"/>
  <c r="G3" i="13" s="1"/>
  <c r="Z19" i="54"/>
  <c r="O3" i="13" s="1" a="1"/>
  <c r="O3" i="13" s="1"/>
  <c r="AH19" i="54"/>
  <c r="W3" i="13" s="1" a="1"/>
  <c r="W3" i="13" s="1"/>
  <c r="AP19" i="54"/>
  <c r="AE3" i="13" s="1" a="1"/>
  <c r="AE3" i="13" s="1"/>
  <c r="S19" i="54"/>
  <c r="H3" i="13" s="1" a="1"/>
  <c r="H3" i="13" s="1"/>
  <c r="AA19" i="54"/>
  <c r="P3" i="13" s="1" a="1"/>
  <c r="P3" i="13" s="1"/>
  <c r="AI19" i="54"/>
  <c r="X3" i="13" s="1" a="1"/>
  <c r="X3" i="13" s="1"/>
  <c r="AQ19" i="54"/>
  <c r="AF3" i="13" s="1" a="1"/>
  <c r="AF3" i="13" s="1"/>
  <c r="T19" i="54"/>
  <c r="I3" i="13" s="1" a="1"/>
  <c r="I3" i="13" s="1"/>
  <c r="AB19" i="54"/>
  <c r="Q3" i="13" s="1" a="1"/>
  <c r="Q3" i="13" s="1"/>
  <c r="AJ19" i="54"/>
  <c r="Y3" i="13" s="1" a="1"/>
  <c r="Y3" i="13" s="1"/>
  <c r="N19" i="54"/>
  <c r="C3" i="13" s="1" a="1"/>
  <c r="C3" i="13" s="1"/>
  <c r="U19" i="54"/>
  <c r="J3" i="13" s="1" a="1"/>
  <c r="J3" i="13" s="1"/>
  <c r="AK19" i="54"/>
  <c r="Z3" i="13" s="1" a="1"/>
  <c r="Z3" i="13" s="1"/>
  <c r="V19" i="54"/>
  <c r="K3" i="13" s="1" a="1"/>
  <c r="K3" i="13" s="1"/>
  <c r="AC19" i="54"/>
  <c r="R3" i="13" s="1" a="1"/>
  <c r="R3" i="13" s="1"/>
  <c r="AD19" i="54"/>
  <c r="S3" i="13" s="1" a="1"/>
  <c r="S3" i="13" s="1"/>
  <c r="M19" i="54"/>
  <c r="B3" i="13" s="1" a="1"/>
  <c r="B3" i="13" s="1"/>
  <c r="AL19" i="54"/>
  <c r="AA3" i="13" s="1" a="1"/>
  <c r="AA3" i="13" s="1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<sst xmlns="http://schemas.openxmlformats.org/spreadsheetml/2006/main" count="87179" uniqueCount="899">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</sst>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3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0" fillId="0" borderId="0" xfId="0"/>
    <xf numFmtId="0" fontId="5" fillId="0" borderId="0" xfId="0" applyFont="1"/>
    <xf numFmtId="172" fontId="0" fillId="0" borderId="0" xfId="0" applyNumberFormat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Border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7" sqref="B7"/>
    </sheetView>
  </sheetViews>
  <sheetFormatPr baseColWidth="10" defaultColWidth="9.1640625" defaultRowHeight="15" x14ac:dyDescent="0.2"/>
  <cols>
    <col min="1" max="1" width="36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8" width="8.1640625" style="70" customWidth="1"/>
    <col min="9" max="16384" width="9.1640625" style="19"/>
  </cols>
  <sheetData>
    <row r="1" spans="1:10" x14ac:dyDescent="0.2">
      <c r="A1" s="18" t="s">
        <v>0</v>
      </c>
      <c r="B1" s="19" t="s">
        <v>865</v>
      </c>
      <c r="C1" s="63">
        <v>44348</v>
      </c>
      <c r="G1" s="65" t="s">
        <v>817</v>
      </c>
      <c r="H1" s="65" t="s">
        <v>759</v>
      </c>
      <c r="J1" s="19" t="s">
        <v>887</v>
      </c>
    </row>
    <row r="2" spans="1:10" x14ac:dyDescent="0.2">
      <c r="A2" s="18" t="s">
        <v>1</v>
      </c>
      <c r="B2" s="19" t="str">
        <f>LOOKUP(B1,G1:H51,H1:H51)</f>
        <v>WI</v>
      </c>
      <c r="G2" s="65" t="s">
        <v>818</v>
      </c>
      <c r="H2" s="65" t="s">
        <v>737</v>
      </c>
      <c r="J2" s="19" t="s">
        <v>888</v>
      </c>
    </row>
    <row r="3" spans="1:10" ht="16" thickBot="1" x14ac:dyDescent="0.25">
      <c r="G3" s="65" t="s">
        <v>819</v>
      </c>
      <c r="H3" s="65" t="s">
        <v>761</v>
      </c>
      <c r="J3" s="19" t="s">
        <v>889</v>
      </c>
    </row>
    <row r="4" spans="1:10" s="70" customFormat="1" ht="16" thickBot="1" x14ac:dyDescent="0.25">
      <c r="A4" s="66" t="s">
        <v>886</v>
      </c>
      <c r="B4" s="69" t="s">
        <v>889</v>
      </c>
      <c r="C4" s="68" t="s">
        <v>890</v>
      </c>
      <c r="G4" s="65"/>
      <c r="H4" s="65"/>
    </row>
    <row r="5" spans="1:10" x14ac:dyDescent="0.2">
      <c r="A5" s="18" t="s">
        <v>2</v>
      </c>
      <c r="B5" s="11" t="s">
        <v>3</v>
      </c>
      <c r="D5" s="11" t="s">
        <v>4</v>
      </c>
      <c r="G5" s="65" t="s">
        <v>820</v>
      </c>
      <c r="H5" s="65" t="s">
        <v>760</v>
      </c>
    </row>
    <row r="6" spans="1:10" x14ac:dyDescent="0.2">
      <c r="B6" t="s">
        <v>5</v>
      </c>
      <c r="D6" t="s">
        <v>5</v>
      </c>
      <c r="G6" s="65" t="s">
        <v>821</v>
      </c>
      <c r="H6" s="65" t="s">
        <v>762</v>
      </c>
    </row>
    <row r="7" spans="1:10" x14ac:dyDescent="0.2">
      <c r="B7" s="7">
        <v>2020</v>
      </c>
      <c r="D7" s="7">
        <v>2020</v>
      </c>
      <c r="G7" s="65" t="s">
        <v>822</v>
      </c>
      <c r="H7" s="65" t="s">
        <v>763</v>
      </c>
    </row>
    <row r="8" spans="1:10" x14ac:dyDescent="0.2">
      <c r="B8" t="s">
        <v>6</v>
      </c>
      <c r="D8" t="s">
        <v>6</v>
      </c>
      <c r="G8" s="65" t="s">
        <v>823</v>
      </c>
      <c r="H8" s="65" t="s">
        <v>764</v>
      </c>
    </row>
    <row r="9" spans="1:10" x14ac:dyDescent="0.2">
      <c r="B9" s="9" t="s">
        <v>7</v>
      </c>
      <c r="D9" s="24" t="s">
        <v>8</v>
      </c>
      <c r="G9" s="65" t="s">
        <v>824</v>
      </c>
      <c r="H9" s="65" t="s">
        <v>766</v>
      </c>
    </row>
    <row r="10" spans="1:10" x14ac:dyDescent="0.2">
      <c r="B10" t="s">
        <v>9</v>
      </c>
      <c r="D10" t="s">
        <v>10</v>
      </c>
      <c r="G10" s="65" t="s">
        <v>825</v>
      </c>
      <c r="H10" s="65" t="s">
        <v>767</v>
      </c>
    </row>
    <row r="11" spans="1:10" x14ac:dyDescent="0.2">
      <c r="G11" s="65" t="s">
        <v>826</v>
      </c>
      <c r="H11" s="65" t="s">
        <v>768</v>
      </c>
    </row>
    <row r="12" spans="1:10" x14ac:dyDescent="0.2">
      <c r="B12" s="11" t="s">
        <v>11</v>
      </c>
      <c r="D12" s="11" t="s">
        <v>12</v>
      </c>
      <c r="G12" s="65" t="s">
        <v>827</v>
      </c>
      <c r="H12" s="65" t="s">
        <v>769</v>
      </c>
    </row>
    <row r="13" spans="1:10" x14ac:dyDescent="0.2">
      <c r="B13" t="s">
        <v>13</v>
      </c>
      <c r="D13" t="s">
        <v>14</v>
      </c>
      <c r="G13" s="65" t="s">
        <v>828</v>
      </c>
      <c r="H13" s="65" t="s">
        <v>771</v>
      </c>
    </row>
    <row r="14" spans="1:10" x14ac:dyDescent="0.2">
      <c r="B14" s="7">
        <v>2020</v>
      </c>
      <c r="D14" t="s">
        <v>15</v>
      </c>
      <c r="G14" s="65" t="s">
        <v>829</v>
      </c>
      <c r="H14" s="65" t="s">
        <v>772</v>
      </c>
    </row>
    <row r="15" spans="1:10" x14ac:dyDescent="0.2">
      <c r="B15" t="s">
        <v>16</v>
      </c>
      <c r="D15" t="s">
        <v>17</v>
      </c>
      <c r="G15" s="65" t="s">
        <v>830</v>
      </c>
      <c r="H15" s="65" t="s">
        <v>773</v>
      </c>
    </row>
    <row r="16" spans="1:10" x14ac:dyDescent="0.2">
      <c r="B16" s="24" t="s">
        <v>18</v>
      </c>
      <c r="D16" s="24" t="s">
        <v>19</v>
      </c>
      <c r="G16" s="65" t="s">
        <v>831</v>
      </c>
      <c r="H16" s="65" t="s">
        <v>770</v>
      </c>
    </row>
    <row r="17" spans="2:8" x14ac:dyDescent="0.2">
      <c r="B17" t="s">
        <v>20</v>
      </c>
      <c r="D17" t="s">
        <v>21</v>
      </c>
      <c r="G17" s="65" t="s">
        <v>832</v>
      </c>
      <c r="H17" s="65" t="s">
        <v>774</v>
      </c>
    </row>
    <row r="18" spans="2:8" x14ac:dyDescent="0.2">
      <c r="G18" s="65" t="s">
        <v>833</v>
      </c>
      <c r="H18" s="65" t="s">
        <v>775</v>
      </c>
    </row>
    <row r="19" spans="2:8" x14ac:dyDescent="0.2">
      <c r="B19" s="11" t="s">
        <v>22</v>
      </c>
      <c r="G19" s="65" t="s">
        <v>834</v>
      </c>
      <c r="H19" s="65" t="s">
        <v>776</v>
      </c>
    </row>
    <row r="20" spans="2:8" x14ac:dyDescent="0.2">
      <c r="B20" t="s">
        <v>23</v>
      </c>
      <c r="D20" s="24"/>
      <c r="G20" s="65" t="s">
        <v>835</v>
      </c>
      <c r="H20" s="65" t="s">
        <v>779</v>
      </c>
    </row>
    <row r="21" spans="2:8" x14ac:dyDescent="0.2">
      <c r="B21" s="7">
        <v>2018</v>
      </c>
      <c r="G21" s="65" t="s">
        <v>836</v>
      </c>
      <c r="H21" s="65" t="s">
        <v>778</v>
      </c>
    </row>
    <row r="22" spans="2:8" x14ac:dyDescent="0.2">
      <c r="B22" t="s">
        <v>24</v>
      </c>
      <c r="G22" s="65" t="s">
        <v>837</v>
      </c>
      <c r="H22" s="65" t="s">
        <v>777</v>
      </c>
    </row>
    <row r="23" spans="2:8" x14ac:dyDescent="0.2">
      <c r="B23" s="14" t="s">
        <v>25</v>
      </c>
      <c r="G23" s="65" t="s">
        <v>838</v>
      </c>
      <c r="H23" s="65" t="s">
        <v>780</v>
      </c>
    </row>
    <row r="24" spans="2:8" x14ac:dyDescent="0.2">
      <c r="B24" t="s">
        <v>26</v>
      </c>
      <c r="G24" s="65" t="s">
        <v>839</v>
      </c>
      <c r="H24" s="65" t="s">
        <v>781</v>
      </c>
    </row>
    <row r="25" spans="2:8" x14ac:dyDescent="0.2">
      <c r="G25" s="65" t="s">
        <v>840</v>
      </c>
      <c r="H25" s="65" t="s">
        <v>783</v>
      </c>
    </row>
    <row r="26" spans="2:8" x14ac:dyDescent="0.2">
      <c r="B26" s="11" t="s">
        <v>27</v>
      </c>
      <c r="G26" s="65" t="s">
        <v>841</v>
      </c>
      <c r="H26" s="65" t="s">
        <v>782</v>
      </c>
    </row>
    <row r="27" spans="2:8" x14ac:dyDescent="0.2">
      <c r="B27" t="s">
        <v>28</v>
      </c>
      <c r="G27" s="65" t="s">
        <v>842</v>
      </c>
      <c r="H27" s="65" t="s">
        <v>784</v>
      </c>
    </row>
    <row r="28" spans="2:8" x14ac:dyDescent="0.2">
      <c r="B28" t="s">
        <v>15</v>
      </c>
      <c r="G28" s="65" t="s">
        <v>843</v>
      </c>
      <c r="H28" s="65" t="s">
        <v>787</v>
      </c>
    </row>
    <row r="29" spans="2:8" x14ac:dyDescent="0.2">
      <c r="B29" t="s">
        <v>29</v>
      </c>
      <c r="G29" s="65" t="s">
        <v>844</v>
      </c>
      <c r="H29" s="65" t="s">
        <v>791</v>
      </c>
    </row>
    <row r="30" spans="2:8" x14ac:dyDescent="0.2">
      <c r="B30" s="14" t="s">
        <v>30</v>
      </c>
      <c r="G30" s="65" t="s">
        <v>845</v>
      </c>
      <c r="H30" s="65" t="s">
        <v>788</v>
      </c>
    </row>
    <row r="31" spans="2:8" x14ac:dyDescent="0.2">
      <c r="B31" t="s">
        <v>31</v>
      </c>
      <c r="G31" s="65" t="s">
        <v>846</v>
      </c>
      <c r="H31" s="65" t="s">
        <v>789</v>
      </c>
    </row>
    <row r="32" spans="2:8" x14ac:dyDescent="0.2">
      <c r="G32" s="65" t="s">
        <v>847</v>
      </c>
      <c r="H32" s="65" t="s">
        <v>790</v>
      </c>
    </row>
    <row r="33" spans="1:8" x14ac:dyDescent="0.2">
      <c r="B33" s="11" t="s">
        <v>32</v>
      </c>
      <c r="D33" s="11" t="s">
        <v>33</v>
      </c>
      <c r="G33" s="65" t="s">
        <v>848</v>
      </c>
      <c r="H33" s="65" t="s">
        <v>792</v>
      </c>
    </row>
    <row r="34" spans="1:8" x14ac:dyDescent="0.2">
      <c r="B34" t="s">
        <v>34</v>
      </c>
      <c r="D34" t="s">
        <v>35</v>
      </c>
      <c r="G34" s="65" t="s">
        <v>849</v>
      </c>
      <c r="H34" s="65" t="s">
        <v>785</v>
      </c>
    </row>
    <row r="35" spans="1:8" x14ac:dyDescent="0.2">
      <c r="B35" s="7">
        <v>2015</v>
      </c>
      <c r="D35" s="7">
        <v>2020</v>
      </c>
      <c r="G35" s="65" t="s">
        <v>850</v>
      </c>
      <c r="H35" s="65" t="s">
        <v>786</v>
      </c>
    </row>
    <row r="36" spans="1:8" x14ac:dyDescent="0.2">
      <c r="B36" t="s">
        <v>36</v>
      </c>
      <c r="D36" t="s">
        <v>37</v>
      </c>
      <c r="G36" s="65" t="s">
        <v>851</v>
      </c>
      <c r="H36" s="65" t="s">
        <v>793</v>
      </c>
    </row>
    <row r="37" spans="1:8" x14ac:dyDescent="0.2">
      <c r="B37" s="14" t="s">
        <v>38</v>
      </c>
      <c r="D37" s="14" t="s">
        <v>39</v>
      </c>
      <c r="G37" s="65" t="s">
        <v>852</v>
      </c>
      <c r="H37" s="65" t="s">
        <v>794</v>
      </c>
    </row>
    <row r="38" spans="1:8" x14ac:dyDescent="0.2">
      <c r="B38" t="s">
        <v>40</v>
      </c>
      <c r="D38" t="s">
        <v>41</v>
      </c>
      <c r="G38" s="65" t="s">
        <v>853</v>
      </c>
      <c r="H38" s="65" t="s">
        <v>795</v>
      </c>
    </row>
    <row r="39" spans="1:8" x14ac:dyDescent="0.2">
      <c r="G39" s="65" t="s">
        <v>854</v>
      </c>
      <c r="H39" s="65" t="s">
        <v>796</v>
      </c>
    </row>
    <row r="40" spans="1:8" x14ac:dyDescent="0.2">
      <c r="B40" s="11" t="s">
        <v>42</v>
      </c>
      <c r="G40" s="65" t="s">
        <v>855</v>
      </c>
      <c r="H40" s="65" t="s">
        <v>797</v>
      </c>
    </row>
    <row r="41" spans="1:8" x14ac:dyDescent="0.2">
      <c r="B41" t="s">
        <v>5</v>
      </c>
      <c r="G41" s="65" t="s">
        <v>856</v>
      </c>
      <c r="H41" s="65" t="s">
        <v>798</v>
      </c>
    </row>
    <row r="42" spans="1:8" x14ac:dyDescent="0.2">
      <c r="B42" s="7">
        <v>2019</v>
      </c>
      <c r="G42" s="65" t="s">
        <v>857</v>
      </c>
      <c r="H42" s="65" t="s">
        <v>799</v>
      </c>
    </row>
    <row r="43" spans="1:8" x14ac:dyDescent="0.2">
      <c r="B43" t="s">
        <v>43</v>
      </c>
      <c r="G43" s="65" t="s">
        <v>858</v>
      </c>
      <c r="H43" s="65" t="s">
        <v>800</v>
      </c>
    </row>
    <row r="44" spans="1:8" x14ac:dyDescent="0.2">
      <c r="B44" s="24" t="s">
        <v>44</v>
      </c>
      <c r="G44" s="65" t="s">
        <v>859</v>
      </c>
      <c r="H44" s="65" t="s">
        <v>801</v>
      </c>
    </row>
    <row r="45" spans="1:8" x14ac:dyDescent="0.2">
      <c r="B45" t="s">
        <v>45</v>
      </c>
      <c r="G45" s="65" t="s">
        <v>860</v>
      </c>
      <c r="H45" s="65" t="s">
        <v>803</v>
      </c>
    </row>
    <row r="46" spans="1:8" x14ac:dyDescent="0.2">
      <c r="A46" s="18" t="s">
        <v>46</v>
      </c>
      <c r="G46" s="65" t="s">
        <v>861</v>
      </c>
      <c r="H46" s="65" t="s">
        <v>805</v>
      </c>
    </row>
    <row r="47" spans="1:8" x14ac:dyDescent="0.2">
      <c r="G47" s="65" t="s">
        <v>862</v>
      </c>
      <c r="H47" s="65" t="s">
        <v>804</v>
      </c>
    </row>
    <row r="48" spans="1:8" x14ac:dyDescent="0.2">
      <c r="A48" s="41" t="s">
        <v>47</v>
      </c>
      <c r="G48" s="65" t="s">
        <v>863</v>
      </c>
      <c r="H48" s="65" t="s">
        <v>806</v>
      </c>
    </row>
    <row r="49" spans="1:8" x14ac:dyDescent="0.2">
      <c r="A49" t="s">
        <v>48</v>
      </c>
      <c r="G49" s="65" t="s">
        <v>864</v>
      </c>
      <c r="H49" s="65" t="s">
        <v>808</v>
      </c>
    </row>
    <row r="50" spans="1:8" x14ac:dyDescent="0.2">
      <c r="G50" s="65" t="s">
        <v>865</v>
      </c>
      <c r="H50" s="65" t="s">
        <v>807</v>
      </c>
    </row>
    <row r="51" spans="1:8" x14ac:dyDescent="0.2">
      <c r="A51" s="41" t="s">
        <v>49</v>
      </c>
      <c r="G51" s="65" t="s">
        <v>866</v>
      </c>
      <c r="H51" s="65" t="s">
        <v>809</v>
      </c>
    </row>
    <row r="52" spans="1:8" x14ac:dyDescent="0.2">
      <c r="A52" t="s">
        <v>50</v>
      </c>
    </row>
    <row r="53" spans="1:8" x14ac:dyDescent="0.2">
      <c r="A53" s="18" t="s">
        <v>51</v>
      </c>
    </row>
    <row r="54" spans="1:8" x14ac:dyDescent="0.2">
      <c r="A54" t="s">
        <v>52</v>
      </c>
    </row>
    <row r="55" spans="1:8" x14ac:dyDescent="0.2">
      <c r="A55" t="s">
        <v>53</v>
      </c>
    </row>
    <row r="57" spans="1:8" x14ac:dyDescent="0.2">
      <c r="A57" s="41" t="s">
        <v>54</v>
      </c>
    </row>
    <row r="58" spans="1:8" x14ac:dyDescent="0.2">
      <c r="A58" s="18" t="s">
        <v>55</v>
      </c>
    </row>
    <row r="59" spans="1:8" x14ac:dyDescent="0.2">
      <c r="A59" t="s">
        <v>56</v>
      </c>
    </row>
    <row r="60" spans="1:8" x14ac:dyDescent="0.2">
      <c r="A60" t="s">
        <v>57</v>
      </c>
    </row>
    <row r="61" spans="1:8" x14ac:dyDescent="0.2">
      <c r="A61" t="s">
        <v>58</v>
      </c>
    </row>
    <row r="62" spans="1:8" x14ac:dyDescent="0.2">
      <c r="A62" t="s">
        <v>59</v>
      </c>
    </row>
    <row r="63" spans="1:8" x14ac:dyDescent="0.2">
      <c r="A63" t="s">
        <v>60</v>
      </c>
    </row>
    <row r="64" spans="1:8" x14ac:dyDescent="0.2">
      <c r="A64" t="s">
        <v>61</v>
      </c>
    </row>
    <row r="65" spans="1:1" x14ac:dyDescent="0.2">
      <c r="A65" t="s">
        <v>62</v>
      </c>
    </row>
    <row r="66" spans="1:1" x14ac:dyDescent="0.2">
      <c r="A66" t="s">
        <v>63</v>
      </c>
    </row>
    <row r="68" spans="1:1" x14ac:dyDescent="0.2">
      <c r="A68" s="41" t="s">
        <v>64</v>
      </c>
    </row>
    <row r="69" spans="1:1" x14ac:dyDescent="0.2">
      <c r="A69" t="s">
        <v>65</v>
      </c>
    </row>
    <row r="70" spans="1:1" x14ac:dyDescent="0.2">
      <c r="A70" t="s">
        <v>66</v>
      </c>
    </row>
    <row r="72" spans="1:1" x14ac:dyDescent="0.2">
      <c r="A72" s="41" t="s">
        <v>67</v>
      </c>
    </row>
    <row r="73" spans="1:1" x14ac:dyDescent="0.2">
      <c r="A73" t="s">
        <v>68</v>
      </c>
    </row>
    <row r="75" spans="1:1" x14ac:dyDescent="0.2">
      <c r="A75" t="s">
        <v>69</v>
      </c>
    </row>
    <row r="76" spans="1:1" x14ac:dyDescent="0.2">
      <c r="A76" t="s">
        <v>70</v>
      </c>
    </row>
    <row r="77" spans="1:1" x14ac:dyDescent="0.2">
      <c r="A77" t="s">
        <v>71</v>
      </c>
    </row>
    <row r="79" spans="1:1" x14ac:dyDescent="0.2">
      <c r="A79" t="s">
        <v>72</v>
      </c>
    </row>
    <row r="81" spans="1:1" x14ac:dyDescent="0.2">
      <c r="A81" s="18" t="s">
        <v>73</v>
      </c>
    </row>
    <row r="82" spans="1:1" x14ac:dyDescent="0.2">
      <c r="A82" t="s">
        <v>74</v>
      </c>
    </row>
    <row r="83" spans="1:1" x14ac:dyDescent="0.2">
      <c r="A83" t="s">
        <v>75</v>
      </c>
    </row>
    <row r="84" spans="1:1" x14ac:dyDescent="0.2">
      <c r="A84" t="s">
        <v>76</v>
      </c>
    </row>
    <row r="85" spans="1:1" x14ac:dyDescent="0.2">
      <c r="A85" t="s">
        <v>77</v>
      </c>
    </row>
    <row r="87" spans="1:1" x14ac:dyDescent="0.2">
      <c r="A87" t="s">
        <v>78</v>
      </c>
    </row>
    <row r="89" spans="1:1" x14ac:dyDescent="0.2">
      <c r="A89" s="42" t="s">
        <v>49</v>
      </c>
    </row>
    <row r="90" spans="1:1" x14ac:dyDescent="0.2">
      <c r="A90" t="s">
        <v>79</v>
      </c>
    </row>
    <row r="91" spans="1:1" x14ac:dyDescent="0.2">
      <c r="A91" t="s">
        <v>80</v>
      </c>
    </row>
    <row r="92" spans="1:1" x14ac:dyDescent="0.2">
      <c r="A92" t="s">
        <v>81</v>
      </c>
    </row>
    <row r="93" spans="1:1" x14ac:dyDescent="0.2">
      <c r="A93" t="s">
        <v>82</v>
      </c>
    </row>
    <row r="94" spans="1:1" x14ac:dyDescent="0.2">
      <c r="A94" t="s">
        <v>83</v>
      </c>
    </row>
    <row r="96" spans="1:1" x14ac:dyDescent="0.2">
      <c r="A96" s="18" t="s">
        <v>84</v>
      </c>
    </row>
    <row r="97" spans="1:2" x14ac:dyDescent="0.2">
      <c r="A97" t="s">
        <v>85</v>
      </c>
    </row>
    <row r="98" spans="1:2" x14ac:dyDescent="0.2">
      <c r="A98" t="s">
        <v>86</v>
      </c>
    </row>
    <row r="99" spans="1:2" x14ac:dyDescent="0.2">
      <c r="A99" t="s">
        <v>87</v>
      </c>
    </row>
    <row r="100" spans="1:2" x14ac:dyDescent="0.2">
      <c r="A100" s="45">
        <v>0.89805481563188172</v>
      </c>
      <c r="B100" t="s">
        <v>88</v>
      </c>
    </row>
    <row r="101" spans="1:2" x14ac:dyDescent="0.2">
      <c r="A101" s="46">
        <v>0.91400000000000003</v>
      </c>
      <c r="B101" t="s">
        <v>89</v>
      </c>
    </row>
    <row r="102" spans="1:2" x14ac:dyDescent="0.2">
      <c r="A102" s="46">
        <v>0.9686815713640794</v>
      </c>
      <c r="B102" t="s">
        <v>90</v>
      </c>
    </row>
    <row r="103" spans="1:2" x14ac:dyDescent="0.2">
      <c r="A103">
        <v>1.022</v>
      </c>
      <c r="B103" t="s">
        <v>91</v>
      </c>
    </row>
    <row r="104" spans="1:2" x14ac:dyDescent="0.2">
      <c r="A104" t="s">
        <v>92</v>
      </c>
    </row>
    <row r="107" spans="1:2" x14ac:dyDescent="0.2">
      <c r="A107" s="18" t="s">
        <v>93</v>
      </c>
    </row>
    <row r="108" spans="1:2" x14ac:dyDescent="0.2">
      <c r="A108">
        <v>5.7190000000000003</v>
      </c>
      <c r="B108" t="s">
        <v>94</v>
      </c>
    </row>
    <row r="109" spans="1:2" x14ac:dyDescent="0.2">
      <c r="A109">
        <v>6.0629999999999997</v>
      </c>
      <c r="B109" t="s">
        <v>95</v>
      </c>
    </row>
    <row r="110" spans="1:2" x14ac:dyDescent="0.2">
      <c r="A110" s="15" t="s">
        <v>96</v>
      </c>
    </row>
    <row r="112" spans="1:2" x14ac:dyDescent="0.2">
      <c r="A112" t="s">
        <v>97</v>
      </c>
    </row>
    <row r="113" spans="1:1" x14ac:dyDescent="0.2">
      <c r="A113" t="s">
        <v>98</v>
      </c>
    </row>
    <row r="114" spans="1:1" x14ac:dyDescent="0.2">
      <c r="A114" t="s">
        <v>99</v>
      </c>
    </row>
    <row r="116" spans="1:1" x14ac:dyDescent="0.2">
      <c r="A116" s="18" t="s">
        <v>100</v>
      </c>
    </row>
    <row r="117" spans="1:1" x14ac:dyDescent="0.2">
      <c r="A117" t="s">
        <v>101</v>
      </c>
    </row>
    <row r="118" spans="1:1" x14ac:dyDescent="0.2">
      <c r="A118" t="s">
        <v>102</v>
      </c>
    </row>
    <row r="119" spans="1:1" x14ac:dyDescent="0.2">
      <c r="A119" t="s">
        <v>103</v>
      </c>
    </row>
    <row r="120" spans="1:1" x14ac:dyDescent="0.2">
      <c r="A120" t="s">
        <v>104</v>
      </c>
    </row>
    <row r="121" spans="1:1" x14ac:dyDescent="0.2">
      <c r="A121" t="s">
        <v>105</v>
      </c>
    </row>
    <row r="122" spans="1:1" x14ac:dyDescent="0.2">
      <c r="A122" t="s">
        <v>106</v>
      </c>
    </row>
    <row r="123" spans="1:1" x14ac:dyDescent="0.2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baseColWidth="10" defaultColWidth="8.83203125" defaultRowHeight="15" x14ac:dyDescent="0.2"/>
  <cols>
    <col min="1" max="1" width="0" style="70" hidden="1" customWidth="1"/>
    <col min="4" max="4" width="37.5" bestFit="1" customWidth="1"/>
    <col min="5" max="5" width="18.6640625" bestFit="1" customWidth="1"/>
    <col min="8" max="8" width="11.1640625" customWidth="1"/>
    <col min="9" max="9" width="11.1640625" style="70" customWidth="1"/>
    <col min="10" max="10" width="14.5" bestFit="1" customWidth="1"/>
    <col min="11" max="11" width="24.6640625" bestFit="1" customWidth="1"/>
    <col min="12" max="13" width="9.1640625" bestFit="1" customWidth="1"/>
  </cols>
  <sheetData>
    <row r="1" spans="1:43" x14ac:dyDescent="0.2">
      <c r="A1" s="71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71"/>
      <c r="L1" s="73" t="s">
        <v>810</v>
      </c>
      <c r="M1" s="74"/>
      <c r="N1" s="74"/>
      <c r="O1" s="74"/>
      <c r="P1" s="74"/>
      <c r="Q1" s="75"/>
    </row>
    <row r="2" spans="1:43" x14ac:dyDescent="0.2">
      <c r="A2" s="70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6"/>
      <c r="M2" s="77"/>
      <c r="N2" s="77"/>
      <c r="O2" s="77"/>
      <c r="P2" s="77"/>
      <c r="Q2" s="78"/>
    </row>
    <row r="3" spans="1:43" x14ac:dyDescent="0.2">
      <c r="A3" s="70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 s="19">
        <f t="shared" ref="H3:H66" si="1">IF(G3="n/a",  IF(F3 = "n/a", 0, F3), G3)</f>
        <v>7.82</v>
      </c>
    </row>
    <row r="4" spans="1:43" x14ac:dyDescent="0.2">
      <c r="A4" s="70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 s="19">
        <f t="shared" si="1"/>
        <v>5.66</v>
      </c>
    </row>
    <row r="5" spans="1:43" x14ac:dyDescent="0.2">
      <c r="A5" s="70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 s="19">
        <f t="shared" si="1"/>
        <v>5.56</v>
      </c>
      <c r="K5" s="67" t="s">
        <v>812</v>
      </c>
    </row>
    <row r="6" spans="1:43" x14ac:dyDescent="0.2">
      <c r="A6" s="70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 s="19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">
      <c r="A7" s="70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 s="19">
        <f t="shared" si="1"/>
        <v>10.27</v>
      </c>
      <c r="K7" s="18" t="s">
        <v>725</v>
      </c>
      <c r="L7" s="62">
        <f>VLOOKUP(About!$B$2&amp;"CLACD", $A$1:$H$521,8,0)/1000000</f>
        <v>0</v>
      </c>
      <c r="M7" s="62">
        <f>$L$7*'National Coal and NG Prices'!B27</f>
        <v>0</v>
      </c>
      <c r="N7" s="72">
        <f>$L$7*'National Coal and NG Prices'!C27</f>
        <v>0</v>
      </c>
      <c r="O7" s="72">
        <f>$L$7*'National Coal and NG Prices'!D27</f>
        <v>0</v>
      </c>
      <c r="P7" s="72">
        <f>$L$7*'National Coal and NG Prices'!E27</f>
        <v>0</v>
      </c>
      <c r="Q7" s="72">
        <f>$L$7*'National Coal and NG Prices'!F27</f>
        <v>0</v>
      </c>
      <c r="R7" s="72">
        <f>$L$7*'National Coal and NG Prices'!G27</f>
        <v>0</v>
      </c>
      <c r="S7" s="72">
        <f>$L$7*'National Coal and NG Prices'!H27</f>
        <v>0</v>
      </c>
      <c r="T7" s="72">
        <f>$L$7*'National Coal and NG Prices'!I27</f>
        <v>0</v>
      </c>
      <c r="U7" s="72">
        <f>$L$7*'National Coal and NG Prices'!J27</f>
        <v>0</v>
      </c>
      <c r="V7" s="72">
        <f>$L$7*'National Coal and NG Prices'!K27</f>
        <v>0</v>
      </c>
      <c r="W7" s="72">
        <f>$L$7*'National Coal and NG Prices'!L27</f>
        <v>0</v>
      </c>
      <c r="X7" s="72">
        <f>$L$7*'National Coal and NG Prices'!M27</f>
        <v>0</v>
      </c>
      <c r="Y7" s="72">
        <f>$L$7*'National Coal and NG Prices'!N27</f>
        <v>0</v>
      </c>
      <c r="Z7" s="72">
        <f>$L$7*'National Coal and NG Prices'!O27</f>
        <v>0</v>
      </c>
      <c r="AA7" s="72">
        <f>$L$7*'National Coal and NG Prices'!P27</f>
        <v>0</v>
      </c>
      <c r="AB7" s="72">
        <f>$L$7*'National Coal and NG Prices'!Q27</f>
        <v>0</v>
      </c>
      <c r="AC7" s="72">
        <f>$L$7*'National Coal and NG Prices'!R27</f>
        <v>0</v>
      </c>
      <c r="AD7" s="72">
        <f>$L$7*'National Coal and NG Prices'!S27</f>
        <v>0</v>
      </c>
      <c r="AE7" s="72">
        <f>$L$7*'National Coal and NG Prices'!T27</f>
        <v>0</v>
      </c>
      <c r="AF7" s="72">
        <f>$L$7*'National Coal and NG Prices'!U27</f>
        <v>0</v>
      </c>
      <c r="AG7" s="72">
        <f>$L$7*'National Coal and NG Prices'!V27</f>
        <v>0</v>
      </c>
      <c r="AH7" s="72">
        <f>$L$7*'National Coal and NG Prices'!W27</f>
        <v>0</v>
      </c>
      <c r="AI7" s="72">
        <f>$L$7*'National Coal and NG Prices'!X27</f>
        <v>0</v>
      </c>
      <c r="AJ7" s="72">
        <f>$L$7*'National Coal and NG Prices'!Y27</f>
        <v>0</v>
      </c>
      <c r="AK7" s="72">
        <f>$L$7*'National Coal and NG Prices'!Z27</f>
        <v>0</v>
      </c>
      <c r="AL7" s="72">
        <f>$L$7*'National Coal and NG Prices'!AA27</f>
        <v>0</v>
      </c>
      <c r="AM7" s="72">
        <f>$L$7*'National Coal and NG Prices'!AB27</f>
        <v>0</v>
      </c>
      <c r="AN7" s="72">
        <f>$L$7*'National Coal and NG Prices'!AC27</f>
        <v>0</v>
      </c>
      <c r="AO7" s="72">
        <f>$L$7*'National Coal and NG Prices'!AD27</f>
        <v>0</v>
      </c>
      <c r="AP7" s="72">
        <f>$L$7*'National Coal and NG Prices'!AE27</f>
        <v>0</v>
      </c>
      <c r="AQ7" s="72">
        <f>$L$7*'National Coal and NG Prices'!AF27</f>
        <v>0</v>
      </c>
    </row>
    <row r="8" spans="1:43" x14ac:dyDescent="0.2">
      <c r="A8" s="70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 s="19">
        <f t="shared" si="1"/>
        <v>10.029999999999999</v>
      </c>
      <c r="K8" s="18" t="s">
        <v>726</v>
      </c>
      <c r="L8" s="72">
        <f>VLOOKUP(About!$B$2&amp;"CLEID", $A$1:$H$521,8,0)/1000000</f>
        <v>2.2200000000000003E-6</v>
      </c>
      <c r="M8" s="72">
        <f>$L$8*'National Coal and NG Prices'!B28</f>
        <v>2.2200000000000003E-6</v>
      </c>
      <c r="N8" s="72">
        <f>$L$8*'National Coal and NG Prices'!C28</f>
        <v>2.3114438319949426E-6</v>
      </c>
      <c r="O8" s="72">
        <f>$L$8*'National Coal and NG Prices'!D28</f>
        <v>2.3170390963380161E-6</v>
      </c>
      <c r="P8" s="72">
        <f>$L$8*'National Coal and NG Prices'!E28</f>
        <v>2.2299378575645644E-6</v>
      </c>
      <c r="Q8" s="72">
        <f>$L$8*'National Coal and NG Prices'!F28</f>
        <v>2.1908104431057636E-6</v>
      </c>
      <c r="R8" s="72">
        <f>$L$8*'National Coal and NG Prices'!G28</f>
        <v>2.0972208318747748E-6</v>
      </c>
      <c r="S8" s="72">
        <f>$L$8*'National Coal and NG Prices'!H28</f>
        <v>2.0747052283449763E-6</v>
      </c>
      <c r="T8" s="72">
        <f>$L$8*'National Coal and NG Prices'!I28</f>
        <v>2.0545105460321114E-6</v>
      </c>
      <c r="U8" s="72">
        <f>$L$8*'National Coal and NG Prices'!J28</f>
        <v>2.0072825249870695E-6</v>
      </c>
      <c r="V8" s="72">
        <f>$L$8*'National Coal and NG Prices'!K28</f>
        <v>2.000389354176354E-6</v>
      </c>
      <c r="W8" s="72">
        <f>$L$8*'National Coal and NG Prices'!L28</f>
        <v>1.9953601115993294E-6</v>
      </c>
      <c r="X8" s="72">
        <f>$L$8*'National Coal and NG Prices'!M28</f>
        <v>2.0003742757276685E-6</v>
      </c>
      <c r="Y8" s="72">
        <f>$L$8*'National Coal and NG Prices'!N28</f>
        <v>1.9723248815302067E-6</v>
      </c>
      <c r="Z8" s="72">
        <f>$L$8*'National Coal and NG Prices'!O28</f>
        <v>1.9549301511502153E-6</v>
      </c>
      <c r="AA8" s="72">
        <f>$L$8*'National Coal and NG Prices'!P28</f>
        <v>1.9488825333465696E-6</v>
      </c>
      <c r="AB8" s="72">
        <f>$L$8*'National Coal and NG Prices'!Q28</f>
        <v>1.9320155486705782E-6</v>
      </c>
      <c r="AC8" s="72">
        <f>$L$8*'National Coal and NG Prices'!R28</f>
        <v>1.9206394390775292E-6</v>
      </c>
      <c r="AD8" s="72">
        <f>$L$8*'National Coal and NG Prices'!S28</f>
        <v>1.9190248851874879E-6</v>
      </c>
      <c r="AE8" s="72">
        <f>$L$8*'National Coal and NG Prices'!T28</f>
        <v>1.934374745949561E-6</v>
      </c>
      <c r="AF8" s="72">
        <f>$L$8*'National Coal and NG Prices'!U28</f>
        <v>1.9310516878353598E-6</v>
      </c>
      <c r="AG8" s="72">
        <f>$L$8*'National Coal and NG Prices'!V28</f>
        <v>1.9298454119405011E-6</v>
      </c>
      <c r="AH8" s="72">
        <f>$L$8*'National Coal and NG Prices'!W28</f>
        <v>1.9285567845182054E-6</v>
      </c>
      <c r="AI8" s="72">
        <f>$L$8*'National Coal and NG Prices'!X28</f>
        <v>1.9227167853541555E-6</v>
      </c>
      <c r="AJ8" s="72">
        <f>$L$8*'National Coal and NG Prices'!Y28</f>
        <v>1.9209885631586374E-6</v>
      </c>
      <c r="AK8" s="72">
        <f>$L$8*'National Coal and NG Prices'!Z28</f>
        <v>1.9182547244238477E-6</v>
      </c>
      <c r="AL8" s="72">
        <f>$L$8*'National Coal and NG Prices'!AA28</f>
        <v>1.9127940062382773E-6</v>
      </c>
      <c r="AM8" s="72">
        <f>$L$8*'National Coal and NG Prices'!AB28</f>
        <v>1.9103327394604988E-6</v>
      </c>
      <c r="AN8" s="72">
        <f>$L$8*'National Coal and NG Prices'!AC28</f>
        <v>1.9076870516564875E-6</v>
      </c>
      <c r="AO8" s="72">
        <f>$L$8*'National Coal and NG Prices'!AD28</f>
        <v>1.8955744178391743E-6</v>
      </c>
      <c r="AP8" s="72">
        <f>$L$8*'National Coal and NG Prices'!AE28</f>
        <v>1.8928104222070127E-6</v>
      </c>
      <c r="AQ8" s="72">
        <f>$L$8*'National Coal and NG Prices'!AF28</f>
        <v>1.8913907282692176E-6</v>
      </c>
    </row>
    <row r="9" spans="1:43" x14ac:dyDescent="0.2">
      <c r="A9" s="70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 s="19">
        <f t="shared" si="1"/>
        <v>7.83</v>
      </c>
      <c r="K9" s="18" t="s">
        <v>727</v>
      </c>
      <c r="L9" s="72">
        <f>VLOOKUP(About!$B$2&amp;"CLRCD", $A$1:$H$521,8,0)/1000000</f>
        <v>0</v>
      </c>
      <c r="M9" s="72">
        <f>$L$9*'National Coal and NG Prices'!B29</f>
        <v>0</v>
      </c>
      <c r="N9" s="72">
        <f>$L$9*'National Coal and NG Prices'!C29</f>
        <v>0</v>
      </c>
      <c r="O9" s="72">
        <f>$L$9*'National Coal and NG Prices'!D29</f>
        <v>0</v>
      </c>
      <c r="P9" s="72">
        <f>$L$9*'National Coal and NG Prices'!E29</f>
        <v>0</v>
      </c>
      <c r="Q9" s="72">
        <f>$L$9*'National Coal and NG Prices'!F29</f>
        <v>0</v>
      </c>
      <c r="R9" s="72">
        <f>$L$9*'National Coal and NG Prices'!G29</f>
        <v>0</v>
      </c>
      <c r="S9" s="72">
        <f>$L$9*'National Coal and NG Prices'!H29</f>
        <v>0</v>
      </c>
      <c r="T9" s="72">
        <f>$L$9*'National Coal and NG Prices'!I29</f>
        <v>0</v>
      </c>
      <c r="U9" s="72">
        <f>$L$9*'National Coal and NG Prices'!J29</f>
        <v>0</v>
      </c>
      <c r="V9" s="72">
        <f>$L$9*'National Coal and NG Prices'!K29</f>
        <v>0</v>
      </c>
      <c r="W9" s="72">
        <f>$L$9*'National Coal and NG Prices'!L29</f>
        <v>0</v>
      </c>
      <c r="X9" s="72">
        <f>$L$9*'National Coal and NG Prices'!M29</f>
        <v>0</v>
      </c>
      <c r="Y9" s="72">
        <f>$L$9*'National Coal and NG Prices'!N29</f>
        <v>0</v>
      </c>
      <c r="Z9" s="72">
        <f>$L$9*'National Coal and NG Prices'!O29</f>
        <v>0</v>
      </c>
      <c r="AA9" s="72">
        <f>$L$9*'National Coal and NG Prices'!P29</f>
        <v>0</v>
      </c>
      <c r="AB9" s="72">
        <f>$L$9*'National Coal and NG Prices'!Q29</f>
        <v>0</v>
      </c>
      <c r="AC9" s="72">
        <f>$L$9*'National Coal and NG Prices'!R29</f>
        <v>0</v>
      </c>
      <c r="AD9" s="72">
        <f>$L$9*'National Coal and NG Prices'!S29</f>
        <v>0</v>
      </c>
      <c r="AE9" s="72">
        <f>$L$9*'National Coal and NG Prices'!T29</f>
        <v>0</v>
      </c>
      <c r="AF9" s="72">
        <f>$L$9*'National Coal and NG Prices'!U29</f>
        <v>0</v>
      </c>
      <c r="AG9" s="72">
        <f>$L$9*'National Coal and NG Prices'!V29</f>
        <v>0</v>
      </c>
      <c r="AH9" s="72">
        <f>$L$9*'National Coal and NG Prices'!W29</f>
        <v>0</v>
      </c>
      <c r="AI9" s="72">
        <f>$L$9*'National Coal and NG Prices'!X29</f>
        <v>0</v>
      </c>
      <c r="AJ9" s="72">
        <f>$L$9*'National Coal and NG Prices'!Y29</f>
        <v>0</v>
      </c>
      <c r="AK9" s="72">
        <f>$L$9*'National Coal and NG Prices'!Z29</f>
        <v>0</v>
      </c>
      <c r="AL9" s="72">
        <f>$L$9*'National Coal and NG Prices'!AA29</f>
        <v>0</v>
      </c>
      <c r="AM9" s="72">
        <f>$L$9*'National Coal and NG Prices'!AB29</f>
        <v>0</v>
      </c>
      <c r="AN9" s="72">
        <f>$L$9*'National Coal and NG Prices'!AC29</f>
        <v>0</v>
      </c>
      <c r="AO9" s="72">
        <f>$L$9*'National Coal and NG Prices'!AD29</f>
        <v>0</v>
      </c>
      <c r="AP9" s="72">
        <f>$L$9*'National Coal and NG Prices'!AE29</f>
        <v>0</v>
      </c>
      <c r="AQ9" s="72">
        <f>$L$9*'National Coal and NG Prices'!AF29</f>
        <v>0</v>
      </c>
    </row>
    <row r="10" spans="1:43" x14ac:dyDescent="0.2">
      <c r="A10" s="7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 s="19">
        <f t="shared" si="1"/>
        <v>5.93</v>
      </c>
      <c r="K10" s="18" t="s">
        <v>728</v>
      </c>
      <c r="L10" s="72">
        <f>VLOOKUP(About!$B$2&amp;"CLCCD", $A$1:$H$521,8,0)/1000000</f>
        <v>5.8799999999999996E-6</v>
      </c>
      <c r="M10" s="72">
        <f>$L$10*'National Coal and NG Prices'!B30</f>
        <v>5.8799999999999996E-6</v>
      </c>
      <c r="N10" s="72">
        <f>$L$10*'National Coal and NG Prices'!C30</f>
        <v>5.8799999999999996E-6</v>
      </c>
      <c r="O10" s="72">
        <f>$L$10*'National Coal and NG Prices'!D30</f>
        <v>5.8799999999999996E-6</v>
      </c>
      <c r="P10" s="72">
        <f>$L$10*'National Coal and NG Prices'!E30</f>
        <v>5.8799999999999996E-6</v>
      </c>
      <c r="Q10" s="72">
        <f>$L$10*'National Coal and NG Prices'!F30</f>
        <v>5.8799999999999996E-6</v>
      </c>
      <c r="R10" s="72">
        <f>$L$10*'National Coal and NG Prices'!G30</f>
        <v>5.8799999999999996E-6</v>
      </c>
      <c r="S10" s="72">
        <f>$L$10*'National Coal and NG Prices'!H30</f>
        <v>5.8799999999999996E-6</v>
      </c>
      <c r="T10" s="72">
        <f>$L$10*'National Coal and NG Prices'!I30</f>
        <v>5.8799999999999996E-6</v>
      </c>
      <c r="U10" s="72">
        <f>$L$10*'National Coal and NG Prices'!J30</f>
        <v>5.8799999999999996E-6</v>
      </c>
      <c r="V10" s="72">
        <f>$L$10*'National Coal and NG Prices'!K30</f>
        <v>5.8799999999999996E-6</v>
      </c>
      <c r="W10" s="72">
        <f>$L$10*'National Coal and NG Prices'!L30</f>
        <v>5.8799999999999996E-6</v>
      </c>
      <c r="X10" s="72">
        <f>$L$10*'National Coal and NG Prices'!M30</f>
        <v>5.8799999999999996E-6</v>
      </c>
      <c r="Y10" s="72">
        <f>$L$10*'National Coal and NG Prices'!N30</f>
        <v>5.8799999999999996E-6</v>
      </c>
      <c r="Z10" s="72">
        <f>$L$10*'National Coal and NG Prices'!O30</f>
        <v>5.8799999999999996E-6</v>
      </c>
      <c r="AA10" s="72">
        <f>$L$10*'National Coal and NG Prices'!P30</f>
        <v>5.8799999999999996E-6</v>
      </c>
      <c r="AB10" s="72">
        <f>$L$10*'National Coal and NG Prices'!Q30</f>
        <v>5.8799999999999996E-6</v>
      </c>
      <c r="AC10" s="72">
        <f>$L$10*'National Coal and NG Prices'!R30</f>
        <v>5.8799999999999996E-6</v>
      </c>
      <c r="AD10" s="72">
        <f>$L$10*'National Coal and NG Prices'!S30</f>
        <v>5.8799999999999996E-6</v>
      </c>
      <c r="AE10" s="72">
        <f>$L$10*'National Coal and NG Prices'!T30</f>
        <v>5.8799999999999996E-6</v>
      </c>
      <c r="AF10" s="72">
        <f>$L$10*'National Coal and NG Prices'!U30</f>
        <v>5.8799999999999996E-6</v>
      </c>
      <c r="AG10" s="72">
        <f>$L$10*'National Coal and NG Prices'!V30</f>
        <v>5.8799999999999996E-6</v>
      </c>
      <c r="AH10" s="72">
        <f>$L$10*'National Coal and NG Prices'!W30</f>
        <v>5.8799999999999996E-6</v>
      </c>
      <c r="AI10" s="72">
        <f>$L$10*'National Coal and NG Prices'!X30</f>
        <v>5.8799999999999996E-6</v>
      </c>
      <c r="AJ10" s="72">
        <f>$L$10*'National Coal and NG Prices'!Y30</f>
        <v>5.8799999999999996E-6</v>
      </c>
      <c r="AK10" s="72">
        <f>$L$10*'National Coal and NG Prices'!Z30</f>
        <v>5.8799999999999996E-6</v>
      </c>
      <c r="AL10" s="72">
        <f>$L$10*'National Coal and NG Prices'!AA30</f>
        <v>5.8799999999999996E-6</v>
      </c>
      <c r="AM10" s="72">
        <f>$L$10*'National Coal and NG Prices'!AB30</f>
        <v>5.8799999999999996E-6</v>
      </c>
      <c r="AN10" s="72">
        <f>$L$10*'National Coal and NG Prices'!AC30</f>
        <v>5.8799999999999996E-6</v>
      </c>
      <c r="AO10" s="72">
        <f>$L$10*'National Coal and NG Prices'!AD30</f>
        <v>5.8799999999999996E-6</v>
      </c>
      <c r="AP10" s="72">
        <f>$L$10*'National Coal and NG Prices'!AE30</f>
        <v>5.8799999999999996E-6</v>
      </c>
      <c r="AQ10" s="72">
        <f>$L$10*'National Coal and NG Prices'!AF30</f>
        <v>5.8799999999999996E-6</v>
      </c>
    </row>
    <row r="11" spans="1:43" x14ac:dyDescent="0.2">
      <c r="A11" s="70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 s="19">
        <f t="shared" si="1"/>
        <v>11.27</v>
      </c>
      <c r="K11" s="18" t="s">
        <v>729</v>
      </c>
      <c r="L11" s="72">
        <f>VLOOKUP(About!$B$2&amp;"CLICD", $A$1:$H$521,8,0)/1000000</f>
        <v>3.9600000000000002E-6</v>
      </c>
      <c r="M11" s="72">
        <f>$L$11*'National Coal and NG Prices'!B31</f>
        <v>3.9600000000000002E-6</v>
      </c>
      <c r="N11" s="72">
        <f>$L$11*'National Coal and NG Prices'!C31</f>
        <v>3.6933967503514564E-6</v>
      </c>
      <c r="O11" s="72">
        <f>$L$11*'National Coal and NG Prices'!D31</f>
        <v>3.6104958239571013E-6</v>
      </c>
      <c r="P11" s="72">
        <f>$L$11*'National Coal and NG Prices'!E31</f>
        <v>3.5430665937233795E-6</v>
      </c>
      <c r="Q11" s="72">
        <f>$L$11*'National Coal and NG Prices'!F31</f>
        <v>3.4870320331966237E-6</v>
      </c>
      <c r="R11" s="72">
        <f>$L$11*'National Coal and NG Prices'!G31</f>
        <v>3.4491666257024896E-6</v>
      </c>
      <c r="S11" s="72">
        <f>$L$11*'National Coal and NG Prices'!H31</f>
        <v>3.4164402556308689E-6</v>
      </c>
      <c r="T11" s="72">
        <f>$L$11*'National Coal and NG Prices'!I31</f>
        <v>3.399324457011445E-6</v>
      </c>
      <c r="U11" s="72">
        <f>$L$11*'National Coal and NG Prices'!J31</f>
        <v>3.3914681540629184E-6</v>
      </c>
      <c r="V11" s="72">
        <f>$L$11*'National Coal and NG Prices'!K31</f>
        <v>3.3989161264191098E-6</v>
      </c>
      <c r="W11" s="72">
        <f>$L$11*'National Coal and NG Prices'!L31</f>
        <v>3.4215842113862017E-6</v>
      </c>
      <c r="X11" s="72">
        <f>$L$11*'National Coal and NG Prices'!M31</f>
        <v>3.4411695548882204E-6</v>
      </c>
      <c r="Y11" s="72">
        <f>$L$11*'National Coal and NG Prices'!N31</f>
        <v>3.4533723279904398E-6</v>
      </c>
      <c r="Z11" s="72">
        <f>$L$11*'National Coal and NG Prices'!O31</f>
        <v>3.4710149830998348E-6</v>
      </c>
      <c r="AA11" s="72">
        <f>$L$11*'National Coal and NG Prices'!P31</f>
        <v>3.4906335080464446E-6</v>
      </c>
      <c r="AB11" s="72">
        <f>$L$11*'National Coal and NG Prices'!Q31</f>
        <v>3.5126235762054436E-6</v>
      </c>
      <c r="AC11" s="72">
        <f>$L$11*'National Coal and NG Prices'!R31</f>
        <v>3.5318280792774504E-6</v>
      </c>
      <c r="AD11" s="72">
        <f>$L$11*'National Coal and NG Prices'!S31</f>
        <v>3.5541194136101331E-6</v>
      </c>
      <c r="AE11" s="72">
        <f>$L$11*'National Coal and NG Prices'!T31</f>
        <v>3.575485027957109E-6</v>
      </c>
      <c r="AF11" s="72">
        <f>$L$11*'National Coal and NG Prices'!U31</f>
        <v>3.5979412126087019E-6</v>
      </c>
      <c r="AG11" s="72">
        <f>$L$11*'National Coal and NG Prices'!V31</f>
        <v>3.6213164864151459E-6</v>
      </c>
      <c r="AH11" s="72">
        <f>$L$11*'National Coal and NG Prices'!W31</f>
        <v>3.6422028109567134E-6</v>
      </c>
      <c r="AI11" s="72">
        <f>$L$11*'National Coal and NG Prices'!X31</f>
        <v>3.6652072157211521E-6</v>
      </c>
      <c r="AJ11" s="72">
        <f>$L$11*'National Coal and NG Prices'!Y31</f>
        <v>3.6921555558882227E-6</v>
      </c>
      <c r="AK11" s="72">
        <f>$L$11*'National Coal and NG Prices'!Z31</f>
        <v>3.7078388807509382E-6</v>
      </c>
      <c r="AL11" s="72">
        <f>$L$11*'National Coal and NG Prices'!AA31</f>
        <v>3.7397135232766206E-6</v>
      </c>
      <c r="AM11" s="72">
        <f>$L$11*'National Coal and NG Prices'!AB31</f>
        <v>3.7631630451605592E-6</v>
      </c>
      <c r="AN11" s="72">
        <f>$L$11*'National Coal and NG Prices'!AC31</f>
        <v>3.7880627504727812E-6</v>
      </c>
      <c r="AO11" s="72">
        <f>$L$11*'National Coal and NG Prices'!AD31</f>
        <v>3.8167539518011508E-6</v>
      </c>
      <c r="AP11" s="72">
        <f>$L$11*'National Coal and NG Prices'!AE31</f>
        <v>3.8453012051976842E-6</v>
      </c>
      <c r="AQ11" s="72">
        <f>$L$11*'National Coal and NG Prices'!AF31</f>
        <v>3.8813432421298658E-6</v>
      </c>
    </row>
    <row r="12" spans="1:43" x14ac:dyDescent="0.2">
      <c r="A12" s="70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 s="19">
        <f t="shared" si="1"/>
        <v>0</v>
      </c>
      <c r="J12" t="s">
        <v>867</v>
      </c>
      <c r="K12" s="18" t="s">
        <v>730</v>
      </c>
      <c r="L12" s="72">
        <f>VLOOKUP(About!$B$2&amp;"CLEID", $A$1:$H$521,8,0)/1000000</f>
        <v>2.2200000000000003E-6</v>
      </c>
      <c r="M12" s="72">
        <f>$L$12*'National Coal and NG Prices'!B32</f>
        <v>2.2200000000000003E-6</v>
      </c>
      <c r="N12" s="72">
        <f>$L$12*'National Coal and NG Prices'!C32</f>
        <v>2.3114438319949426E-6</v>
      </c>
      <c r="O12" s="72">
        <f>$L$12*'National Coal and NG Prices'!D32</f>
        <v>2.3170390963380161E-6</v>
      </c>
      <c r="P12" s="72">
        <f>$L$12*'National Coal and NG Prices'!E32</f>
        <v>2.2299378575645644E-6</v>
      </c>
      <c r="Q12" s="72">
        <f>$L$12*'National Coal and NG Prices'!F32</f>
        <v>2.1908104431057636E-6</v>
      </c>
      <c r="R12" s="72">
        <f>$L$12*'National Coal and NG Prices'!G32</f>
        <v>2.0972208318747748E-6</v>
      </c>
      <c r="S12" s="72">
        <f>$L$12*'National Coal and NG Prices'!H32</f>
        <v>2.0747052283449763E-6</v>
      </c>
      <c r="T12" s="72">
        <f>$L$12*'National Coal and NG Prices'!I32</f>
        <v>2.0545105460321114E-6</v>
      </c>
      <c r="U12" s="72">
        <f>$L$12*'National Coal and NG Prices'!J32</f>
        <v>2.0072825249870695E-6</v>
      </c>
      <c r="V12" s="72">
        <f>$L$12*'National Coal and NG Prices'!K32</f>
        <v>2.000389354176354E-6</v>
      </c>
      <c r="W12" s="72">
        <f>$L$12*'National Coal and NG Prices'!L32</f>
        <v>1.9953601115993294E-6</v>
      </c>
      <c r="X12" s="72">
        <f>$L$12*'National Coal and NG Prices'!M32</f>
        <v>2.0003742757276685E-6</v>
      </c>
      <c r="Y12" s="72">
        <f>$L$12*'National Coal and NG Prices'!N32</f>
        <v>1.9723248815302067E-6</v>
      </c>
      <c r="Z12" s="72">
        <f>$L$12*'National Coal and NG Prices'!O32</f>
        <v>1.9549301511502153E-6</v>
      </c>
      <c r="AA12" s="72">
        <f>$L$12*'National Coal and NG Prices'!P32</f>
        <v>1.9488825333465696E-6</v>
      </c>
      <c r="AB12" s="72">
        <f>$L$12*'National Coal and NG Prices'!Q32</f>
        <v>1.9320155486705782E-6</v>
      </c>
      <c r="AC12" s="72">
        <f>$L$12*'National Coal and NG Prices'!R32</f>
        <v>1.9206394390775292E-6</v>
      </c>
      <c r="AD12" s="72">
        <f>$L$12*'National Coal and NG Prices'!S32</f>
        <v>1.9190248851874879E-6</v>
      </c>
      <c r="AE12" s="72">
        <f>$L$12*'National Coal and NG Prices'!T32</f>
        <v>1.934374745949561E-6</v>
      </c>
      <c r="AF12" s="72">
        <f>$L$12*'National Coal and NG Prices'!U32</f>
        <v>1.9310516878353598E-6</v>
      </c>
      <c r="AG12" s="72">
        <f>$L$12*'National Coal and NG Prices'!V32</f>
        <v>1.9298454119405011E-6</v>
      </c>
      <c r="AH12" s="72">
        <f>$L$12*'National Coal and NG Prices'!W32</f>
        <v>1.9285567845182054E-6</v>
      </c>
      <c r="AI12" s="72">
        <f>$L$12*'National Coal and NG Prices'!X32</f>
        <v>1.9227167853541555E-6</v>
      </c>
      <c r="AJ12" s="72">
        <f>$L$12*'National Coal and NG Prices'!Y32</f>
        <v>1.9209885631586374E-6</v>
      </c>
      <c r="AK12" s="72">
        <f>$L$12*'National Coal and NG Prices'!Z32</f>
        <v>1.9182547244238477E-6</v>
      </c>
      <c r="AL12" s="72">
        <f>$L$12*'National Coal and NG Prices'!AA32</f>
        <v>1.9127940062382773E-6</v>
      </c>
      <c r="AM12" s="72">
        <f>$L$12*'National Coal and NG Prices'!AB32</f>
        <v>1.9103327394604988E-6</v>
      </c>
      <c r="AN12" s="72">
        <f>$L$12*'National Coal and NG Prices'!AC32</f>
        <v>1.9076870516564875E-6</v>
      </c>
      <c r="AO12" s="72">
        <f>$L$12*'National Coal and NG Prices'!AD32</f>
        <v>1.8955744178391743E-6</v>
      </c>
      <c r="AP12" s="72">
        <f>$L$12*'National Coal and NG Prices'!AE32</f>
        <v>1.8928104222070127E-6</v>
      </c>
      <c r="AQ12" s="72">
        <f>$L$12*'National Coal and NG Prices'!AF32</f>
        <v>1.8913907282692176E-6</v>
      </c>
    </row>
    <row r="13" spans="1:43" x14ac:dyDescent="0.2">
      <c r="A13" s="70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 s="19">
        <f t="shared" si="1"/>
        <v>0</v>
      </c>
      <c r="J13" t="s">
        <v>868</v>
      </c>
      <c r="K13" s="18" t="s">
        <v>731</v>
      </c>
      <c r="L13" s="72">
        <f>VLOOKUP(About!$B$2&amp;"CLICD", $A$1:$H$521,8,0)/1000000</f>
        <v>3.9600000000000002E-6</v>
      </c>
      <c r="M13" s="72">
        <f>$L$13*'National Coal and NG Prices'!B33</f>
        <v>3.9600000000000002E-6</v>
      </c>
      <c r="N13" s="72">
        <f>$L$13*'National Coal and NG Prices'!C33</f>
        <v>3.9600000000000002E-6</v>
      </c>
      <c r="O13" s="72">
        <f>$L$13*'National Coal and NG Prices'!D33</f>
        <v>3.9600000000000002E-6</v>
      </c>
      <c r="P13" s="72">
        <f>$L$13*'National Coal and NG Prices'!E33</f>
        <v>3.9600000000000002E-6</v>
      </c>
      <c r="Q13" s="72">
        <f>$L$13*'National Coal and NG Prices'!F33</f>
        <v>3.9600000000000002E-6</v>
      </c>
      <c r="R13" s="72">
        <f>$L$13*'National Coal and NG Prices'!G33</f>
        <v>3.9600000000000002E-6</v>
      </c>
      <c r="S13" s="72">
        <f>$L$13*'National Coal and NG Prices'!H33</f>
        <v>3.9600000000000002E-6</v>
      </c>
      <c r="T13" s="72">
        <f>$L$13*'National Coal and NG Prices'!I33</f>
        <v>3.9600000000000002E-6</v>
      </c>
      <c r="U13" s="72">
        <f>$L$13*'National Coal and NG Prices'!J33</f>
        <v>3.9600000000000002E-6</v>
      </c>
      <c r="V13" s="72">
        <f>$L$13*'National Coal and NG Prices'!K33</f>
        <v>3.9600000000000002E-6</v>
      </c>
      <c r="W13" s="72">
        <f>$L$13*'National Coal and NG Prices'!L33</f>
        <v>3.9600000000000002E-6</v>
      </c>
      <c r="X13" s="72">
        <f>$L$13*'National Coal and NG Prices'!M33</f>
        <v>3.9600000000000002E-6</v>
      </c>
      <c r="Y13" s="72">
        <f>$L$13*'National Coal and NG Prices'!N33</f>
        <v>3.9600000000000002E-6</v>
      </c>
      <c r="Z13" s="72">
        <f>$L$13*'National Coal and NG Prices'!O33</f>
        <v>3.9600000000000002E-6</v>
      </c>
      <c r="AA13" s="72">
        <f>$L$13*'National Coal and NG Prices'!P33</f>
        <v>3.9600000000000002E-6</v>
      </c>
      <c r="AB13" s="72">
        <f>$L$13*'National Coal and NG Prices'!Q33</f>
        <v>3.9600000000000002E-6</v>
      </c>
      <c r="AC13" s="72">
        <f>$L$13*'National Coal and NG Prices'!R33</f>
        <v>3.9600000000000002E-6</v>
      </c>
      <c r="AD13" s="72">
        <f>$L$13*'National Coal and NG Prices'!S33</f>
        <v>3.9600000000000002E-6</v>
      </c>
      <c r="AE13" s="72">
        <f>$L$13*'National Coal and NG Prices'!T33</f>
        <v>3.9600000000000002E-6</v>
      </c>
      <c r="AF13" s="72">
        <f>$L$13*'National Coal and NG Prices'!U33</f>
        <v>3.9600000000000002E-6</v>
      </c>
      <c r="AG13" s="72">
        <f>$L$13*'National Coal and NG Prices'!V33</f>
        <v>3.9600000000000002E-6</v>
      </c>
      <c r="AH13" s="72">
        <f>$L$13*'National Coal and NG Prices'!W33</f>
        <v>3.9600000000000002E-6</v>
      </c>
      <c r="AI13" s="72">
        <f>$L$13*'National Coal and NG Prices'!X33</f>
        <v>3.9600000000000002E-6</v>
      </c>
      <c r="AJ13" s="72">
        <f>$L$13*'National Coal and NG Prices'!Y33</f>
        <v>3.9600000000000002E-6</v>
      </c>
      <c r="AK13" s="72">
        <f>$L$13*'National Coal and NG Prices'!Z33</f>
        <v>3.9600000000000002E-6</v>
      </c>
      <c r="AL13" s="72">
        <f>$L$13*'National Coal and NG Prices'!AA33</f>
        <v>3.9600000000000002E-6</v>
      </c>
      <c r="AM13" s="72">
        <f>$L$13*'National Coal and NG Prices'!AB33</f>
        <v>3.9600000000000002E-6</v>
      </c>
      <c r="AN13" s="72">
        <f>$L$13*'National Coal and NG Prices'!AC33</f>
        <v>3.9600000000000002E-6</v>
      </c>
      <c r="AO13" s="72">
        <f>$L$13*'National Coal and NG Prices'!AD33</f>
        <v>3.9600000000000002E-6</v>
      </c>
      <c r="AP13" s="72">
        <f>$L$13*'National Coal and NG Prices'!AE33</f>
        <v>3.9600000000000002E-6</v>
      </c>
      <c r="AQ13" s="72">
        <f>$L$13*'National Coal and NG Prices'!AF33</f>
        <v>3.9600000000000002E-6</v>
      </c>
    </row>
    <row r="14" spans="1:43" x14ac:dyDescent="0.2">
      <c r="A14" s="70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 s="19">
        <f t="shared" si="1"/>
        <v>2.29</v>
      </c>
      <c r="J14" t="s">
        <v>868</v>
      </c>
      <c r="K14" s="18" t="s">
        <v>732</v>
      </c>
      <c r="L14" s="72">
        <f>VLOOKUP(About!$B$2&amp;"CLICD", $A$1:$H$521,8,0)/1000000</f>
        <v>3.9600000000000002E-6</v>
      </c>
      <c r="M14" s="72">
        <f>$L$14*'National Coal and NG Prices'!B34</f>
        <v>3.9600000000000002E-6</v>
      </c>
      <c r="N14" s="72">
        <f>$L$14*'National Coal and NG Prices'!C34</f>
        <v>3.6933967503514564E-6</v>
      </c>
      <c r="O14" s="72">
        <f>$L$14*'National Coal and NG Prices'!D34</f>
        <v>3.6104958239571013E-6</v>
      </c>
      <c r="P14" s="72">
        <f>$L$14*'National Coal and NG Prices'!E34</f>
        <v>3.5430665937233795E-6</v>
      </c>
      <c r="Q14" s="72">
        <f>$L$14*'National Coal and NG Prices'!F34</f>
        <v>3.4870320331966237E-6</v>
      </c>
      <c r="R14" s="72">
        <f>$L$14*'National Coal and NG Prices'!G34</f>
        <v>3.4491666257024896E-6</v>
      </c>
      <c r="S14" s="72">
        <f>$L$14*'National Coal and NG Prices'!H34</f>
        <v>3.4164402556308689E-6</v>
      </c>
      <c r="T14" s="72">
        <f>$L$14*'National Coal and NG Prices'!I34</f>
        <v>3.399324457011445E-6</v>
      </c>
      <c r="U14" s="72">
        <f>$L$14*'National Coal and NG Prices'!J34</f>
        <v>3.3914681540629184E-6</v>
      </c>
      <c r="V14" s="72">
        <f>$L$14*'National Coal and NG Prices'!K34</f>
        <v>3.3989161264191098E-6</v>
      </c>
      <c r="W14" s="72">
        <f>$L$14*'National Coal and NG Prices'!L34</f>
        <v>3.4215842113862017E-6</v>
      </c>
      <c r="X14" s="72">
        <f>$L$14*'National Coal and NG Prices'!M34</f>
        <v>3.4411695548882204E-6</v>
      </c>
      <c r="Y14" s="72">
        <f>$L$14*'National Coal and NG Prices'!N34</f>
        <v>3.4533723279904398E-6</v>
      </c>
      <c r="Z14" s="72">
        <f>$L$14*'National Coal and NG Prices'!O34</f>
        <v>3.4710149830998348E-6</v>
      </c>
      <c r="AA14" s="72">
        <f>$L$14*'National Coal and NG Prices'!P34</f>
        <v>3.4906335080464446E-6</v>
      </c>
      <c r="AB14" s="72">
        <f>$L$14*'National Coal and NG Prices'!Q34</f>
        <v>3.5126235762054436E-6</v>
      </c>
      <c r="AC14" s="72">
        <f>$L$14*'National Coal and NG Prices'!R34</f>
        <v>3.5318280792774504E-6</v>
      </c>
      <c r="AD14" s="72">
        <f>$L$14*'National Coal and NG Prices'!S34</f>
        <v>3.5541194136101331E-6</v>
      </c>
      <c r="AE14" s="72">
        <f>$L$14*'National Coal and NG Prices'!T34</f>
        <v>3.575485027957109E-6</v>
      </c>
      <c r="AF14" s="72">
        <f>$L$14*'National Coal and NG Prices'!U34</f>
        <v>3.5979412126087019E-6</v>
      </c>
      <c r="AG14" s="72">
        <f>$L$14*'National Coal and NG Prices'!V34</f>
        <v>3.6213164864151459E-6</v>
      </c>
      <c r="AH14" s="72">
        <f>$L$14*'National Coal and NG Prices'!W34</f>
        <v>3.6422028109567134E-6</v>
      </c>
      <c r="AI14" s="72">
        <f>$L$14*'National Coal and NG Prices'!X34</f>
        <v>3.6652072157211521E-6</v>
      </c>
      <c r="AJ14" s="72">
        <f>$L$14*'National Coal and NG Prices'!Y34</f>
        <v>3.6921555558882227E-6</v>
      </c>
      <c r="AK14" s="72">
        <f>$L$14*'National Coal and NG Prices'!Z34</f>
        <v>3.7078388807509382E-6</v>
      </c>
      <c r="AL14" s="72">
        <f>$L$14*'National Coal and NG Prices'!AA34</f>
        <v>3.7397135232766206E-6</v>
      </c>
      <c r="AM14" s="72">
        <f>$L$14*'National Coal and NG Prices'!AB34</f>
        <v>3.7631630451605592E-6</v>
      </c>
      <c r="AN14" s="72">
        <f>$L$14*'National Coal and NG Prices'!AC34</f>
        <v>3.7880627504727812E-6</v>
      </c>
      <c r="AO14" s="72">
        <f>$L$14*'National Coal and NG Prices'!AD34</f>
        <v>3.8167539518011508E-6</v>
      </c>
      <c r="AP14" s="72">
        <f>$L$14*'National Coal and NG Prices'!AE34</f>
        <v>3.8453012051976842E-6</v>
      </c>
      <c r="AQ14" s="72">
        <f>$L$14*'National Coal and NG Prices'!AF34</f>
        <v>3.8813432421298658E-6</v>
      </c>
    </row>
    <row r="15" spans="1:43" x14ac:dyDescent="0.2">
      <c r="A15" s="70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 s="19">
        <f t="shared" si="1"/>
        <v>4.2300000000000004</v>
      </c>
    </row>
    <row r="16" spans="1:43" x14ac:dyDescent="0.2">
      <c r="A16" s="70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 s="19">
        <f t="shared" si="1"/>
        <v>0</v>
      </c>
      <c r="J16" s="70"/>
      <c r="K16" s="67" t="s">
        <v>869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</row>
    <row r="17" spans="1:43" x14ac:dyDescent="0.2">
      <c r="A17" s="70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 s="19">
        <f t="shared" si="1"/>
        <v>9.25</v>
      </c>
      <c r="J17" s="70"/>
      <c r="K17" s="71" t="s">
        <v>870</v>
      </c>
      <c r="L17" s="71">
        <v>2019</v>
      </c>
      <c r="M17" s="71">
        <v>2020</v>
      </c>
      <c r="N17" s="71">
        <v>2021</v>
      </c>
      <c r="O17" s="71">
        <v>2022</v>
      </c>
      <c r="P17" s="71">
        <v>2023</v>
      </c>
      <c r="Q17" s="71">
        <v>2024</v>
      </c>
      <c r="R17" s="71">
        <v>2025</v>
      </c>
      <c r="S17" s="71">
        <v>2026</v>
      </c>
      <c r="T17" s="71">
        <v>2027</v>
      </c>
      <c r="U17" s="71">
        <v>2028</v>
      </c>
      <c r="V17" s="71">
        <v>2029</v>
      </c>
      <c r="W17" s="71">
        <v>2030</v>
      </c>
      <c r="X17" s="71">
        <v>2031</v>
      </c>
      <c r="Y17" s="71">
        <v>2032</v>
      </c>
      <c r="Z17" s="71">
        <v>2033</v>
      </c>
      <c r="AA17" s="71">
        <v>2034</v>
      </c>
      <c r="AB17" s="71">
        <v>2035</v>
      </c>
      <c r="AC17" s="71">
        <v>2036</v>
      </c>
      <c r="AD17" s="71">
        <v>2037</v>
      </c>
      <c r="AE17" s="71">
        <v>2038</v>
      </c>
      <c r="AF17" s="71">
        <v>2039</v>
      </c>
      <c r="AG17" s="71">
        <v>2040</v>
      </c>
      <c r="AH17" s="71">
        <v>2041</v>
      </c>
      <c r="AI17" s="71">
        <v>2042</v>
      </c>
      <c r="AJ17" s="71">
        <v>2043</v>
      </c>
      <c r="AK17" s="71">
        <v>2044</v>
      </c>
      <c r="AL17" s="71">
        <v>2045</v>
      </c>
      <c r="AM17" s="71">
        <v>2046</v>
      </c>
      <c r="AN17" s="71">
        <v>2047</v>
      </c>
      <c r="AO17" s="71">
        <v>2048</v>
      </c>
      <c r="AP17" s="71">
        <v>2049</v>
      </c>
      <c r="AQ17" s="71">
        <v>2050</v>
      </c>
    </row>
    <row r="18" spans="1:43" x14ac:dyDescent="0.2">
      <c r="A18" s="70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 s="19">
        <f t="shared" si="1"/>
        <v>11.55</v>
      </c>
      <c r="J18" s="70"/>
      <c r="K18" s="71" t="s">
        <v>725</v>
      </c>
      <c r="L18" s="72">
        <f>VLOOKUP(About!$B$2&amp;"NGACD", $A$1:$H$521,8,0)/1000000</f>
        <v>4.1900000000000005E-6</v>
      </c>
      <c r="M18" s="72">
        <f>$L$18*'National Coal and NG Prices'!B38</f>
        <v>4.1900000000000005E-6</v>
      </c>
      <c r="N18" s="72">
        <f>$L$18*'National Coal and NG Prices'!C38</f>
        <v>3.4784099594028847E-6</v>
      </c>
      <c r="O18" s="72">
        <f>$L$18*'National Coal and NG Prices'!D38</f>
        <v>3.0697991019450231E-6</v>
      </c>
      <c r="P18" s="72">
        <f>$L$18*'National Coal and NG Prices'!E38</f>
        <v>2.9875227489604686E-6</v>
      </c>
      <c r="Q18" s="72">
        <f>$L$18*'National Coal and NG Prices'!F38</f>
        <v>3.0195101591214634E-6</v>
      </c>
      <c r="R18" s="72">
        <f>$L$18*'National Coal and NG Prices'!G38</f>
        <v>3.051925528042451E-6</v>
      </c>
      <c r="S18" s="72">
        <f>$L$18*'National Coal and NG Prices'!H38</f>
        <v>3.4606772184381624E-6</v>
      </c>
      <c r="T18" s="72">
        <f>$L$18*'National Coal and NG Prices'!I38</f>
        <v>3.8694289088338743E-6</v>
      </c>
      <c r="U18" s="72">
        <f>$L$18*'National Coal and NG Prices'!J38</f>
        <v>3.7871567603029212E-6</v>
      </c>
      <c r="V18" s="72">
        <f>$L$18*'National Coal and NG Prices'!K38</f>
        <v>3.7260963368292665E-6</v>
      </c>
      <c r="W18" s="72">
        <f>$L$18*'National Coal and NG Prices'!L38</f>
        <v>3.8795525694921459E-6</v>
      </c>
      <c r="X18" s="72">
        <f>$L$18*'National Coal and NG Prices'!M38</f>
        <v>3.7895584221586517E-6</v>
      </c>
      <c r="Y18" s="72">
        <f>$L$18*'National Coal and NG Prices'!N38</f>
        <v>3.7512188608793951E-6</v>
      </c>
      <c r="Z18" s="72">
        <f>$L$18*'National Coal and NG Prices'!O38</f>
        <v>3.6960979653906484E-6</v>
      </c>
      <c r="AA18" s="72">
        <f>$L$18*'National Coal and NG Prices'!P38</f>
        <v>3.6416371965265875E-6</v>
      </c>
      <c r="AB18" s="72">
        <f>$L$18*'National Coal and NG Prices'!Q38</f>
        <v>3.5709433724513739E-6</v>
      </c>
      <c r="AC18" s="72">
        <f>$L$18*'National Coal and NG Prices'!R38</f>
        <v>3.5251490218284937E-6</v>
      </c>
      <c r="AD18" s="72">
        <f>$L$18*'National Coal and NG Prices'!S38</f>
        <v>3.4804631553180607E-6</v>
      </c>
      <c r="AE18" s="72">
        <f>$L$18*'National Coal and NG Prices'!T38</f>
        <v>3.4384197292710957E-6</v>
      </c>
      <c r="AF18" s="72">
        <f>$L$18*'National Coal and NG Prices'!U38</f>
        <v>3.3995003009030642E-6</v>
      </c>
      <c r="AG18" s="72">
        <f>$L$18*'National Coal and NG Prices'!V38</f>
        <v>3.3709201702596697E-6</v>
      </c>
      <c r="AH18" s="72">
        <f>$L$18*'National Coal and NG Prices'!W38</f>
        <v>3.3434295064089714E-6</v>
      </c>
      <c r="AI18" s="72">
        <f>$L$18*'National Coal and NG Prices'!X38</f>
        <v>3.3316693892694814E-6</v>
      </c>
      <c r="AJ18" s="72">
        <f>$L$18*'National Coal and NG Prices'!Y38</f>
        <v>3.309744998212583E-6</v>
      </c>
      <c r="AK18" s="72">
        <f>$L$18*'National Coal and NG Prices'!Z38</f>
        <v>3.3044746220210589E-6</v>
      </c>
      <c r="AL18" s="72">
        <f>$L$18*'National Coal and NG Prices'!AA38</f>
        <v>3.2872155985255413E-6</v>
      </c>
      <c r="AM18" s="72">
        <f>$L$18*'National Coal and NG Prices'!AB38</f>
        <v>3.273537633037965E-6</v>
      </c>
      <c r="AN18" s="72">
        <f>$L$18*'National Coal and NG Prices'!AC38</f>
        <v>3.2677076963872334E-6</v>
      </c>
      <c r="AO18" s="72">
        <f>$L$18*'National Coal and NG Prices'!AD38</f>
        <v>3.246971404323789E-6</v>
      </c>
      <c r="AP18" s="72">
        <f>$L$18*'National Coal and NG Prices'!AE38</f>
        <v>3.2332724875517376E-6</v>
      </c>
      <c r="AQ18" s="72">
        <f>$L$18*'National Coal and NG Prices'!AF38</f>
        <v>3.2346497927603727E-6</v>
      </c>
    </row>
    <row r="19" spans="1:43" x14ac:dyDescent="0.2">
      <c r="A19" s="70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 s="19">
        <f t="shared" si="1"/>
        <v>2.88</v>
      </c>
      <c r="J19" s="70"/>
      <c r="K19" s="71" t="s">
        <v>726</v>
      </c>
      <c r="L19" s="72">
        <f>VLOOKUP(About!$B$2&amp;"NGEID", $A$1:$H$521,8,0)/1000000</f>
        <v>2.74E-6</v>
      </c>
      <c r="M19" s="72">
        <f>$L$19*'National Coal and NG Prices'!B39</f>
        <v>2.74E-6</v>
      </c>
      <c r="N19" s="72">
        <f>$L$19*'National Coal and NG Prices'!C39</f>
        <v>3.7991166997235922E-6</v>
      </c>
      <c r="O19" s="72">
        <f>$L$19*'National Coal and NG Prices'!D39</f>
        <v>3.3528322334374449E-6</v>
      </c>
      <c r="P19" s="72">
        <f>$L$19*'National Coal and NG Prices'!E39</f>
        <v>3.2629700635770432E-6</v>
      </c>
      <c r="Q19" s="72">
        <f>$L$19*'National Coal and NG Prices'!F39</f>
        <v>3.297906688512537E-6</v>
      </c>
      <c r="R19" s="72">
        <f>$L$19*'National Coal and NG Prices'!G39</f>
        <v>3.3333107296786798E-6</v>
      </c>
      <c r="S19" s="72">
        <f>$L$19*'National Coal and NG Prices'!H39</f>
        <v>3.2059507296470487E-6</v>
      </c>
      <c r="T19" s="72">
        <f>$L$19*'National Coal and NG Prices'!I39</f>
        <v>3.0785907296154171E-6</v>
      </c>
      <c r="U19" s="72">
        <f>$L$19*'National Coal and NG Prices'!J39</f>
        <v>3.139919927633342E-6</v>
      </c>
      <c r="V19" s="72">
        <f>$L$19*'National Coal and NG Prices'!K39</f>
        <v>3.248410017258173E-6</v>
      </c>
      <c r="W19" s="72">
        <f>$L$19*'National Coal and NG Prices'!L39</f>
        <v>3.3151967448078387E-6</v>
      </c>
      <c r="X19" s="72">
        <f>$L$19*'National Coal and NG Prices'!M39</f>
        <v>3.3527020072432029E-6</v>
      </c>
      <c r="Y19" s="72">
        <f>$L$19*'National Coal and NG Prices'!N39</f>
        <v>3.3736701155774623E-6</v>
      </c>
      <c r="Z19" s="72">
        <f>$L$19*'National Coal and NG Prices'!O39</f>
        <v>3.4103581479496115E-6</v>
      </c>
      <c r="AA19" s="72">
        <f>$L$19*'National Coal and NG Prices'!P39</f>
        <v>3.4029918824483077E-6</v>
      </c>
      <c r="AB19" s="72">
        <f>$L$19*'National Coal and NG Prices'!Q39</f>
        <v>3.3802370629073487E-6</v>
      </c>
      <c r="AC19" s="72">
        <f>$L$19*'National Coal and NG Prices'!R39</f>
        <v>3.3754366759058908E-6</v>
      </c>
      <c r="AD19" s="72">
        <f>$L$19*'National Coal and NG Prices'!S39</f>
        <v>3.3479228906132531E-6</v>
      </c>
      <c r="AE19" s="72">
        <f>$L$19*'National Coal and NG Prices'!T39</f>
        <v>3.3200777353223816E-6</v>
      </c>
      <c r="AF19" s="72">
        <f>$L$19*'National Coal and NG Prices'!U39</f>
        <v>3.2885707176523654E-6</v>
      </c>
      <c r="AG19" s="72">
        <f>$L$19*'National Coal and NG Prices'!V39</f>
        <v>3.2707629387269488E-6</v>
      </c>
      <c r="AH19" s="72">
        <f>$L$19*'National Coal and NG Prices'!W39</f>
        <v>3.271492848317655E-6</v>
      </c>
      <c r="AI19" s="72">
        <f>$L$19*'National Coal and NG Prices'!X39</f>
        <v>3.272550769426885E-6</v>
      </c>
      <c r="AJ19" s="72">
        <f>$L$19*'National Coal and NG Prices'!Y39</f>
        <v>3.2552893032012604E-6</v>
      </c>
      <c r="AK19" s="72">
        <f>$L$19*'National Coal and NG Prices'!Z39</f>
        <v>3.2751155284334939E-6</v>
      </c>
      <c r="AL19" s="72">
        <f>$L$19*'National Coal and NG Prices'!AA39</f>
        <v>3.2487559406684923E-6</v>
      </c>
      <c r="AM19" s="72">
        <f>$L$19*'National Coal and NG Prices'!AB39</f>
        <v>3.2305541001235529E-6</v>
      </c>
      <c r="AN19" s="72">
        <f>$L$19*'National Coal and NG Prices'!AC39</f>
        <v>3.2341723022664431E-6</v>
      </c>
      <c r="AO19" s="72">
        <f>$L$19*'National Coal and NG Prices'!AD39</f>
        <v>3.1892078563910806E-6</v>
      </c>
      <c r="AP19" s="72">
        <f>$L$19*'National Coal and NG Prices'!AE39</f>
        <v>3.1454502242255065E-6</v>
      </c>
      <c r="AQ19" s="72">
        <f>$L$19*'National Coal and NG Prices'!AF39</f>
        <v>3.1616884736322569E-6</v>
      </c>
    </row>
    <row r="20" spans="1:43" x14ac:dyDescent="0.2">
      <c r="A20" s="7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 s="19">
        <f t="shared" si="1"/>
        <v>3.84</v>
      </c>
      <c r="J20" s="70"/>
      <c r="K20" s="71" t="s">
        <v>727</v>
      </c>
      <c r="L20" s="72">
        <f>VLOOKUP(About!$B$2&amp;"NGRCD", $A$1:$H$521,8,0)/1000000</f>
        <v>7.3200000000000002E-6</v>
      </c>
      <c r="M20" s="72">
        <f>$L$20*'National Coal and NG Prices'!B40</f>
        <v>7.3200000000000002E-6</v>
      </c>
      <c r="N20" s="72">
        <f>$L$20*'National Coal and NG Prices'!C40</f>
        <v>7.7890251314928098E-6</v>
      </c>
      <c r="O20" s="72">
        <f>$L$20*'National Coal and NG Prices'!D40</f>
        <v>6.8740437822885151E-6</v>
      </c>
      <c r="P20" s="72">
        <f>$L$20*'National Coal and NG Prices'!E40</f>
        <v>6.6898065622357409E-6</v>
      </c>
      <c r="Q20" s="72">
        <f>$L$20*'National Coal and NG Prices'!F40</f>
        <v>6.7614343302513689E-6</v>
      </c>
      <c r="R20" s="72">
        <f>$L$20*'National Coal and NG Prices'!G40</f>
        <v>6.8340204043826438E-6</v>
      </c>
      <c r="S20" s="72">
        <f>$L$20*'National Coal and NG Prices'!H40</f>
        <v>6.9717672788043925E-6</v>
      </c>
      <c r="T20" s="72">
        <f>$L$20*'National Coal and NG Prices'!I40</f>
        <v>7.109514153226142E-6</v>
      </c>
      <c r="U20" s="72">
        <f>$L$20*'National Coal and NG Prices'!J40</f>
        <v>7.1623622511219996E-6</v>
      </c>
      <c r="V20" s="72">
        <f>$L$20*'National Coal and NG Prices'!K40</f>
        <v>7.2653575785399632E-6</v>
      </c>
      <c r="W20" s="72">
        <f>$L$20*'National Coal and NG Prices'!L40</f>
        <v>7.5224698542140186E-6</v>
      </c>
      <c r="X20" s="72">
        <f>$L$20*'National Coal and NG Prices'!M40</f>
        <v>7.5771996100068281E-6</v>
      </c>
      <c r="Y20" s="72">
        <f>$L$20*'National Coal and NG Prices'!N40</f>
        <v>7.6366252101715348E-6</v>
      </c>
      <c r="Z20" s="72">
        <f>$L$20*'National Coal and NG Prices'!O40</f>
        <v>7.6931608378700413E-6</v>
      </c>
      <c r="AA20" s="72">
        <f>$L$20*'National Coal and NG Prices'!P40</f>
        <v>7.7184769678030828E-6</v>
      </c>
      <c r="AB20" s="72">
        <f>$L$20*'National Coal and NG Prices'!Q40</f>
        <v>7.7235539074452495E-6</v>
      </c>
      <c r="AC20" s="72">
        <f>$L$20*'National Coal and NG Prices'!R40</f>
        <v>7.7339185439623834E-6</v>
      </c>
      <c r="AD20" s="72">
        <f>$L$20*'National Coal and NG Prices'!S40</f>
        <v>7.745601134955859E-6</v>
      </c>
      <c r="AE20" s="72">
        <f>$L$20*'National Coal and NG Prices'!T40</f>
        <v>7.74062379975933E-6</v>
      </c>
      <c r="AF20" s="72">
        <f>$L$20*'National Coal and NG Prices'!U40</f>
        <v>7.731947386418631E-6</v>
      </c>
      <c r="AG20" s="72">
        <f>$L$20*'National Coal and NG Prices'!V40</f>
        <v>7.7293078686092191E-6</v>
      </c>
      <c r="AH20" s="72">
        <f>$L$20*'National Coal and NG Prices'!W40</f>
        <v>7.7460219276501152E-6</v>
      </c>
      <c r="AI20" s="72">
        <f>$L$20*'National Coal and NG Prices'!X40</f>
        <v>7.7644249316387878E-6</v>
      </c>
      <c r="AJ20" s="72">
        <f>$L$20*'National Coal and NG Prices'!Y40</f>
        <v>7.7772731833547695E-6</v>
      </c>
      <c r="AK20" s="72">
        <f>$L$20*'National Coal and NG Prices'!Z40</f>
        <v>7.796924851770647E-6</v>
      </c>
      <c r="AL20" s="72">
        <f>$L$20*'National Coal and NG Prices'!AA40</f>
        <v>7.8120012116292745E-6</v>
      </c>
      <c r="AM20" s="72">
        <f>$L$20*'National Coal and NG Prices'!AB40</f>
        <v>7.8189359907139989E-6</v>
      </c>
      <c r="AN20" s="72">
        <f>$L$20*'National Coal and NG Prices'!AC40</f>
        <v>7.826551400177248E-6</v>
      </c>
      <c r="AO20" s="72">
        <f>$L$20*'National Coal and NG Prices'!AD40</f>
        <v>7.8135761167045114E-6</v>
      </c>
      <c r="AP20" s="72">
        <f>$L$20*'National Coal and NG Prices'!AE40</f>
        <v>7.8184718917390316E-6</v>
      </c>
      <c r="AQ20" s="72">
        <f>$L$20*'National Coal and NG Prices'!AF40</f>
        <v>7.8380362258221401E-6</v>
      </c>
    </row>
    <row r="21" spans="1:43" x14ac:dyDescent="0.2">
      <c r="A21" s="70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 s="19">
        <f t="shared" si="1"/>
        <v>15.21</v>
      </c>
      <c r="J21" s="70"/>
      <c r="K21" s="71" t="s">
        <v>728</v>
      </c>
      <c r="L21" s="72">
        <f>VLOOKUP(About!$B$2&amp;"NGCCD", $A$1:$H$521,8,0)/1000000</f>
        <v>5.8499999999999999E-6</v>
      </c>
      <c r="M21" s="72">
        <f>$L$21*'National Coal and NG Prices'!B41</f>
        <v>5.8499999999999999E-6</v>
      </c>
      <c r="N21" s="72">
        <f>$L$21*'National Coal and NG Prices'!C41</f>
        <v>6.4184725054752161E-6</v>
      </c>
      <c r="O21" s="72">
        <f>$L$21*'National Coal and NG Prices'!D41</f>
        <v>5.6644907768574219E-6</v>
      </c>
      <c r="P21" s="72">
        <f>$L$21*'National Coal and NG Prices'!E41</f>
        <v>5.5126718378463375E-6</v>
      </c>
      <c r="Q21" s="72">
        <f>$L$21*'National Coal and NG Prices'!F41</f>
        <v>5.5716960227572353E-6</v>
      </c>
      <c r="R21" s="72">
        <f>$L$21*'National Coal and NG Prices'!G41</f>
        <v>5.6315098907608527E-6</v>
      </c>
      <c r="S21" s="72">
        <f>$L$21*'National Coal and NG Prices'!H41</f>
        <v>5.7548180796795012E-6</v>
      </c>
      <c r="T21" s="72">
        <f>$L$21*'National Coal and NG Prices'!I41</f>
        <v>5.8781262685981515E-6</v>
      </c>
      <c r="U21" s="72">
        <f>$L$21*'National Coal and NG Prices'!J41</f>
        <v>5.9117120232734415E-6</v>
      </c>
      <c r="V21" s="72">
        <f>$L$21*'National Coal and NG Prices'!K41</f>
        <v>6.0032856951523542E-6</v>
      </c>
      <c r="W21" s="72">
        <f>$L$21*'National Coal and NG Prices'!L41</f>
        <v>6.206891744630829E-6</v>
      </c>
      <c r="X21" s="72">
        <f>$L$21*'National Coal and NG Prices'!M41</f>
        <v>6.2398995789118895E-6</v>
      </c>
      <c r="Y21" s="72">
        <f>$L$21*'National Coal and NG Prices'!N41</f>
        <v>6.2784276051938536E-6</v>
      </c>
      <c r="Z21" s="72">
        <f>$L$21*'National Coal and NG Prices'!O41</f>
        <v>6.3250837499616052E-6</v>
      </c>
      <c r="AA21" s="72">
        <f>$L$21*'National Coal and NG Prices'!P41</f>
        <v>6.3388882770254484E-6</v>
      </c>
      <c r="AB21" s="72">
        <f>$L$21*'National Coal and NG Prices'!Q41</f>
        <v>6.3322713313352148E-6</v>
      </c>
      <c r="AC21" s="72">
        <f>$L$21*'National Coal and NG Prices'!R41</f>
        <v>6.3325683856554995E-6</v>
      </c>
      <c r="AD21" s="72">
        <f>$L$21*'National Coal and NG Prices'!S41</f>
        <v>6.3341645467443228E-6</v>
      </c>
      <c r="AE21" s="72">
        <f>$L$21*'National Coal and NG Prices'!T41</f>
        <v>6.3181033781411071E-6</v>
      </c>
      <c r="AF21" s="72">
        <f>$L$21*'National Coal and NG Prices'!U41</f>
        <v>6.2988094167444022E-6</v>
      </c>
      <c r="AG21" s="72">
        <f>$L$21*'National Coal and NG Prices'!V41</f>
        <v>6.2882376824740516E-6</v>
      </c>
      <c r="AH21" s="72">
        <f>$L$21*'National Coal and NG Prices'!W41</f>
        <v>6.2997183867762223E-6</v>
      </c>
      <c r="AI21" s="72">
        <f>$L$21*'National Coal and NG Prices'!X41</f>
        <v>6.312988701710946E-6</v>
      </c>
      <c r="AJ21" s="72">
        <f>$L$21*'National Coal and NG Prices'!Y41</f>
        <v>6.3204870974142262E-6</v>
      </c>
      <c r="AK21" s="72">
        <f>$L$21*'National Coal and NG Prices'!Z41</f>
        <v>6.33630948938397E-6</v>
      </c>
      <c r="AL21" s="72">
        <f>$L$21*'National Coal and NG Prices'!AA41</f>
        <v>6.3470422967053731E-6</v>
      </c>
      <c r="AM21" s="72">
        <f>$L$21*'National Coal and NG Prices'!AB41</f>
        <v>6.3492851782353597E-6</v>
      </c>
      <c r="AN21" s="72">
        <f>$L$21*'National Coal and NG Prices'!AC41</f>
        <v>6.3510610288585252E-6</v>
      </c>
      <c r="AO21" s="72">
        <f>$L$21*'National Coal and NG Prices'!AD41</f>
        <v>6.3291259550719439E-6</v>
      </c>
      <c r="AP21" s="72">
        <f>$L$21*'National Coal and NG Prices'!AE41</f>
        <v>6.3266297274867852E-6</v>
      </c>
      <c r="AQ21" s="72">
        <f>$L$21*'National Coal and NG Prices'!AF41</f>
        <v>6.3408381512967338E-6</v>
      </c>
    </row>
    <row r="22" spans="1:43" x14ac:dyDescent="0.2">
      <c r="A22" s="70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 s="19">
        <f t="shared" si="1"/>
        <v>0</v>
      </c>
      <c r="J22" s="70"/>
      <c r="K22" s="71" t="s">
        <v>729</v>
      </c>
      <c r="L22" s="72">
        <f>VLOOKUP(About!$B$2&amp;"NGICD", $A$1:$H$521,8,0)/1000000</f>
        <v>4.8200000000000004E-6</v>
      </c>
      <c r="M22" s="72">
        <f>$L$22*'National Coal and NG Prices'!B42</f>
        <v>4.8200000000000004E-6</v>
      </c>
      <c r="N22" s="72">
        <f>$L$22*'National Coal and NG Prices'!C42</f>
        <v>6.352597725048613E-6</v>
      </c>
      <c r="O22" s="72">
        <f>$L$22*'National Coal and NG Prices'!D42</f>
        <v>5.6063543455124737E-6</v>
      </c>
      <c r="P22" s="72">
        <f>$L$22*'National Coal and NG Prices'!E42</f>
        <v>5.456093571510809E-6</v>
      </c>
      <c r="Q22" s="72">
        <f>$L$22*'National Coal and NG Prices'!F42</f>
        <v>5.514511972846635E-6</v>
      </c>
      <c r="R22" s="72">
        <f>$L$22*'National Coal and NG Prices'!G42</f>
        <v>5.5737119525118915E-6</v>
      </c>
      <c r="S22" s="72">
        <f>$L$22*'National Coal and NG Prices'!H42</f>
        <v>5.382624401307876E-6</v>
      </c>
      <c r="T22" s="72">
        <f>$L$22*'National Coal and NG Prices'!I42</f>
        <v>5.1915368501038613E-6</v>
      </c>
      <c r="U22" s="72">
        <f>$L$22*'National Coal and NG Prices'!J42</f>
        <v>5.2921972998573451E-6</v>
      </c>
      <c r="V22" s="72">
        <f>$L$22*'National Coal and NG Prices'!K42</f>
        <v>5.4574331806079656E-6</v>
      </c>
      <c r="W22" s="72">
        <f>$L$22*'National Coal and NG Prices'!L42</f>
        <v>5.5413174140596934E-6</v>
      </c>
      <c r="X22" s="72">
        <f>$L$22*'National Coal and NG Prices'!M42</f>
        <v>5.5865919224595875E-6</v>
      </c>
      <c r="Y22" s="72">
        <f>$L$22*'National Coal and NG Prices'!N42</f>
        <v>5.622776227418569E-6</v>
      </c>
      <c r="Z22" s="72">
        <f>$L$22*'National Coal and NG Prices'!O42</f>
        <v>5.6950219115618438E-6</v>
      </c>
      <c r="AA22" s="72">
        <f>$L$22*'National Coal and NG Prices'!P42</f>
        <v>5.696071508561089E-6</v>
      </c>
      <c r="AB22" s="72">
        <f>$L$22*'National Coal and NG Prices'!Q42</f>
        <v>5.6646876127007602E-6</v>
      </c>
      <c r="AC22" s="72">
        <f>$L$22*'National Coal and NG Prices'!R42</f>
        <v>5.6543760313703334E-6</v>
      </c>
      <c r="AD22" s="72">
        <f>$L$22*'National Coal and NG Prices'!S42</f>
        <v>5.6341421336626519E-6</v>
      </c>
      <c r="AE22" s="72">
        <f>$L$22*'National Coal and NG Prices'!T42</f>
        <v>5.6060835376047395E-6</v>
      </c>
      <c r="AF22" s="72">
        <f>$L$22*'National Coal and NG Prices'!U42</f>
        <v>5.5661263569457676E-6</v>
      </c>
      <c r="AG22" s="72">
        <f>$L$22*'National Coal and NG Prices'!V42</f>
        <v>5.5344083551337277E-6</v>
      </c>
      <c r="AH22" s="72">
        <f>$L$22*'National Coal and NG Prices'!W42</f>
        <v>5.5350734150942099E-6</v>
      </c>
      <c r="AI22" s="72">
        <f>$L$22*'National Coal and NG Prices'!X42</f>
        <v>5.5394735274393969E-6</v>
      </c>
      <c r="AJ22" s="72">
        <f>$L$22*'National Coal and NG Prices'!Y42</f>
        <v>5.5231811343790331E-6</v>
      </c>
      <c r="AK22" s="72">
        <f>$L$22*'National Coal and NG Prices'!Z42</f>
        <v>5.5429264809309089E-6</v>
      </c>
      <c r="AL22" s="72">
        <f>$L$22*'National Coal and NG Prices'!AA42</f>
        <v>5.5144612842336482E-6</v>
      </c>
      <c r="AM22" s="72">
        <f>$L$22*'National Coal and NG Prices'!AB42</f>
        <v>5.4940020226057084E-6</v>
      </c>
      <c r="AN22" s="72">
        <f>$L$22*'National Coal and NG Prices'!AC42</f>
        <v>5.5151294961370722E-6</v>
      </c>
      <c r="AO22" s="72">
        <f>$L$22*'National Coal and NG Prices'!AD42</f>
        <v>5.4670875818352612E-6</v>
      </c>
      <c r="AP22" s="72">
        <f>$L$22*'National Coal and NG Prices'!AE42</f>
        <v>5.4296015244417807E-6</v>
      </c>
      <c r="AQ22" s="72">
        <f>$L$22*'National Coal and NG Prices'!AF42</f>
        <v>5.4555861420447282E-6</v>
      </c>
    </row>
    <row r="23" spans="1:43" x14ac:dyDescent="0.2">
      <c r="A23" s="70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 s="19">
        <f t="shared" si="1"/>
        <v>0</v>
      </c>
      <c r="J23" s="70" t="s">
        <v>867</v>
      </c>
      <c r="K23" s="71" t="s">
        <v>730</v>
      </c>
      <c r="L23" s="72">
        <f>VLOOKUP(About!$B$2&amp;"NGEID", $A$1:$H$521,8,0)/1000000</f>
        <v>2.74E-6</v>
      </c>
      <c r="M23" s="72">
        <f>$L$23*'National Coal and NG Prices'!B43</f>
        <v>2.74E-6</v>
      </c>
      <c r="N23" s="72">
        <f>$L$23*'National Coal and NG Prices'!C43</f>
        <v>3.7991166997235922E-6</v>
      </c>
      <c r="O23" s="72">
        <f>$L$23*'National Coal and NG Prices'!D43</f>
        <v>3.3528322334374449E-6</v>
      </c>
      <c r="P23" s="72">
        <f>$L$23*'National Coal and NG Prices'!E43</f>
        <v>3.2629700635770432E-6</v>
      </c>
      <c r="Q23" s="72">
        <f>$L$23*'National Coal and NG Prices'!F43</f>
        <v>3.297906688512537E-6</v>
      </c>
      <c r="R23" s="72">
        <f>$L$23*'National Coal and NG Prices'!G43</f>
        <v>3.3333107296786798E-6</v>
      </c>
      <c r="S23" s="72">
        <f>$L$23*'National Coal and NG Prices'!H43</f>
        <v>3.2059507296470487E-6</v>
      </c>
      <c r="T23" s="72">
        <f>$L$23*'National Coal and NG Prices'!I43</f>
        <v>3.0785907296154171E-6</v>
      </c>
      <c r="U23" s="72">
        <f>$L$23*'National Coal and NG Prices'!J43</f>
        <v>3.139919927633342E-6</v>
      </c>
      <c r="V23" s="72">
        <f>$L$23*'National Coal and NG Prices'!K43</f>
        <v>3.248410017258173E-6</v>
      </c>
      <c r="W23" s="72">
        <f>$L$23*'National Coal and NG Prices'!L43</f>
        <v>3.3151967448078387E-6</v>
      </c>
      <c r="X23" s="72">
        <f>$L$23*'National Coal and NG Prices'!M43</f>
        <v>3.3527020072432029E-6</v>
      </c>
      <c r="Y23" s="72">
        <f>$L$23*'National Coal and NG Prices'!N43</f>
        <v>3.3736701155774623E-6</v>
      </c>
      <c r="Z23" s="72">
        <f>$L$23*'National Coal and NG Prices'!O43</f>
        <v>3.4103581479496115E-6</v>
      </c>
      <c r="AA23" s="72">
        <f>$L$23*'National Coal and NG Prices'!P43</f>
        <v>3.4029918824483077E-6</v>
      </c>
      <c r="AB23" s="72">
        <f>$L$23*'National Coal and NG Prices'!Q43</f>
        <v>3.3802370629073487E-6</v>
      </c>
      <c r="AC23" s="72">
        <f>$L$23*'National Coal and NG Prices'!R43</f>
        <v>3.3754366759058908E-6</v>
      </c>
      <c r="AD23" s="72">
        <f>$L$23*'National Coal and NG Prices'!S43</f>
        <v>3.3479228906132531E-6</v>
      </c>
      <c r="AE23" s="72">
        <f>$L$23*'National Coal and NG Prices'!T43</f>
        <v>3.3200777353223816E-6</v>
      </c>
      <c r="AF23" s="72">
        <f>$L$23*'National Coal and NG Prices'!U43</f>
        <v>3.2885707176523654E-6</v>
      </c>
      <c r="AG23" s="72">
        <f>$L$23*'National Coal and NG Prices'!V43</f>
        <v>3.2707629387269488E-6</v>
      </c>
      <c r="AH23" s="72">
        <f>$L$23*'National Coal and NG Prices'!W43</f>
        <v>3.271492848317655E-6</v>
      </c>
      <c r="AI23" s="72">
        <f>$L$23*'National Coal and NG Prices'!X43</f>
        <v>3.272550769426885E-6</v>
      </c>
      <c r="AJ23" s="72">
        <f>$L$23*'National Coal and NG Prices'!Y43</f>
        <v>3.2552893032012604E-6</v>
      </c>
      <c r="AK23" s="72">
        <f>$L$23*'National Coal and NG Prices'!Z43</f>
        <v>3.2751155284334939E-6</v>
      </c>
      <c r="AL23" s="72">
        <f>$L$23*'National Coal and NG Prices'!AA43</f>
        <v>3.2487559406684923E-6</v>
      </c>
      <c r="AM23" s="72">
        <f>$L$23*'National Coal and NG Prices'!AB43</f>
        <v>3.2305541001235529E-6</v>
      </c>
      <c r="AN23" s="72">
        <f>$L$23*'National Coal and NG Prices'!AC43</f>
        <v>3.2341723022664431E-6</v>
      </c>
      <c r="AO23" s="72">
        <f>$L$23*'National Coal and NG Prices'!AD43</f>
        <v>3.1892078563910806E-6</v>
      </c>
      <c r="AP23" s="72">
        <f>$L$23*'National Coal and NG Prices'!AE43</f>
        <v>3.1454502242255065E-6</v>
      </c>
      <c r="AQ23" s="72">
        <f>$L$23*'National Coal and NG Prices'!AF43</f>
        <v>3.1616884736322569E-6</v>
      </c>
    </row>
    <row r="24" spans="1:43" x14ac:dyDescent="0.2">
      <c r="A24" s="70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 s="19">
        <f t="shared" si="1"/>
        <v>1.97</v>
      </c>
      <c r="J24" s="70" t="s">
        <v>868</v>
      </c>
      <c r="K24" s="71" t="s">
        <v>731</v>
      </c>
      <c r="L24" s="72">
        <f>VLOOKUP(About!$B$2&amp;"NGICD", $A$1:$H$521,8,0)/1000000</f>
        <v>4.8200000000000004E-6</v>
      </c>
      <c r="M24" s="72">
        <f>$L$24*'National Coal and NG Prices'!B44</f>
        <v>4.8200000000000004E-6</v>
      </c>
      <c r="N24" s="72">
        <f>$L$24*'National Coal and NG Prices'!C44</f>
        <v>4.8200000000000004E-6</v>
      </c>
      <c r="O24" s="72">
        <f>$L$24*'National Coal and NG Prices'!D44</f>
        <v>4.8200000000000004E-6</v>
      </c>
      <c r="P24" s="72">
        <f>$L$24*'National Coal and NG Prices'!E44</f>
        <v>4.8200000000000004E-6</v>
      </c>
      <c r="Q24" s="72">
        <f>$L$24*'National Coal and NG Prices'!F44</f>
        <v>4.8200000000000004E-6</v>
      </c>
      <c r="R24" s="72">
        <f>$L$24*'National Coal and NG Prices'!G44</f>
        <v>4.8200000000000004E-6</v>
      </c>
      <c r="S24" s="72">
        <f>$L$24*'National Coal and NG Prices'!H44</f>
        <v>4.8200000000000004E-6</v>
      </c>
      <c r="T24" s="72">
        <f>$L$24*'National Coal and NG Prices'!I44</f>
        <v>4.8200000000000004E-6</v>
      </c>
      <c r="U24" s="72">
        <f>$L$24*'National Coal and NG Prices'!J44</f>
        <v>4.8200000000000004E-6</v>
      </c>
      <c r="V24" s="72">
        <f>$L$24*'National Coal and NG Prices'!K44</f>
        <v>4.8200000000000004E-6</v>
      </c>
      <c r="W24" s="72">
        <f>$L$24*'National Coal and NG Prices'!L44</f>
        <v>4.8200000000000004E-6</v>
      </c>
      <c r="X24" s="72">
        <f>$L$24*'National Coal and NG Prices'!M44</f>
        <v>4.8200000000000004E-6</v>
      </c>
      <c r="Y24" s="72">
        <f>$L$24*'National Coal and NG Prices'!N44</f>
        <v>4.8200000000000004E-6</v>
      </c>
      <c r="Z24" s="72">
        <f>$L$24*'National Coal and NG Prices'!O44</f>
        <v>4.8200000000000004E-6</v>
      </c>
      <c r="AA24" s="72">
        <f>$L$24*'National Coal and NG Prices'!P44</f>
        <v>4.8200000000000004E-6</v>
      </c>
      <c r="AB24" s="72">
        <f>$L$24*'National Coal and NG Prices'!Q44</f>
        <v>4.8200000000000004E-6</v>
      </c>
      <c r="AC24" s="72">
        <f>$L$24*'National Coal and NG Prices'!R44</f>
        <v>4.8200000000000004E-6</v>
      </c>
      <c r="AD24" s="72">
        <f>$L$24*'National Coal and NG Prices'!S44</f>
        <v>4.8200000000000004E-6</v>
      </c>
      <c r="AE24" s="72">
        <f>$L$24*'National Coal and NG Prices'!T44</f>
        <v>4.8200000000000004E-6</v>
      </c>
      <c r="AF24" s="72">
        <f>$L$24*'National Coal and NG Prices'!U44</f>
        <v>4.8200000000000004E-6</v>
      </c>
      <c r="AG24" s="72">
        <f>$L$24*'National Coal and NG Prices'!V44</f>
        <v>4.8200000000000004E-6</v>
      </c>
      <c r="AH24" s="72">
        <f>$L$24*'National Coal and NG Prices'!W44</f>
        <v>4.8200000000000004E-6</v>
      </c>
      <c r="AI24" s="72">
        <f>$L$24*'National Coal and NG Prices'!X44</f>
        <v>4.8200000000000004E-6</v>
      </c>
      <c r="AJ24" s="72">
        <f>$L$24*'National Coal and NG Prices'!Y44</f>
        <v>4.8200000000000004E-6</v>
      </c>
      <c r="AK24" s="72">
        <f>$L$24*'National Coal and NG Prices'!Z44</f>
        <v>4.8200000000000004E-6</v>
      </c>
      <c r="AL24" s="72">
        <f>$L$24*'National Coal and NG Prices'!AA44</f>
        <v>4.8200000000000004E-6</v>
      </c>
      <c r="AM24" s="72">
        <f>$L$24*'National Coal and NG Prices'!AB44</f>
        <v>4.8200000000000004E-6</v>
      </c>
      <c r="AN24" s="72">
        <f>$L$24*'National Coal and NG Prices'!AC44</f>
        <v>4.8200000000000004E-6</v>
      </c>
      <c r="AO24" s="72">
        <f>$L$24*'National Coal and NG Prices'!AD44</f>
        <v>4.8200000000000004E-6</v>
      </c>
      <c r="AP24" s="72">
        <f>$L$24*'National Coal and NG Prices'!AE44</f>
        <v>4.8200000000000004E-6</v>
      </c>
      <c r="AQ24" s="72">
        <f>$L$24*'National Coal and NG Prices'!AF44</f>
        <v>4.8200000000000004E-6</v>
      </c>
    </row>
    <row r="25" spans="1:43" x14ac:dyDescent="0.2">
      <c r="A25" s="70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 s="19">
        <f t="shared" si="1"/>
        <v>3.3</v>
      </c>
      <c r="J25" s="70" t="s">
        <v>868</v>
      </c>
      <c r="K25" s="71" t="s">
        <v>732</v>
      </c>
      <c r="L25" s="72">
        <f>VLOOKUP(About!$B$2&amp;"NGICD", $A$1:$H$521,8,0)/1000000</f>
        <v>4.8200000000000004E-6</v>
      </c>
      <c r="M25" s="72">
        <f>$L$25*'National Coal and NG Prices'!B45</f>
        <v>4.8200000000000004E-6</v>
      </c>
      <c r="N25" s="72">
        <f>$L$25*'National Coal and NG Prices'!C45</f>
        <v>6.352597725048613E-6</v>
      </c>
      <c r="O25" s="72">
        <f>$L$25*'National Coal and NG Prices'!D45</f>
        <v>5.6063543455124737E-6</v>
      </c>
      <c r="P25" s="72">
        <f>$L$25*'National Coal and NG Prices'!E45</f>
        <v>5.456093571510809E-6</v>
      </c>
      <c r="Q25" s="72">
        <f>$L$25*'National Coal and NG Prices'!F45</f>
        <v>5.514511972846635E-6</v>
      </c>
      <c r="R25" s="72">
        <f>$L$25*'National Coal and NG Prices'!G45</f>
        <v>5.5737119525118915E-6</v>
      </c>
      <c r="S25" s="72">
        <f>$L$25*'National Coal and NG Prices'!H45</f>
        <v>5.382624401307876E-6</v>
      </c>
      <c r="T25" s="72">
        <f>$L$25*'National Coal and NG Prices'!I45</f>
        <v>5.1915368501038613E-6</v>
      </c>
      <c r="U25" s="72">
        <f>$L$25*'National Coal and NG Prices'!J45</f>
        <v>5.2921972998573451E-6</v>
      </c>
      <c r="V25" s="72">
        <f>$L$25*'National Coal and NG Prices'!K45</f>
        <v>5.4574331806079656E-6</v>
      </c>
      <c r="W25" s="72">
        <f>$L$25*'National Coal and NG Prices'!L45</f>
        <v>5.5413174140596934E-6</v>
      </c>
      <c r="X25" s="72">
        <f>$L$25*'National Coal and NG Prices'!M45</f>
        <v>5.5865919224595875E-6</v>
      </c>
      <c r="Y25" s="72">
        <f>$L$25*'National Coal and NG Prices'!N45</f>
        <v>5.622776227418569E-6</v>
      </c>
      <c r="Z25" s="72">
        <f>$L$25*'National Coal and NG Prices'!O45</f>
        <v>5.6950219115618438E-6</v>
      </c>
      <c r="AA25" s="72">
        <f>$L$25*'National Coal and NG Prices'!P45</f>
        <v>5.696071508561089E-6</v>
      </c>
      <c r="AB25" s="72">
        <f>$L$25*'National Coal and NG Prices'!Q45</f>
        <v>5.6646876127007602E-6</v>
      </c>
      <c r="AC25" s="72">
        <f>$L$25*'National Coal and NG Prices'!R45</f>
        <v>5.6543760313703334E-6</v>
      </c>
      <c r="AD25" s="72">
        <f>$L$25*'National Coal and NG Prices'!S45</f>
        <v>5.6341421336626519E-6</v>
      </c>
      <c r="AE25" s="72">
        <f>$L$25*'National Coal and NG Prices'!T45</f>
        <v>5.6060835376047395E-6</v>
      </c>
      <c r="AF25" s="72">
        <f>$L$25*'National Coal and NG Prices'!U45</f>
        <v>5.5661263569457676E-6</v>
      </c>
      <c r="AG25" s="72">
        <f>$L$25*'National Coal and NG Prices'!V45</f>
        <v>5.5344083551337277E-6</v>
      </c>
      <c r="AH25" s="72">
        <f>$L$25*'National Coal and NG Prices'!W45</f>
        <v>5.5350734150942099E-6</v>
      </c>
      <c r="AI25" s="72">
        <f>$L$25*'National Coal and NG Prices'!X45</f>
        <v>5.5394735274393969E-6</v>
      </c>
      <c r="AJ25" s="72">
        <f>$L$25*'National Coal and NG Prices'!Y45</f>
        <v>5.5231811343790331E-6</v>
      </c>
      <c r="AK25" s="72">
        <f>$L$25*'National Coal and NG Prices'!Z45</f>
        <v>5.5429264809309089E-6</v>
      </c>
      <c r="AL25" s="72">
        <f>$L$25*'National Coal and NG Prices'!AA45</f>
        <v>5.5144612842336482E-6</v>
      </c>
      <c r="AM25" s="72">
        <f>$L$25*'National Coal and NG Prices'!AB45</f>
        <v>5.4940020226057084E-6</v>
      </c>
      <c r="AN25" s="72">
        <f>$L$25*'National Coal and NG Prices'!AC45</f>
        <v>5.5151294961370722E-6</v>
      </c>
      <c r="AO25" s="72">
        <f>$L$25*'National Coal and NG Prices'!AD45</f>
        <v>5.4670875818352612E-6</v>
      </c>
      <c r="AP25" s="72">
        <f>$L$25*'National Coal and NG Prices'!AE45</f>
        <v>5.4296015244417807E-6</v>
      </c>
      <c r="AQ25" s="72">
        <f>$L$25*'National Coal and NG Prices'!AF45</f>
        <v>5.4555861420447282E-6</v>
      </c>
    </row>
    <row r="26" spans="1:43" x14ac:dyDescent="0.2">
      <c r="A26" s="70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 s="19">
        <f t="shared" si="1"/>
        <v>0</v>
      </c>
    </row>
    <row r="27" spans="1:43" x14ac:dyDescent="0.2">
      <c r="A27" s="70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 s="19">
        <f t="shared" si="1"/>
        <v>8.76</v>
      </c>
    </row>
    <row r="28" spans="1:43" x14ac:dyDescent="0.2">
      <c r="A28" s="70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 s="19">
        <f t="shared" si="1"/>
        <v>7.58</v>
      </c>
    </row>
    <row r="29" spans="1:43" x14ac:dyDescent="0.2">
      <c r="A29" s="70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 s="19">
        <f t="shared" si="1"/>
        <v>2.61</v>
      </c>
    </row>
    <row r="30" spans="1:43" x14ac:dyDescent="0.2">
      <c r="A30" s="7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 s="19">
        <f t="shared" si="1"/>
        <v>6.17</v>
      </c>
    </row>
    <row r="31" spans="1:43" x14ac:dyDescent="0.2">
      <c r="A31" s="70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 s="19">
        <f t="shared" si="1"/>
        <v>10.9</v>
      </c>
    </row>
    <row r="32" spans="1:43" x14ac:dyDescent="0.2">
      <c r="A32" s="70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 s="19">
        <f t="shared" si="1"/>
        <v>0</v>
      </c>
    </row>
    <row r="33" spans="1:8" x14ac:dyDescent="0.2">
      <c r="A33" s="70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 s="19">
        <f t="shared" si="1"/>
        <v>0</v>
      </c>
    </row>
    <row r="34" spans="1:8" x14ac:dyDescent="0.2">
      <c r="A34" s="70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 s="19">
        <f t="shared" si="1"/>
        <v>2.56</v>
      </c>
    </row>
    <row r="35" spans="1:8" x14ac:dyDescent="0.2">
      <c r="A35" s="70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 s="19">
        <f t="shared" si="1"/>
        <v>3.09</v>
      </c>
    </row>
    <row r="36" spans="1:8" x14ac:dyDescent="0.2">
      <c r="A36" s="70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 s="19">
        <f t="shared" si="1"/>
        <v>0</v>
      </c>
    </row>
    <row r="37" spans="1:8" x14ac:dyDescent="0.2">
      <c r="A37" s="70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 s="19">
        <f t="shared" si="1"/>
        <v>8.56</v>
      </c>
    </row>
    <row r="38" spans="1:8" x14ac:dyDescent="0.2">
      <c r="A38" s="70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 s="19">
        <f t="shared" si="1"/>
        <v>7.07</v>
      </c>
    </row>
    <row r="39" spans="1:8" x14ac:dyDescent="0.2">
      <c r="A39" s="70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 s="19">
        <f t="shared" si="1"/>
        <v>2.14</v>
      </c>
    </row>
    <row r="40" spans="1:8" x14ac:dyDescent="0.2">
      <c r="A40" s="7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 s="19">
        <f t="shared" si="1"/>
        <v>3.99</v>
      </c>
    </row>
    <row r="41" spans="1:8" x14ac:dyDescent="0.2">
      <c r="A41" s="70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 s="19">
        <f t="shared" si="1"/>
        <v>13.08</v>
      </c>
    </row>
    <row r="42" spans="1:8" x14ac:dyDescent="0.2">
      <c r="A42" s="70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 s="19">
        <f t="shared" si="1"/>
        <v>0</v>
      </c>
    </row>
    <row r="43" spans="1:8" x14ac:dyDescent="0.2">
      <c r="A43" s="70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 s="19">
        <f t="shared" si="1"/>
        <v>0</v>
      </c>
    </row>
    <row r="44" spans="1:8" x14ac:dyDescent="0.2">
      <c r="A44" s="70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 s="19">
        <f t="shared" si="1"/>
        <v>0</v>
      </c>
    </row>
    <row r="45" spans="1:8" x14ac:dyDescent="0.2">
      <c r="A45" s="70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 s="19">
        <f t="shared" si="1"/>
        <v>3.41</v>
      </c>
    </row>
    <row r="46" spans="1:8" x14ac:dyDescent="0.2">
      <c r="A46" s="70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 s="19">
        <f t="shared" si="1"/>
        <v>0</v>
      </c>
    </row>
    <row r="47" spans="1:8" x14ac:dyDescent="0.2">
      <c r="A47" s="70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 s="19">
        <f t="shared" si="1"/>
        <v>8.64</v>
      </c>
    </row>
    <row r="48" spans="1:8" x14ac:dyDescent="0.2">
      <c r="A48" s="70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 s="19">
        <f t="shared" si="1"/>
        <v>9.1</v>
      </c>
    </row>
    <row r="49" spans="1:8" x14ac:dyDescent="0.2">
      <c r="A49" s="70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 s="19">
        <f t="shared" si="1"/>
        <v>3.74</v>
      </c>
    </row>
    <row r="50" spans="1:8" x14ac:dyDescent="0.2">
      <c r="A50" s="7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 s="19">
        <f t="shared" si="1"/>
        <v>7.44</v>
      </c>
    </row>
    <row r="51" spans="1:8" x14ac:dyDescent="0.2">
      <c r="A51" s="70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 s="19">
        <f t="shared" si="1"/>
        <v>12.52</v>
      </c>
    </row>
    <row r="52" spans="1:8" x14ac:dyDescent="0.2">
      <c r="A52" s="70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 s="19">
        <f t="shared" si="1"/>
        <v>0</v>
      </c>
    </row>
    <row r="53" spans="1:8" x14ac:dyDescent="0.2">
      <c r="A53" s="70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 s="19">
        <f t="shared" si="1"/>
        <v>0</v>
      </c>
    </row>
    <row r="54" spans="1:8" x14ac:dyDescent="0.2">
      <c r="A54" s="70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 s="19">
        <f t="shared" si="1"/>
        <v>1.74</v>
      </c>
    </row>
    <row r="55" spans="1:8" x14ac:dyDescent="0.2">
      <c r="A55" s="70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 s="19">
        <f t="shared" si="1"/>
        <v>2.61</v>
      </c>
    </row>
    <row r="56" spans="1:8" x14ac:dyDescent="0.2">
      <c r="A56" s="70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 s="19">
        <f t="shared" si="1"/>
        <v>0</v>
      </c>
    </row>
    <row r="57" spans="1:8" x14ac:dyDescent="0.2">
      <c r="A57" s="70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 s="19">
        <f t="shared" si="1"/>
        <v>12.4</v>
      </c>
    </row>
    <row r="58" spans="1:8" x14ac:dyDescent="0.2">
      <c r="A58" s="70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 s="19">
        <f t="shared" si="1"/>
        <v>6.41</v>
      </c>
    </row>
    <row r="59" spans="1:8" x14ac:dyDescent="0.2">
      <c r="A59" s="70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 s="19">
        <f t="shared" si="1"/>
        <v>3.07</v>
      </c>
    </row>
    <row r="60" spans="1:8" x14ac:dyDescent="0.2">
      <c r="A60" s="7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 s="19">
        <f t="shared" si="1"/>
        <v>4.97</v>
      </c>
    </row>
    <row r="61" spans="1:8" x14ac:dyDescent="0.2">
      <c r="A61" s="70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 s="19">
        <f t="shared" si="1"/>
        <v>7.2</v>
      </c>
    </row>
    <row r="62" spans="1:8" x14ac:dyDescent="0.2">
      <c r="A62" s="70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 s="19">
        <f t="shared" si="1"/>
        <v>0</v>
      </c>
    </row>
    <row r="63" spans="1:8" x14ac:dyDescent="0.2">
      <c r="A63" s="70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 s="19">
        <f t="shared" si="1"/>
        <v>0</v>
      </c>
    </row>
    <row r="64" spans="1:8" x14ac:dyDescent="0.2">
      <c r="A64" s="70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 s="19">
        <f t="shared" si="1"/>
        <v>3.35</v>
      </c>
    </row>
    <row r="65" spans="1:8" x14ac:dyDescent="0.2">
      <c r="A65" s="70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 s="19">
        <f t="shared" si="1"/>
        <v>0</v>
      </c>
    </row>
    <row r="66" spans="1:8" x14ac:dyDescent="0.2">
      <c r="A66" s="70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 s="19">
        <f t="shared" si="1"/>
        <v>0</v>
      </c>
    </row>
    <row r="67" spans="1:8" x14ac:dyDescent="0.2">
      <c r="A67" s="70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 s="19">
        <f t="shared" ref="H67:H130" si="3">IF(G67="n/a",  IF(F67 = "n/a", 0, F67), G67)</f>
        <v>13.06</v>
      </c>
    </row>
    <row r="68" spans="1:8" x14ac:dyDescent="0.2">
      <c r="A68" s="70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 s="19">
        <f t="shared" si="3"/>
        <v>9.4600000000000009</v>
      </c>
    </row>
    <row r="69" spans="1:8" x14ac:dyDescent="0.2">
      <c r="A69" s="70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 s="19">
        <f t="shared" si="3"/>
        <v>3.38</v>
      </c>
    </row>
    <row r="70" spans="1:8" x14ac:dyDescent="0.2">
      <c r="A70" s="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 s="19">
        <f t="shared" si="3"/>
        <v>6.62</v>
      </c>
    </row>
    <row r="71" spans="1:8" x14ac:dyDescent="0.2">
      <c r="A71" s="70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 s="19">
        <f t="shared" si="3"/>
        <v>14.18</v>
      </c>
    </row>
    <row r="72" spans="1:8" x14ac:dyDescent="0.2">
      <c r="A72" s="70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 s="19">
        <f t="shared" si="3"/>
        <v>0</v>
      </c>
    </row>
    <row r="73" spans="1:8" x14ac:dyDescent="0.2">
      <c r="A73" s="70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 s="19">
        <f t="shared" si="3"/>
        <v>5.1100000000000003</v>
      </c>
    </row>
    <row r="74" spans="1:8" x14ac:dyDescent="0.2">
      <c r="A74" s="70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 s="19">
        <f t="shared" si="3"/>
        <v>0</v>
      </c>
    </row>
    <row r="75" spans="1:8" x14ac:dyDescent="0.2">
      <c r="A75" s="70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 s="19">
        <f t="shared" si="3"/>
        <v>0</v>
      </c>
    </row>
    <row r="76" spans="1:8" x14ac:dyDescent="0.2">
      <c r="A76" s="70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 s="19">
        <f t="shared" si="3"/>
        <v>0</v>
      </c>
    </row>
    <row r="77" spans="1:8" x14ac:dyDescent="0.2">
      <c r="A77" s="70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 s="19">
        <f t="shared" si="3"/>
        <v>7.47</v>
      </c>
    </row>
    <row r="78" spans="1:8" x14ac:dyDescent="0.2">
      <c r="A78" s="70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 s="19">
        <f t="shared" si="3"/>
        <v>10.85</v>
      </c>
    </row>
    <row r="79" spans="1:8" x14ac:dyDescent="0.2">
      <c r="A79" s="70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 s="19">
        <f t="shared" si="3"/>
        <v>0</v>
      </c>
    </row>
    <row r="80" spans="1:8" x14ac:dyDescent="0.2">
      <c r="A80" s="7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 s="19">
        <f t="shared" si="3"/>
        <v>0</v>
      </c>
    </row>
    <row r="81" spans="1:8" x14ac:dyDescent="0.2">
      <c r="A81" s="70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 s="19">
        <f t="shared" si="3"/>
        <v>12.38</v>
      </c>
    </row>
    <row r="82" spans="1:8" x14ac:dyDescent="0.2">
      <c r="A82" s="70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 s="19">
        <f t="shared" si="3"/>
        <v>0</v>
      </c>
    </row>
    <row r="83" spans="1:8" x14ac:dyDescent="0.2">
      <c r="A83" s="70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 s="19">
        <f t="shared" si="3"/>
        <v>0</v>
      </c>
    </row>
    <row r="84" spans="1:8" x14ac:dyDescent="0.2">
      <c r="A84" s="70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 s="19">
        <f t="shared" si="3"/>
        <v>2.57</v>
      </c>
    </row>
    <row r="85" spans="1:8" x14ac:dyDescent="0.2">
      <c r="A85" s="70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 s="19">
        <f t="shared" si="3"/>
        <v>0</v>
      </c>
    </row>
    <row r="86" spans="1:8" x14ac:dyDescent="0.2">
      <c r="A86" s="70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 s="19">
        <f t="shared" si="3"/>
        <v>0</v>
      </c>
    </row>
    <row r="87" spans="1:8" x14ac:dyDescent="0.2">
      <c r="A87" s="70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 s="19">
        <f t="shared" si="3"/>
        <v>9.6199999999999992</v>
      </c>
    </row>
    <row r="88" spans="1:8" x14ac:dyDescent="0.2">
      <c r="A88" s="70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 s="19">
        <f t="shared" si="3"/>
        <v>9.6199999999999992</v>
      </c>
    </row>
    <row r="89" spans="1:8" x14ac:dyDescent="0.2">
      <c r="A89" s="70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 s="19">
        <f t="shared" si="3"/>
        <v>2.57</v>
      </c>
    </row>
    <row r="90" spans="1:8" x14ac:dyDescent="0.2">
      <c r="A90" s="7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 s="19">
        <f t="shared" si="3"/>
        <v>9.27</v>
      </c>
    </row>
    <row r="91" spans="1:8" x14ac:dyDescent="0.2">
      <c r="A91" s="70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 s="19">
        <f t="shared" si="3"/>
        <v>11.6</v>
      </c>
    </row>
    <row r="92" spans="1:8" x14ac:dyDescent="0.2">
      <c r="A92" s="70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 s="19">
        <f t="shared" si="3"/>
        <v>0</v>
      </c>
    </row>
    <row r="93" spans="1:8" x14ac:dyDescent="0.2">
      <c r="A93" s="70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 s="19">
        <f t="shared" si="3"/>
        <v>0</v>
      </c>
    </row>
    <row r="94" spans="1:8" x14ac:dyDescent="0.2">
      <c r="A94" s="70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 s="19">
        <f t="shared" si="3"/>
        <v>2.83</v>
      </c>
    </row>
    <row r="95" spans="1:8" x14ac:dyDescent="0.2">
      <c r="A95" s="70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 s="19">
        <f t="shared" si="3"/>
        <v>4.5999999999999996</v>
      </c>
    </row>
    <row r="96" spans="1:8" x14ac:dyDescent="0.2">
      <c r="A96" s="70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 s="19">
        <f t="shared" si="3"/>
        <v>0</v>
      </c>
    </row>
    <row r="97" spans="1:8" x14ac:dyDescent="0.2">
      <c r="A97" s="70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 s="19">
        <f t="shared" si="3"/>
        <v>9.9</v>
      </c>
    </row>
    <row r="98" spans="1:8" x14ac:dyDescent="0.2">
      <c r="A98" s="70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 s="19">
        <f t="shared" si="3"/>
        <v>11.2</v>
      </c>
    </row>
    <row r="99" spans="1:8" x14ac:dyDescent="0.2">
      <c r="A99" s="70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 s="19">
        <f t="shared" si="3"/>
        <v>3.73</v>
      </c>
    </row>
    <row r="100" spans="1:8" x14ac:dyDescent="0.2">
      <c r="A100" s="7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 s="19">
        <f t="shared" si="3"/>
        <v>6.02</v>
      </c>
    </row>
    <row r="101" spans="1:8" x14ac:dyDescent="0.2">
      <c r="A101" s="70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 s="19">
        <f t="shared" si="3"/>
        <v>21.24</v>
      </c>
    </row>
    <row r="102" spans="1:8" x14ac:dyDescent="0.2">
      <c r="A102" s="70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 s="19">
        <f t="shared" si="3"/>
        <v>0</v>
      </c>
    </row>
    <row r="103" spans="1:8" x14ac:dyDescent="0.2">
      <c r="A103" s="70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 s="19">
        <f t="shared" si="3"/>
        <v>0</v>
      </c>
    </row>
    <row r="104" spans="1:8" x14ac:dyDescent="0.2">
      <c r="A104" s="70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 s="19">
        <f t="shared" si="3"/>
        <v>2.69</v>
      </c>
    </row>
    <row r="105" spans="1:8" x14ac:dyDescent="0.2">
      <c r="A105" s="70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 s="19">
        <f t="shared" si="3"/>
        <v>4.2300000000000004</v>
      </c>
    </row>
    <row r="106" spans="1:8" x14ac:dyDescent="0.2">
      <c r="A106" s="70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 s="19">
        <f t="shared" si="3"/>
        <v>0</v>
      </c>
    </row>
    <row r="107" spans="1:8" x14ac:dyDescent="0.2">
      <c r="A107" s="70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 s="19">
        <f t="shared" si="3"/>
        <v>12.96</v>
      </c>
    </row>
    <row r="108" spans="1:8" x14ac:dyDescent="0.2">
      <c r="A108" s="70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 s="19">
        <f t="shared" si="3"/>
        <v>8</v>
      </c>
    </row>
    <row r="109" spans="1:8" x14ac:dyDescent="0.2">
      <c r="A109" s="70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 s="19">
        <f t="shared" si="3"/>
        <v>2.87</v>
      </c>
    </row>
    <row r="110" spans="1:8" x14ac:dyDescent="0.2">
      <c r="A110" s="7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 s="19">
        <f t="shared" si="3"/>
        <v>4.12</v>
      </c>
    </row>
    <row r="111" spans="1:8" x14ac:dyDescent="0.2">
      <c r="A111" s="70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 s="19">
        <f t="shared" si="3"/>
        <v>14.49</v>
      </c>
    </row>
    <row r="112" spans="1:8" x14ac:dyDescent="0.2">
      <c r="A112" s="70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 s="19">
        <f t="shared" si="3"/>
        <v>0</v>
      </c>
    </row>
    <row r="113" spans="1:8" x14ac:dyDescent="0.2">
      <c r="A113" s="70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 s="19">
        <f t="shared" si="3"/>
        <v>0</v>
      </c>
    </row>
    <row r="114" spans="1:8" x14ac:dyDescent="0.2">
      <c r="A114" s="70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 s="19">
        <f t="shared" si="3"/>
        <v>3.51</v>
      </c>
    </row>
    <row r="115" spans="1:8" x14ac:dyDescent="0.2">
      <c r="A115" s="70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 s="19">
        <f t="shared" si="3"/>
        <v>0</v>
      </c>
    </row>
    <row r="116" spans="1:8" x14ac:dyDescent="0.2">
      <c r="A116" s="70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 s="19">
        <f t="shared" si="3"/>
        <v>0</v>
      </c>
    </row>
    <row r="117" spans="1:8" x14ac:dyDescent="0.2">
      <c r="A117" s="70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 s="19">
        <f t="shared" si="3"/>
        <v>0</v>
      </c>
    </row>
    <row r="118" spans="1:8" x14ac:dyDescent="0.2">
      <c r="A118" s="70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 s="19">
        <f t="shared" si="3"/>
        <v>31.79</v>
      </c>
    </row>
    <row r="119" spans="1:8" x14ac:dyDescent="0.2">
      <c r="A119" s="70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 s="19">
        <f t="shared" si="3"/>
        <v>0</v>
      </c>
    </row>
    <row r="120" spans="1:8" x14ac:dyDescent="0.2">
      <c r="A120" s="7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 s="19">
        <f t="shared" si="3"/>
        <v>24.09</v>
      </c>
    </row>
    <row r="121" spans="1:8" x14ac:dyDescent="0.2">
      <c r="A121" s="70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 s="19">
        <f t="shared" si="3"/>
        <v>46.37</v>
      </c>
    </row>
    <row r="122" spans="1:8" x14ac:dyDescent="0.2">
      <c r="A122" s="70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 s="19">
        <f t="shared" si="3"/>
        <v>0</v>
      </c>
    </row>
    <row r="123" spans="1:8" x14ac:dyDescent="0.2">
      <c r="A123" s="70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 s="19">
        <f t="shared" si="3"/>
        <v>2.21</v>
      </c>
    </row>
    <row r="124" spans="1:8" x14ac:dyDescent="0.2">
      <c r="A124" s="70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 s="19">
        <f t="shared" si="3"/>
        <v>1.54</v>
      </c>
    </row>
    <row r="125" spans="1:8" x14ac:dyDescent="0.2">
      <c r="A125" s="70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 s="19">
        <f t="shared" si="3"/>
        <v>1.94</v>
      </c>
    </row>
    <row r="126" spans="1:8" x14ac:dyDescent="0.2">
      <c r="A126" s="70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 s="19">
        <f t="shared" si="3"/>
        <v>0</v>
      </c>
    </row>
    <row r="127" spans="1:8" x14ac:dyDescent="0.2">
      <c r="A127" s="70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 s="19">
        <f t="shared" si="3"/>
        <v>5.81</v>
      </c>
    </row>
    <row r="128" spans="1:8" x14ac:dyDescent="0.2">
      <c r="A128" s="70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 s="19">
        <f t="shared" si="3"/>
        <v>5.67</v>
      </c>
    </row>
    <row r="129" spans="1:8" x14ac:dyDescent="0.2">
      <c r="A129" s="70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 s="19">
        <f t="shared" si="3"/>
        <v>2.48</v>
      </c>
    </row>
    <row r="130" spans="1:8" x14ac:dyDescent="0.2">
      <c r="A130" s="7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 s="19">
        <f t="shared" si="3"/>
        <v>4.6399999999999997</v>
      </c>
    </row>
    <row r="131" spans="1:8" x14ac:dyDescent="0.2">
      <c r="A131" s="70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 s="19">
        <f t="shared" ref="H131:H194" si="5">IF(G131="n/a",  IF(F131 = "n/a", 0, F131), G131)</f>
        <v>7.7</v>
      </c>
    </row>
    <row r="132" spans="1:8" x14ac:dyDescent="0.2">
      <c r="A132" s="70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 s="19">
        <f t="shared" si="5"/>
        <v>0</v>
      </c>
    </row>
    <row r="133" spans="1:8" x14ac:dyDescent="0.2">
      <c r="A133" s="70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 s="19">
        <f t="shared" si="5"/>
        <v>0</v>
      </c>
    </row>
    <row r="134" spans="1:8" x14ac:dyDescent="0.2">
      <c r="A134" s="70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 s="19">
        <f t="shared" si="5"/>
        <v>0</v>
      </c>
    </row>
    <row r="135" spans="1:8" x14ac:dyDescent="0.2">
      <c r="A135" s="70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 s="19">
        <f t="shared" si="5"/>
        <v>2.5099999999999998</v>
      </c>
    </row>
    <row r="136" spans="1:8" x14ac:dyDescent="0.2">
      <c r="A136" s="70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 s="19">
        <f t="shared" si="5"/>
        <v>0</v>
      </c>
    </row>
    <row r="137" spans="1:8" x14ac:dyDescent="0.2">
      <c r="A137" s="70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 s="19">
        <f t="shared" si="5"/>
        <v>12.97</v>
      </c>
    </row>
    <row r="138" spans="1:8" x14ac:dyDescent="0.2">
      <c r="A138" s="70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 s="19">
        <f t="shared" si="5"/>
        <v>5.26</v>
      </c>
    </row>
    <row r="139" spans="1:8" x14ac:dyDescent="0.2">
      <c r="A139" s="70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 s="19">
        <f t="shared" si="5"/>
        <v>4.1399999999999997</v>
      </c>
    </row>
    <row r="140" spans="1:8" x14ac:dyDescent="0.2">
      <c r="A140" s="7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 s="19">
        <f t="shared" si="5"/>
        <v>3.48</v>
      </c>
    </row>
    <row r="141" spans="1:8" x14ac:dyDescent="0.2">
      <c r="A141" s="70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 s="19">
        <f t="shared" si="5"/>
        <v>6.29</v>
      </c>
    </row>
    <row r="142" spans="1:8" x14ac:dyDescent="0.2">
      <c r="A142" s="70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 s="19">
        <f t="shared" si="5"/>
        <v>0</v>
      </c>
    </row>
    <row r="143" spans="1:8" x14ac:dyDescent="0.2">
      <c r="A143" s="70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 s="19">
        <f t="shared" si="5"/>
        <v>2.34</v>
      </c>
    </row>
    <row r="144" spans="1:8" x14ac:dyDescent="0.2">
      <c r="A144" s="70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 s="19">
        <f t="shared" si="5"/>
        <v>1.97</v>
      </c>
    </row>
    <row r="145" spans="1:8" x14ac:dyDescent="0.2">
      <c r="A145" s="70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 s="19">
        <f t="shared" si="5"/>
        <v>3.37</v>
      </c>
    </row>
    <row r="146" spans="1:8" x14ac:dyDescent="0.2">
      <c r="A146" s="70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 s="19">
        <f t="shared" si="5"/>
        <v>0</v>
      </c>
    </row>
    <row r="147" spans="1:8" x14ac:dyDescent="0.2">
      <c r="A147" s="70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 s="19">
        <f t="shared" si="5"/>
        <v>12.75</v>
      </c>
    </row>
    <row r="148" spans="1:8" x14ac:dyDescent="0.2">
      <c r="A148" s="70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 s="19">
        <f t="shared" si="5"/>
        <v>6.8</v>
      </c>
    </row>
    <row r="149" spans="1:8" x14ac:dyDescent="0.2">
      <c r="A149" s="70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 s="19">
        <f t="shared" si="5"/>
        <v>2.94</v>
      </c>
    </row>
    <row r="150" spans="1:8" x14ac:dyDescent="0.2">
      <c r="A150" s="7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 s="19">
        <f t="shared" si="5"/>
        <v>5.08</v>
      </c>
    </row>
    <row r="151" spans="1:8" x14ac:dyDescent="0.2">
      <c r="A151" s="70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 s="19">
        <f t="shared" si="5"/>
        <v>7.79</v>
      </c>
    </row>
    <row r="152" spans="1:8" x14ac:dyDescent="0.2">
      <c r="A152" s="70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 s="19">
        <f t="shared" si="5"/>
        <v>0</v>
      </c>
    </row>
    <row r="153" spans="1:8" x14ac:dyDescent="0.2">
      <c r="A153" s="70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 s="19">
        <f t="shared" si="5"/>
        <v>6.65</v>
      </c>
    </row>
    <row r="154" spans="1:8" x14ac:dyDescent="0.2">
      <c r="A154" s="70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 s="19">
        <f t="shared" si="5"/>
        <v>2.12</v>
      </c>
    </row>
    <row r="155" spans="1:8" x14ac:dyDescent="0.2">
      <c r="A155" s="70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 s="19">
        <f t="shared" si="5"/>
        <v>5.05</v>
      </c>
    </row>
    <row r="156" spans="1:8" x14ac:dyDescent="0.2">
      <c r="A156" s="70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 s="19">
        <f t="shared" si="5"/>
        <v>0</v>
      </c>
    </row>
    <row r="157" spans="1:8" x14ac:dyDescent="0.2">
      <c r="A157" s="70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 s="19">
        <f t="shared" si="5"/>
        <v>12.63</v>
      </c>
    </row>
    <row r="158" spans="1:8" x14ac:dyDescent="0.2">
      <c r="A158" s="70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 s="19">
        <f t="shared" si="5"/>
        <v>6.63</v>
      </c>
    </row>
    <row r="159" spans="1:8" x14ac:dyDescent="0.2">
      <c r="A159" s="70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 s="19">
        <f t="shared" si="5"/>
        <v>2.58</v>
      </c>
    </row>
    <row r="160" spans="1:8" x14ac:dyDescent="0.2">
      <c r="A160" s="7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 s="19">
        <f t="shared" si="5"/>
        <v>5.48</v>
      </c>
    </row>
    <row r="161" spans="1:8" x14ac:dyDescent="0.2">
      <c r="A161" s="70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 s="19">
        <f t="shared" si="5"/>
        <v>8.25</v>
      </c>
    </row>
    <row r="162" spans="1:8" x14ac:dyDescent="0.2">
      <c r="A162" s="70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 s="19">
        <f t="shared" si="5"/>
        <v>0</v>
      </c>
    </row>
    <row r="163" spans="1:8" x14ac:dyDescent="0.2">
      <c r="A163" s="70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 s="19">
        <f t="shared" si="5"/>
        <v>0</v>
      </c>
    </row>
    <row r="164" spans="1:8" x14ac:dyDescent="0.2">
      <c r="A164" s="70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 s="19">
        <f t="shared" si="5"/>
        <v>1.62</v>
      </c>
    </row>
    <row r="165" spans="1:8" x14ac:dyDescent="0.2">
      <c r="A165" s="70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 s="19">
        <f t="shared" si="5"/>
        <v>2.2999999999999998</v>
      </c>
    </row>
    <row r="166" spans="1:8" x14ac:dyDescent="0.2">
      <c r="A166" s="70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 s="19">
        <f t="shared" si="5"/>
        <v>0</v>
      </c>
    </row>
    <row r="167" spans="1:8" x14ac:dyDescent="0.2">
      <c r="A167" s="70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 s="19">
        <f t="shared" si="5"/>
        <v>11</v>
      </c>
    </row>
    <row r="168" spans="1:8" x14ac:dyDescent="0.2">
      <c r="A168" s="70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 s="19">
        <f t="shared" si="5"/>
        <v>7.36</v>
      </c>
    </row>
    <row r="169" spans="1:8" x14ac:dyDescent="0.2">
      <c r="A169" s="70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 s="19">
        <f t="shared" si="5"/>
        <v>2.81</v>
      </c>
    </row>
    <row r="170" spans="1:8" x14ac:dyDescent="0.2">
      <c r="A170" s="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 s="19">
        <f t="shared" si="5"/>
        <v>3.81</v>
      </c>
    </row>
    <row r="171" spans="1:8" x14ac:dyDescent="0.2">
      <c r="A171" s="70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 s="19">
        <f t="shared" si="5"/>
        <v>8.86</v>
      </c>
    </row>
    <row r="172" spans="1:8" x14ac:dyDescent="0.2">
      <c r="A172" s="70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 s="19">
        <f t="shared" si="5"/>
        <v>0</v>
      </c>
    </row>
    <row r="173" spans="1:8" x14ac:dyDescent="0.2">
      <c r="A173" s="70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 s="19">
        <f t="shared" si="5"/>
        <v>5.59</v>
      </c>
    </row>
    <row r="174" spans="1:8" x14ac:dyDescent="0.2">
      <c r="A174" s="70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 s="19">
        <f t="shared" si="5"/>
        <v>1.91</v>
      </c>
    </row>
    <row r="175" spans="1:8" x14ac:dyDescent="0.2">
      <c r="A175" s="70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 s="19">
        <f t="shared" si="5"/>
        <v>3.95</v>
      </c>
    </row>
    <row r="176" spans="1:8" x14ac:dyDescent="0.2">
      <c r="A176" s="70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 s="19">
        <f t="shared" si="5"/>
        <v>0</v>
      </c>
    </row>
    <row r="177" spans="1:8" x14ac:dyDescent="0.2">
      <c r="A177" s="70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 s="19">
        <f t="shared" si="5"/>
        <v>12.77</v>
      </c>
    </row>
    <row r="178" spans="1:8" x14ac:dyDescent="0.2">
      <c r="A178" s="70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 s="19">
        <f t="shared" si="5"/>
        <v>8.1999999999999993</v>
      </c>
    </row>
    <row r="179" spans="1:8" x14ac:dyDescent="0.2">
      <c r="A179" s="70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 s="19">
        <f t="shared" si="5"/>
        <v>3.22</v>
      </c>
    </row>
    <row r="180" spans="1:8" x14ac:dyDescent="0.2">
      <c r="A180" s="7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 s="19">
        <f t="shared" si="5"/>
        <v>3.87</v>
      </c>
    </row>
    <row r="181" spans="1:8" x14ac:dyDescent="0.2">
      <c r="A181" s="70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 s="19">
        <f t="shared" si="5"/>
        <v>10.35</v>
      </c>
    </row>
    <row r="182" spans="1:8" x14ac:dyDescent="0.2">
      <c r="A182" s="70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 s="19">
        <f t="shared" si="5"/>
        <v>0</v>
      </c>
    </row>
    <row r="183" spans="1:8" x14ac:dyDescent="0.2">
      <c r="A183" s="70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 s="19">
        <f t="shared" si="5"/>
        <v>0</v>
      </c>
    </row>
    <row r="184" spans="1:8" x14ac:dyDescent="0.2">
      <c r="A184" s="70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 s="19">
        <f t="shared" si="5"/>
        <v>3.11</v>
      </c>
    </row>
    <row r="185" spans="1:8" x14ac:dyDescent="0.2">
      <c r="A185" s="70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 s="19">
        <f t="shared" si="5"/>
        <v>5.42</v>
      </c>
    </row>
    <row r="186" spans="1:8" x14ac:dyDescent="0.2">
      <c r="A186" s="70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 s="19">
        <f t="shared" si="5"/>
        <v>0</v>
      </c>
    </row>
    <row r="187" spans="1:8" x14ac:dyDescent="0.2">
      <c r="A187" s="70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 s="19">
        <f t="shared" si="5"/>
        <v>4.66</v>
      </c>
    </row>
    <row r="188" spans="1:8" x14ac:dyDescent="0.2">
      <c r="A188" s="70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 s="19">
        <f t="shared" si="5"/>
        <v>8.23</v>
      </c>
    </row>
    <row r="189" spans="1:8" x14ac:dyDescent="0.2">
      <c r="A189" s="70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 s="19">
        <f t="shared" si="5"/>
        <v>2.7</v>
      </c>
    </row>
    <row r="190" spans="1:8" x14ac:dyDescent="0.2">
      <c r="A190" s="7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 s="19">
        <f t="shared" si="5"/>
        <v>3.29</v>
      </c>
    </row>
    <row r="191" spans="1:8" x14ac:dyDescent="0.2">
      <c r="A191" s="70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 s="19">
        <f t="shared" si="5"/>
        <v>11.27</v>
      </c>
    </row>
    <row r="192" spans="1:8" x14ac:dyDescent="0.2">
      <c r="A192" s="70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 s="19">
        <f t="shared" si="5"/>
        <v>0</v>
      </c>
    </row>
    <row r="193" spans="1:8" x14ac:dyDescent="0.2">
      <c r="A193" s="70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 s="19">
        <f t="shared" si="5"/>
        <v>0</v>
      </c>
    </row>
    <row r="194" spans="1:8" x14ac:dyDescent="0.2">
      <c r="A194" s="70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 s="19">
        <f t="shared" si="5"/>
        <v>0</v>
      </c>
    </row>
    <row r="195" spans="1:8" x14ac:dyDescent="0.2">
      <c r="A195" s="70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 s="19">
        <f t="shared" ref="H195:H258" si="7">IF(G195="n/a",  IF(F195 = "n/a", 0, F195), G195)</f>
        <v>6.11</v>
      </c>
    </row>
    <row r="196" spans="1:8" x14ac:dyDescent="0.2">
      <c r="A196" s="70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 s="19">
        <f t="shared" si="7"/>
        <v>0</v>
      </c>
    </row>
    <row r="197" spans="1:8" x14ac:dyDescent="0.2">
      <c r="A197" s="70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 s="19">
        <f t="shared" si="7"/>
        <v>12.93</v>
      </c>
    </row>
    <row r="198" spans="1:8" x14ac:dyDescent="0.2">
      <c r="A198" s="70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 s="19">
        <f t="shared" si="7"/>
        <v>10.98</v>
      </c>
    </row>
    <row r="199" spans="1:8" x14ac:dyDescent="0.2">
      <c r="A199" s="70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 s="19">
        <f t="shared" si="7"/>
        <v>4.59</v>
      </c>
    </row>
    <row r="200" spans="1:8" x14ac:dyDescent="0.2">
      <c r="A200" s="7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 s="19">
        <f t="shared" si="7"/>
        <v>9.6199999999999992</v>
      </c>
    </row>
    <row r="201" spans="1:8" x14ac:dyDescent="0.2">
      <c r="A201" s="70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 s="19">
        <f t="shared" si="7"/>
        <v>14.27</v>
      </c>
    </row>
    <row r="202" spans="1:8" x14ac:dyDescent="0.2">
      <c r="A202" s="70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 s="19">
        <f t="shared" si="7"/>
        <v>0</v>
      </c>
    </row>
    <row r="203" spans="1:8" x14ac:dyDescent="0.2">
      <c r="A203" s="70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 s="19">
        <f t="shared" si="7"/>
        <v>0</v>
      </c>
    </row>
    <row r="204" spans="1:8" x14ac:dyDescent="0.2">
      <c r="A204" s="70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 s="19">
        <f t="shared" si="7"/>
        <v>2.66</v>
      </c>
    </row>
    <row r="205" spans="1:8" x14ac:dyDescent="0.2">
      <c r="A205" s="70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 s="19">
        <f t="shared" si="7"/>
        <v>2.63</v>
      </c>
    </row>
    <row r="206" spans="1:8" x14ac:dyDescent="0.2">
      <c r="A206" s="70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 s="19">
        <f t="shared" si="7"/>
        <v>0</v>
      </c>
    </row>
    <row r="207" spans="1:8" x14ac:dyDescent="0.2">
      <c r="A207" s="70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 s="19">
        <f t="shared" si="7"/>
        <v>12.82</v>
      </c>
    </row>
    <row r="208" spans="1:8" x14ac:dyDescent="0.2">
      <c r="A208" s="70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 s="19">
        <f t="shared" si="7"/>
        <v>9.6999999999999993</v>
      </c>
    </row>
    <row r="209" spans="1:8" x14ac:dyDescent="0.2">
      <c r="A209" s="70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 s="19">
        <f t="shared" si="7"/>
        <v>3.08</v>
      </c>
    </row>
    <row r="210" spans="1:8" x14ac:dyDescent="0.2">
      <c r="A210" s="7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 s="19">
        <f t="shared" si="7"/>
        <v>9.6300000000000008</v>
      </c>
    </row>
    <row r="211" spans="1:8" x14ac:dyDescent="0.2">
      <c r="A211" s="70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 s="19">
        <f t="shared" si="7"/>
        <v>12.01</v>
      </c>
    </row>
    <row r="212" spans="1:8" x14ac:dyDescent="0.2">
      <c r="A212" s="70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 s="19">
        <f t="shared" si="7"/>
        <v>0</v>
      </c>
    </row>
    <row r="213" spans="1:8" x14ac:dyDescent="0.2">
      <c r="A213" s="70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 s="19">
        <f t="shared" si="7"/>
        <v>0</v>
      </c>
    </row>
    <row r="214" spans="1:8" x14ac:dyDescent="0.2">
      <c r="A214" s="70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 s="19">
        <f t="shared" si="7"/>
        <v>3.35</v>
      </c>
    </row>
    <row r="215" spans="1:8" x14ac:dyDescent="0.2">
      <c r="A215" s="70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 s="19">
        <f t="shared" si="7"/>
        <v>6.16</v>
      </c>
    </row>
    <row r="216" spans="1:8" x14ac:dyDescent="0.2">
      <c r="A216" s="70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 s="19">
        <f t="shared" si="7"/>
        <v>0</v>
      </c>
    </row>
    <row r="217" spans="1:8" x14ac:dyDescent="0.2">
      <c r="A217" s="70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 s="19">
        <f t="shared" si="7"/>
        <v>0</v>
      </c>
    </row>
    <row r="218" spans="1:8" x14ac:dyDescent="0.2">
      <c r="A218" s="70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 s="19">
        <f t="shared" si="7"/>
        <v>12.17</v>
      </c>
    </row>
    <row r="219" spans="1:8" x14ac:dyDescent="0.2">
      <c r="A219" s="70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 s="19">
        <f t="shared" si="7"/>
        <v>4.54</v>
      </c>
    </row>
    <row r="220" spans="1:8" x14ac:dyDescent="0.2">
      <c r="A220" s="7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 s="19">
        <f t="shared" si="7"/>
        <v>8.36</v>
      </c>
    </row>
    <row r="221" spans="1:8" x14ac:dyDescent="0.2">
      <c r="A221" s="70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 s="19">
        <f t="shared" si="7"/>
        <v>15.48</v>
      </c>
    </row>
    <row r="222" spans="1:8" x14ac:dyDescent="0.2">
      <c r="A222" s="70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 s="19">
        <f t="shared" si="7"/>
        <v>0</v>
      </c>
    </row>
    <row r="223" spans="1:8" x14ac:dyDescent="0.2">
      <c r="A223" s="70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 s="19">
        <f t="shared" si="7"/>
        <v>0</v>
      </c>
    </row>
    <row r="224" spans="1:8" x14ac:dyDescent="0.2">
      <c r="A224" s="70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 s="19">
        <f t="shared" si="7"/>
        <v>2.09</v>
      </c>
    </row>
    <row r="225" spans="1:8" x14ac:dyDescent="0.2">
      <c r="A225" s="70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 s="19">
        <f t="shared" si="7"/>
        <v>5.35</v>
      </c>
    </row>
    <row r="226" spans="1:8" x14ac:dyDescent="0.2">
      <c r="A226" s="70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 s="19">
        <f t="shared" si="7"/>
        <v>0</v>
      </c>
    </row>
    <row r="227" spans="1:8" x14ac:dyDescent="0.2">
      <c r="A227" s="70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 s="19">
        <f t="shared" si="7"/>
        <v>0</v>
      </c>
    </row>
    <row r="228" spans="1:8" x14ac:dyDescent="0.2">
      <c r="A228" s="70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 s="19">
        <f t="shared" si="7"/>
        <v>6.44</v>
      </c>
    </row>
    <row r="229" spans="1:8" x14ac:dyDescent="0.2">
      <c r="A229" s="70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 s="19">
        <f t="shared" si="7"/>
        <v>2.59</v>
      </c>
    </row>
    <row r="230" spans="1:8" x14ac:dyDescent="0.2">
      <c r="A230" s="7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 s="19">
        <f t="shared" si="7"/>
        <v>5.68</v>
      </c>
    </row>
    <row r="231" spans="1:8" x14ac:dyDescent="0.2">
      <c r="A231" s="70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 s="19">
        <f t="shared" si="7"/>
        <v>7.64</v>
      </c>
    </row>
    <row r="232" spans="1:8" x14ac:dyDescent="0.2">
      <c r="A232" s="70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 s="19">
        <f t="shared" si="7"/>
        <v>0</v>
      </c>
    </row>
    <row r="233" spans="1:8" x14ac:dyDescent="0.2">
      <c r="A233" s="70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 s="19">
        <f t="shared" si="7"/>
        <v>3.78</v>
      </c>
    </row>
    <row r="234" spans="1:8" x14ac:dyDescent="0.2">
      <c r="A234" s="70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 s="19">
        <f t="shared" si="7"/>
        <v>2.02</v>
      </c>
    </row>
    <row r="235" spans="1:8" x14ac:dyDescent="0.2">
      <c r="A235" s="70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 s="19">
        <f t="shared" si="7"/>
        <v>2.64</v>
      </c>
    </row>
    <row r="236" spans="1:8" x14ac:dyDescent="0.2">
      <c r="A236" s="70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 s="19">
        <f t="shared" si="7"/>
        <v>0</v>
      </c>
    </row>
    <row r="237" spans="1:8" x14ac:dyDescent="0.2">
      <c r="A237" s="70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 s="19">
        <f t="shared" si="7"/>
        <v>4.95</v>
      </c>
    </row>
    <row r="238" spans="1:8" x14ac:dyDescent="0.2">
      <c r="A238" s="70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 s="19">
        <f t="shared" si="7"/>
        <v>6.31</v>
      </c>
    </row>
    <row r="239" spans="1:8" x14ac:dyDescent="0.2">
      <c r="A239" s="70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 s="19">
        <f t="shared" si="7"/>
        <v>2.92</v>
      </c>
    </row>
    <row r="240" spans="1:8" x14ac:dyDescent="0.2">
      <c r="A240" s="7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 s="19">
        <f t="shared" si="7"/>
        <v>4.2300000000000004</v>
      </c>
    </row>
    <row r="241" spans="1:8" x14ac:dyDescent="0.2">
      <c r="A241" s="70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 s="19">
        <f t="shared" si="7"/>
        <v>7.67</v>
      </c>
    </row>
    <row r="242" spans="1:8" x14ac:dyDescent="0.2">
      <c r="A242" s="70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 s="19">
        <f t="shared" si="7"/>
        <v>0</v>
      </c>
    </row>
    <row r="243" spans="1:8" x14ac:dyDescent="0.2">
      <c r="A243" s="70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 s="19">
        <f t="shared" si="7"/>
        <v>3.31</v>
      </c>
    </row>
    <row r="244" spans="1:8" x14ac:dyDescent="0.2">
      <c r="A244" s="70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 s="19">
        <f t="shared" si="7"/>
        <v>1.67</v>
      </c>
    </row>
    <row r="245" spans="1:8" x14ac:dyDescent="0.2">
      <c r="A245" s="70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 s="19">
        <f t="shared" si="7"/>
        <v>2.4</v>
      </c>
    </row>
    <row r="246" spans="1:8" x14ac:dyDescent="0.2">
      <c r="A246" s="70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 s="19">
        <f t="shared" si="7"/>
        <v>0</v>
      </c>
    </row>
    <row r="247" spans="1:8" x14ac:dyDescent="0.2">
      <c r="A247" s="70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 s="19">
        <f t="shared" si="7"/>
        <v>7.26</v>
      </c>
    </row>
    <row r="248" spans="1:8" x14ac:dyDescent="0.2">
      <c r="A248" s="70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 s="19">
        <f t="shared" si="7"/>
        <v>7.52</v>
      </c>
    </row>
    <row r="249" spans="1:8" x14ac:dyDescent="0.2">
      <c r="A249" s="70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 s="19">
        <f t="shared" si="7"/>
        <v>2.4700000000000002</v>
      </c>
    </row>
    <row r="250" spans="1:8" x14ac:dyDescent="0.2">
      <c r="A250" s="7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 s="19">
        <f t="shared" si="7"/>
        <v>6.08</v>
      </c>
    </row>
    <row r="251" spans="1:8" x14ac:dyDescent="0.2">
      <c r="A251" s="70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 s="19">
        <f t="shared" si="7"/>
        <v>10.199999999999999</v>
      </c>
    </row>
    <row r="252" spans="1:8" x14ac:dyDescent="0.2">
      <c r="A252" s="70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 s="19">
        <f t="shared" si="7"/>
        <v>0</v>
      </c>
    </row>
    <row r="253" spans="1:8" x14ac:dyDescent="0.2">
      <c r="A253" s="70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 s="19">
        <f t="shared" si="7"/>
        <v>0</v>
      </c>
    </row>
    <row r="254" spans="1:8" x14ac:dyDescent="0.2">
      <c r="A254" s="70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 s="19">
        <f t="shared" si="7"/>
        <v>2.94</v>
      </c>
    </row>
    <row r="255" spans="1:8" x14ac:dyDescent="0.2">
      <c r="A255" s="70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 s="19">
        <f t="shared" si="7"/>
        <v>3.13</v>
      </c>
    </row>
    <row r="256" spans="1:8" x14ac:dyDescent="0.2">
      <c r="A256" s="70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 s="19">
        <f t="shared" si="7"/>
        <v>0</v>
      </c>
    </row>
    <row r="257" spans="1:8" x14ac:dyDescent="0.2">
      <c r="A257" s="70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 s="19">
        <f t="shared" si="7"/>
        <v>12.7</v>
      </c>
    </row>
    <row r="258" spans="1:8" x14ac:dyDescent="0.2">
      <c r="A258" s="70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 s="19">
        <f t="shared" si="7"/>
        <v>8.25</v>
      </c>
    </row>
    <row r="259" spans="1:8" x14ac:dyDescent="0.2">
      <c r="A259" s="70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 s="19">
        <f t="shared" ref="H259:H322" si="9">IF(G259="n/a",  IF(F259 = "n/a", 0, F259), G259)</f>
        <v>2.73</v>
      </c>
    </row>
    <row r="260" spans="1:8" x14ac:dyDescent="0.2">
      <c r="A260" s="7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 s="19">
        <f t="shared" si="9"/>
        <v>4.57</v>
      </c>
    </row>
    <row r="261" spans="1:8" x14ac:dyDescent="0.2">
      <c r="A261" s="70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 s="19">
        <f t="shared" si="9"/>
        <v>10.48</v>
      </c>
    </row>
    <row r="262" spans="1:8" x14ac:dyDescent="0.2">
      <c r="A262" s="70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 s="19">
        <f t="shared" si="9"/>
        <v>0</v>
      </c>
    </row>
    <row r="263" spans="1:8" x14ac:dyDescent="0.2">
      <c r="A263" s="70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 s="19">
        <f t="shared" si="9"/>
        <v>3.39</v>
      </c>
    </row>
    <row r="264" spans="1:8" x14ac:dyDescent="0.2">
      <c r="A264" s="70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 s="19">
        <f t="shared" si="9"/>
        <v>1.95</v>
      </c>
    </row>
    <row r="265" spans="1:8" x14ac:dyDescent="0.2">
      <c r="A265" s="70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 s="19">
        <f t="shared" si="9"/>
        <v>2.85</v>
      </c>
    </row>
    <row r="266" spans="1:8" x14ac:dyDescent="0.2">
      <c r="A266" s="70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 s="19">
        <f t="shared" si="9"/>
        <v>0</v>
      </c>
    </row>
    <row r="267" spans="1:8" x14ac:dyDescent="0.2">
      <c r="A267" s="70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 s="19">
        <f t="shared" si="9"/>
        <v>9.52</v>
      </c>
    </row>
    <row r="268" spans="1:8" x14ac:dyDescent="0.2">
      <c r="A268" s="70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 s="19">
        <f t="shared" si="9"/>
        <v>6.56</v>
      </c>
    </row>
    <row r="269" spans="1:8" x14ac:dyDescent="0.2">
      <c r="A269" s="70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 s="19">
        <f t="shared" si="9"/>
        <v>1.59</v>
      </c>
    </row>
    <row r="270" spans="1:8" x14ac:dyDescent="0.2">
      <c r="A270" s="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 s="19">
        <f t="shared" si="9"/>
        <v>5.57</v>
      </c>
    </row>
    <row r="271" spans="1:8" x14ac:dyDescent="0.2">
      <c r="A271" s="70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 s="19">
        <f t="shared" si="9"/>
        <v>6.75</v>
      </c>
    </row>
    <row r="272" spans="1:8" x14ac:dyDescent="0.2">
      <c r="A272" s="70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 s="19">
        <f t="shared" si="9"/>
        <v>0</v>
      </c>
    </row>
    <row r="273" spans="1:8" x14ac:dyDescent="0.2">
      <c r="A273" s="70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 s="19">
        <f t="shared" si="9"/>
        <v>5.74</v>
      </c>
    </row>
    <row r="274" spans="1:8" x14ac:dyDescent="0.2">
      <c r="A274" s="70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 s="19">
        <f t="shared" si="9"/>
        <v>2.8</v>
      </c>
    </row>
    <row r="275" spans="1:8" x14ac:dyDescent="0.2">
      <c r="A275" s="70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 s="19">
        <f t="shared" si="9"/>
        <v>3.89</v>
      </c>
    </row>
    <row r="276" spans="1:8" x14ac:dyDescent="0.2">
      <c r="A276" s="70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 s="19">
        <f t="shared" si="9"/>
        <v>0</v>
      </c>
    </row>
    <row r="277" spans="1:8" x14ac:dyDescent="0.2">
      <c r="A277" s="70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 s="19">
        <f t="shared" si="9"/>
        <v>4.72</v>
      </c>
    </row>
    <row r="278" spans="1:8" x14ac:dyDescent="0.2">
      <c r="A278" s="70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 s="19">
        <f t="shared" si="9"/>
        <v>8.49</v>
      </c>
    </row>
    <row r="279" spans="1:8" x14ac:dyDescent="0.2">
      <c r="A279" s="70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 s="19">
        <f t="shared" si="9"/>
        <v>3.79</v>
      </c>
    </row>
    <row r="280" spans="1:8" x14ac:dyDescent="0.2">
      <c r="A280" s="7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 s="19">
        <f t="shared" si="9"/>
        <v>5.6</v>
      </c>
    </row>
    <row r="281" spans="1:8" x14ac:dyDescent="0.2">
      <c r="A281" s="70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 s="19">
        <f t="shared" si="9"/>
        <v>12.49</v>
      </c>
    </row>
    <row r="282" spans="1:8" x14ac:dyDescent="0.2">
      <c r="A282" s="70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 s="19">
        <f t="shared" si="9"/>
        <v>0</v>
      </c>
    </row>
    <row r="283" spans="1:8" x14ac:dyDescent="0.2">
      <c r="A283" s="70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 s="19">
        <f t="shared" si="9"/>
        <v>1.55</v>
      </c>
    </row>
    <row r="284" spans="1:8" x14ac:dyDescent="0.2">
      <c r="A284" s="70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 s="19">
        <f t="shared" si="9"/>
        <v>1.63</v>
      </c>
    </row>
    <row r="285" spans="1:8" x14ac:dyDescent="0.2">
      <c r="A285" s="70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 s="19">
        <f t="shared" si="9"/>
        <v>1.35</v>
      </c>
    </row>
    <row r="286" spans="1:8" x14ac:dyDescent="0.2">
      <c r="A286" s="70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 s="19">
        <f t="shared" si="9"/>
        <v>0</v>
      </c>
    </row>
    <row r="287" spans="1:8" x14ac:dyDescent="0.2">
      <c r="A287" s="70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 s="19">
        <f t="shared" si="9"/>
        <v>8.5</v>
      </c>
    </row>
    <row r="288" spans="1:8" x14ac:dyDescent="0.2">
      <c r="A288" s="70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 s="19">
        <f t="shared" si="9"/>
        <v>5.14</v>
      </c>
    </row>
    <row r="289" spans="1:8" x14ac:dyDescent="0.2">
      <c r="A289" s="70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 s="19">
        <f t="shared" si="9"/>
        <v>3.29</v>
      </c>
    </row>
    <row r="290" spans="1:8" x14ac:dyDescent="0.2">
      <c r="A290" s="7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 s="19">
        <f t="shared" si="9"/>
        <v>2.56</v>
      </c>
    </row>
    <row r="291" spans="1:8" x14ac:dyDescent="0.2">
      <c r="A291" s="70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 s="19">
        <f t="shared" si="9"/>
        <v>6.34</v>
      </c>
    </row>
    <row r="292" spans="1:8" x14ac:dyDescent="0.2">
      <c r="A292" s="70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 s="19">
        <f t="shared" si="9"/>
        <v>0</v>
      </c>
    </row>
    <row r="293" spans="1:8" x14ac:dyDescent="0.2">
      <c r="A293" s="70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 s="19">
        <f t="shared" si="9"/>
        <v>0</v>
      </c>
    </row>
    <row r="294" spans="1:8" x14ac:dyDescent="0.2">
      <c r="A294" s="70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 s="19">
        <f t="shared" si="9"/>
        <v>1.23</v>
      </c>
    </row>
    <row r="295" spans="1:8" x14ac:dyDescent="0.2">
      <c r="A295" s="70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 s="19">
        <f t="shared" si="9"/>
        <v>1.38</v>
      </c>
    </row>
    <row r="296" spans="1:8" x14ac:dyDescent="0.2">
      <c r="A296" s="70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 s="19">
        <f t="shared" si="9"/>
        <v>0</v>
      </c>
    </row>
    <row r="297" spans="1:8" x14ac:dyDescent="0.2">
      <c r="A297" s="70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 s="19">
        <f t="shared" si="9"/>
        <v>13.4</v>
      </c>
    </row>
    <row r="298" spans="1:8" x14ac:dyDescent="0.2">
      <c r="A298" s="70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 s="19">
        <f t="shared" si="9"/>
        <v>5.45</v>
      </c>
    </row>
    <row r="299" spans="1:8" x14ac:dyDescent="0.2">
      <c r="A299" s="70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 s="19">
        <f t="shared" si="9"/>
        <v>2.9</v>
      </c>
    </row>
    <row r="300" spans="1:8" x14ac:dyDescent="0.2">
      <c r="A300" s="7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 s="19">
        <f t="shared" si="9"/>
        <v>3.99</v>
      </c>
    </row>
    <row r="301" spans="1:8" x14ac:dyDescent="0.2">
      <c r="A301" s="70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 s="19">
        <f t="shared" si="9"/>
        <v>7.39</v>
      </c>
    </row>
    <row r="302" spans="1:8" x14ac:dyDescent="0.2">
      <c r="A302" s="70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 s="19">
        <f t="shared" si="9"/>
        <v>0</v>
      </c>
    </row>
    <row r="303" spans="1:8" x14ac:dyDescent="0.2">
      <c r="A303" s="70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 s="19">
        <f t="shared" si="9"/>
        <v>0</v>
      </c>
    </row>
    <row r="304" spans="1:8" x14ac:dyDescent="0.2">
      <c r="A304" s="70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 s="19">
        <f t="shared" si="9"/>
        <v>3.35</v>
      </c>
    </row>
    <row r="305" spans="1:8" x14ac:dyDescent="0.2">
      <c r="A305" s="70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 s="19">
        <f t="shared" si="9"/>
        <v>0</v>
      </c>
    </row>
    <row r="306" spans="1:8" x14ac:dyDescent="0.2">
      <c r="A306" s="70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 s="19">
        <f t="shared" si="9"/>
        <v>0</v>
      </c>
    </row>
    <row r="307" spans="1:8" x14ac:dyDescent="0.2">
      <c r="A307" s="70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 s="19">
        <f t="shared" si="9"/>
        <v>12.99</v>
      </c>
    </row>
    <row r="308" spans="1:8" x14ac:dyDescent="0.2">
      <c r="A308" s="70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 s="19">
        <f t="shared" si="9"/>
        <v>12.09</v>
      </c>
    </row>
    <row r="309" spans="1:8" x14ac:dyDescent="0.2">
      <c r="A309" s="70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 s="19">
        <f t="shared" si="9"/>
        <v>7.51</v>
      </c>
    </row>
    <row r="310" spans="1:8" x14ac:dyDescent="0.2">
      <c r="A310" s="7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 s="19">
        <f t="shared" si="9"/>
        <v>9.16</v>
      </c>
    </row>
    <row r="311" spans="1:8" x14ac:dyDescent="0.2">
      <c r="A311" s="70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 s="19">
        <f t="shared" si="9"/>
        <v>15.26</v>
      </c>
    </row>
    <row r="312" spans="1:8" x14ac:dyDescent="0.2">
      <c r="A312" s="70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 s="19">
        <f t="shared" si="9"/>
        <v>0</v>
      </c>
    </row>
    <row r="313" spans="1:8" x14ac:dyDescent="0.2">
      <c r="A313" s="70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 s="19">
        <f t="shared" si="9"/>
        <v>0</v>
      </c>
    </row>
    <row r="314" spans="1:8" x14ac:dyDescent="0.2">
      <c r="A314" s="70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 s="19">
        <f t="shared" si="9"/>
        <v>3.07</v>
      </c>
    </row>
    <row r="315" spans="1:8" x14ac:dyDescent="0.2">
      <c r="A315" s="70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 s="19">
        <f t="shared" si="9"/>
        <v>0</v>
      </c>
    </row>
    <row r="316" spans="1:8" x14ac:dyDescent="0.2">
      <c r="A316" s="70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 s="19">
        <f t="shared" si="9"/>
        <v>0</v>
      </c>
    </row>
    <row r="317" spans="1:8" x14ac:dyDescent="0.2">
      <c r="A317" s="70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 s="19">
        <f t="shared" si="9"/>
        <v>12.24</v>
      </c>
    </row>
    <row r="318" spans="1:8" x14ac:dyDescent="0.2">
      <c r="A318" s="70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 s="19">
        <f t="shared" si="9"/>
        <v>8.6999999999999993</v>
      </c>
    </row>
    <row r="319" spans="1:8" x14ac:dyDescent="0.2">
      <c r="A319" s="70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 s="19">
        <f t="shared" si="9"/>
        <v>2.81</v>
      </c>
    </row>
    <row r="320" spans="1:8" x14ac:dyDescent="0.2">
      <c r="A320" s="7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 s="19">
        <f t="shared" si="9"/>
        <v>7.33</v>
      </c>
    </row>
    <row r="321" spans="1:8" x14ac:dyDescent="0.2">
      <c r="A321" s="70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 s="19">
        <f t="shared" si="9"/>
        <v>9.35</v>
      </c>
    </row>
    <row r="322" spans="1:8" x14ac:dyDescent="0.2">
      <c r="A322" s="70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 s="19">
        <f t="shared" si="9"/>
        <v>0</v>
      </c>
    </row>
    <row r="323" spans="1:8" x14ac:dyDescent="0.2">
      <c r="A323" s="70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 s="19">
        <f t="shared" ref="H323:H386" si="11">IF(G323="n/a",  IF(F323 = "n/a", 0, F323), G323)</f>
        <v>0</v>
      </c>
    </row>
    <row r="324" spans="1:8" x14ac:dyDescent="0.2">
      <c r="A324" s="70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 s="19">
        <f t="shared" si="11"/>
        <v>2.4900000000000002</v>
      </c>
    </row>
    <row r="325" spans="1:8" x14ac:dyDescent="0.2">
      <c r="A325" s="70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 s="19">
        <f t="shared" si="11"/>
        <v>3.03</v>
      </c>
    </row>
    <row r="326" spans="1:8" x14ac:dyDescent="0.2">
      <c r="A326" s="70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 s="19">
        <f t="shared" si="11"/>
        <v>0</v>
      </c>
    </row>
    <row r="327" spans="1:8" x14ac:dyDescent="0.2">
      <c r="A327" s="70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 s="19">
        <f t="shared" si="11"/>
        <v>12.99</v>
      </c>
    </row>
    <row r="328" spans="1:8" x14ac:dyDescent="0.2">
      <c r="A328" s="70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 s="19">
        <f t="shared" si="11"/>
        <v>4.42</v>
      </c>
    </row>
    <row r="329" spans="1:8" x14ac:dyDescent="0.2">
      <c r="A329" s="70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 s="19">
        <f t="shared" si="11"/>
        <v>1.26</v>
      </c>
    </row>
    <row r="330" spans="1:8" x14ac:dyDescent="0.2">
      <c r="A330" s="7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 s="19">
        <f t="shared" si="11"/>
        <v>3.37</v>
      </c>
    </row>
    <row r="331" spans="1:8" x14ac:dyDescent="0.2">
      <c r="A331" s="70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 s="19">
        <f t="shared" si="11"/>
        <v>6.21</v>
      </c>
    </row>
    <row r="332" spans="1:8" x14ac:dyDescent="0.2">
      <c r="A332" s="70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 s="19">
        <f t="shared" si="11"/>
        <v>0</v>
      </c>
    </row>
    <row r="333" spans="1:8" x14ac:dyDescent="0.2">
      <c r="A333" s="70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 s="19">
        <f t="shared" si="11"/>
        <v>0</v>
      </c>
    </row>
    <row r="334" spans="1:8" x14ac:dyDescent="0.2">
      <c r="A334" s="70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 s="19">
        <f t="shared" si="11"/>
        <v>2.76</v>
      </c>
    </row>
    <row r="335" spans="1:8" x14ac:dyDescent="0.2">
      <c r="A335" s="70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 s="19">
        <f t="shared" si="11"/>
        <v>3.33</v>
      </c>
    </row>
    <row r="336" spans="1:8" x14ac:dyDescent="0.2">
      <c r="A336" s="70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 s="19">
        <f t="shared" si="11"/>
        <v>0</v>
      </c>
    </row>
    <row r="337" spans="1:8" x14ac:dyDescent="0.2">
      <c r="A337" s="70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 s="19">
        <f t="shared" si="11"/>
        <v>5.13</v>
      </c>
    </row>
    <row r="338" spans="1:8" x14ac:dyDescent="0.2">
      <c r="A338" s="70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 s="19">
        <f t="shared" si="11"/>
        <v>6.23</v>
      </c>
    </row>
    <row r="339" spans="1:8" x14ac:dyDescent="0.2">
      <c r="A339" s="70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 s="19">
        <f t="shared" si="11"/>
        <v>3.07</v>
      </c>
    </row>
    <row r="340" spans="1:8" x14ac:dyDescent="0.2">
      <c r="A340" s="7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 s="19">
        <f t="shared" si="11"/>
        <v>5.58</v>
      </c>
    </row>
    <row r="341" spans="1:8" x14ac:dyDescent="0.2">
      <c r="A341" s="70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 s="19">
        <f t="shared" si="11"/>
        <v>9.1199999999999992</v>
      </c>
    </row>
    <row r="342" spans="1:8" x14ac:dyDescent="0.2">
      <c r="A342" s="70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 s="19">
        <f t="shared" si="11"/>
        <v>0</v>
      </c>
    </row>
    <row r="343" spans="1:8" x14ac:dyDescent="0.2">
      <c r="A343" s="70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 s="19">
        <f t="shared" si="11"/>
        <v>0</v>
      </c>
    </row>
    <row r="344" spans="1:8" x14ac:dyDescent="0.2">
      <c r="A344" s="70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 s="19">
        <f t="shared" si="11"/>
        <v>2.2799999999999998</v>
      </c>
    </row>
    <row r="345" spans="1:8" x14ac:dyDescent="0.2">
      <c r="A345" s="70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 s="19">
        <f t="shared" si="11"/>
        <v>3.42</v>
      </c>
    </row>
    <row r="346" spans="1:8" x14ac:dyDescent="0.2">
      <c r="A346" s="70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 s="19">
        <f t="shared" si="11"/>
        <v>0</v>
      </c>
    </row>
    <row r="347" spans="1:8" x14ac:dyDescent="0.2">
      <c r="A347" s="70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 s="19">
        <f t="shared" si="11"/>
        <v>10.07</v>
      </c>
    </row>
    <row r="348" spans="1:8" x14ac:dyDescent="0.2">
      <c r="A348" s="70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 s="19">
        <f t="shared" si="11"/>
        <v>6.98</v>
      </c>
    </row>
    <row r="349" spans="1:8" x14ac:dyDescent="0.2">
      <c r="A349" s="70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 s="19">
        <f t="shared" si="11"/>
        <v>2.94</v>
      </c>
    </row>
    <row r="350" spans="1:8" x14ac:dyDescent="0.2">
      <c r="A350" s="7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 s="19">
        <f t="shared" si="11"/>
        <v>7.46</v>
      </c>
    </row>
    <row r="351" spans="1:8" x14ac:dyDescent="0.2">
      <c r="A351" s="70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 s="19">
        <f t="shared" si="11"/>
        <v>12.22</v>
      </c>
    </row>
    <row r="352" spans="1:8" x14ac:dyDescent="0.2">
      <c r="A352" s="70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 s="19">
        <f t="shared" si="11"/>
        <v>0</v>
      </c>
    </row>
    <row r="353" spans="1:8" x14ac:dyDescent="0.2">
      <c r="A353" s="70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 s="19">
        <f t="shared" si="11"/>
        <v>0</v>
      </c>
    </row>
    <row r="354" spans="1:8" x14ac:dyDescent="0.2">
      <c r="A354" s="70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 s="19">
        <f t="shared" si="11"/>
        <v>1.79</v>
      </c>
    </row>
    <row r="355" spans="1:8" x14ac:dyDescent="0.2">
      <c r="A355" s="70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 s="19">
        <f t="shared" si="11"/>
        <v>4.91</v>
      </c>
    </row>
    <row r="356" spans="1:8" x14ac:dyDescent="0.2">
      <c r="A356" s="70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 s="19">
        <f t="shared" si="11"/>
        <v>0</v>
      </c>
    </row>
    <row r="357" spans="1:8" x14ac:dyDescent="0.2">
      <c r="A357" s="70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 s="19">
        <f t="shared" si="11"/>
        <v>12.64</v>
      </c>
    </row>
    <row r="358" spans="1:8" x14ac:dyDescent="0.2">
      <c r="A358" s="70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 s="19">
        <f t="shared" si="11"/>
        <v>5.6</v>
      </c>
    </row>
    <row r="359" spans="1:8" x14ac:dyDescent="0.2">
      <c r="A359" s="70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 s="19">
        <f t="shared" si="11"/>
        <v>2.41</v>
      </c>
    </row>
    <row r="360" spans="1:8" x14ac:dyDescent="0.2">
      <c r="A360" s="7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 s="19">
        <f t="shared" si="11"/>
        <v>5.82</v>
      </c>
    </row>
    <row r="361" spans="1:8" x14ac:dyDescent="0.2">
      <c r="A361" s="70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 s="19">
        <f t="shared" si="11"/>
        <v>8.98</v>
      </c>
    </row>
    <row r="362" spans="1:8" x14ac:dyDescent="0.2">
      <c r="A362" s="70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 s="19">
        <f t="shared" si="11"/>
        <v>0</v>
      </c>
    </row>
    <row r="363" spans="1:8" x14ac:dyDescent="0.2">
      <c r="A363" s="70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 s="19">
        <f t="shared" si="11"/>
        <v>0</v>
      </c>
    </row>
    <row r="364" spans="1:8" x14ac:dyDescent="0.2">
      <c r="A364" s="70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 s="19">
        <f t="shared" si="11"/>
        <v>1.73</v>
      </c>
    </row>
    <row r="365" spans="1:8" x14ac:dyDescent="0.2">
      <c r="A365" s="70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 s="19">
        <f t="shared" si="11"/>
        <v>3.91</v>
      </c>
    </row>
    <row r="366" spans="1:8" x14ac:dyDescent="0.2">
      <c r="A366" s="70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 s="19">
        <f t="shared" si="11"/>
        <v>0</v>
      </c>
    </row>
    <row r="367" spans="1:8" x14ac:dyDescent="0.2">
      <c r="A367" s="70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 s="19">
        <f t="shared" si="11"/>
        <v>7.07</v>
      </c>
    </row>
    <row r="368" spans="1:8" x14ac:dyDescent="0.2">
      <c r="A368" s="70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 s="19">
        <f t="shared" si="11"/>
        <v>7.06</v>
      </c>
    </row>
    <row r="369" spans="1:8" x14ac:dyDescent="0.2">
      <c r="A369" s="70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 s="19">
        <f t="shared" si="11"/>
        <v>2.39</v>
      </c>
    </row>
    <row r="370" spans="1:8" x14ac:dyDescent="0.2">
      <c r="A370" s="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 s="19">
        <f t="shared" si="11"/>
        <v>2.42</v>
      </c>
    </row>
    <row r="371" spans="1:8" x14ac:dyDescent="0.2">
      <c r="A371" s="70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 s="19">
        <f t="shared" si="11"/>
        <v>9.11</v>
      </c>
    </row>
    <row r="372" spans="1:8" x14ac:dyDescent="0.2">
      <c r="A372" s="70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 s="19">
        <f t="shared" si="11"/>
        <v>0</v>
      </c>
    </row>
    <row r="373" spans="1:8" x14ac:dyDescent="0.2">
      <c r="A373" s="70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 s="19">
        <f t="shared" si="11"/>
        <v>0</v>
      </c>
    </row>
    <row r="374" spans="1:8" x14ac:dyDescent="0.2">
      <c r="A374" s="70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 s="19">
        <f t="shared" si="11"/>
        <v>2.27</v>
      </c>
    </row>
    <row r="375" spans="1:8" x14ac:dyDescent="0.2">
      <c r="A375" s="70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 s="19">
        <f t="shared" si="11"/>
        <v>3.46</v>
      </c>
    </row>
    <row r="376" spans="1:8" x14ac:dyDescent="0.2">
      <c r="A376" s="70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 s="19">
        <f t="shared" si="11"/>
        <v>0</v>
      </c>
    </row>
    <row r="377" spans="1:8" x14ac:dyDescent="0.2">
      <c r="A377" s="70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 s="19">
        <f t="shared" si="11"/>
        <v>14.46</v>
      </c>
    </row>
    <row r="378" spans="1:8" x14ac:dyDescent="0.2">
      <c r="A378" s="70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 s="19">
        <f t="shared" si="11"/>
        <v>7.48</v>
      </c>
    </row>
    <row r="379" spans="1:8" x14ac:dyDescent="0.2">
      <c r="A379" s="70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 s="19">
        <f t="shared" si="11"/>
        <v>2.21</v>
      </c>
    </row>
    <row r="380" spans="1:8" x14ac:dyDescent="0.2">
      <c r="A380" s="7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 s="19">
        <f t="shared" si="11"/>
        <v>4.3899999999999997</v>
      </c>
    </row>
    <row r="381" spans="1:8" x14ac:dyDescent="0.2">
      <c r="A381" s="70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 s="19">
        <f t="shared" si="11"/>
        <v>9.4700000000000006</v>
      </c>
    </row>
    <row r="382" spans="1:8" x14ac:dyDescent="0.2">
      <c r="A382" s="70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 s="19">
        <f t="shared" si="11"/>
        <v>0</v>
      </c>
    </row>
    <row r="383" spans="1:8" x14ac:dyDescent="0.2">
      <c r="A383" s="70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 s="19">
        <f t="shared" si="11"/>
        <v>4.33</v>
      </c>
    </row>
    <row r="384" spans="1:8" x14ac:dyDescent="0.2">
      <c r="A384" s="70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 s="19">
        <f t="shared" si="11"/>
        <v>1.88</v>
      </c>
    </row>
    <row r="385" spans="1:8" x14ac:dyDescent="0.2">
      <c r="A385" s="70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 s="19">
        <f t="shared" si="11"/>
        <v>4.55</v>
      </c>
    </row>
    <row r="386" spans="1:8" x14ac:dyDescent="0.2">
      <c r="A386" s="70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 s="19">
        <f t="shared" si="11"/>
        <v>0</v>
      </c>
    </row>
    <row r="387" spans="1:8" x14ac:dyDescent="0.2">
      <c r="A387" s="70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 s="19">
        <f t="shared" ref="H387:H450" si="13">IF(G387="n/a",  IF(F387 = "n/a", 0, F387), G387)</f>
        <v>8.18</v>
      </c>
    </row>
    <row r="388" spans="1:8" x14ac:dyDescent="0.2">
      <c r="A388" s="70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 s="19">
        <f t="shared" si="13"/>
        <v>9.1300000000000008</v>
      </c>
    </row>
    <row r="389" spans="1:8" x14ac:dyDescent="0.2">
      <c r="A389" s="70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 s="19">
        <f t="shared" si="13"/>
        <v>2.34</v>
      </c>
    </row>
    <row r="390" spans="1:8" x14ac:dyDescent="0.2">
      <c r="A390" s="7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 s="19">
        <f t="shared" si="13"/>
        <v>8.1999999999999993</v>
      </c>
    </row>
    <row r="391" spans="1:8" x14ac:dyDescent="0.2">
      <c r="A391" s="70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 s="19">
        <f t="shared" si="13"/>
        <v>11.26</v>
      </c>
    </row>
    <row r="392" spans="1:8" x14ac:dyDescent="0.2">
      <c r="A392" s="70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 s="19">
        <f t="shared" si="13"/>
        <v>0</v>
      </c>
    </row>
    <row r="393" spans="1:8" x14ac:dyDescent="0.2">
      <c r="A393" s="70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 s="19">
        <f t="shared" si="13"/>
        <v>0</v>
      </c>
    </row>
    <row r="394" spans="1:8" x14ac:dyDescent="0.2">
      <c r="A394" s="70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 s="19">
        <f t="shared" si="13"/>
        <v>0</v>
      </c>
    </row>
    <row r="395" spans="1:8" x14ac:dyDescent="0.2">
      <c r="A395" s="70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 s="19">
        <f t="shared" si="13"/>
        <v>0</v>
      </c>
    </row>
    <row r="396" spans="1:8" x14ac:dyDescent="0.2">
      <c r="A396" s="70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 s="19">
        <f t="shared" si="13"/>
        <v>0</v>
      </c>
    </row>
    <row r="397" spans="1:8" x14ac:dyDescent="0.2">
      <c r="A397" s="70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 s="19">
        <f t="shared" si="13"/>
        <v>12.5</v>
      </c>
    </row>
    <row r="398" spans="1:8" x14ac:dyDescent="0.2">
      <c r="A398" s="70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 s="19">
        <f t="shared" si="13"/>
        <v>12.5</v>
      </c>
    </row>
    <row r="399" spans="1:8" x14ac:dyDescent="0.2">
      <c r="A399" s="70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 s="19">
        <f t="shared" si="13"/>
        <v>3.99</v>
      </c>
    </row>
    <row r="400" spans="1:8" x14ac:dyDescent="0.2">
      <c r="A400" s="7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 s="19">
        <f t="shared" si="13"/>
        <v>9.42</v>
      </c>
    </row>
    <row r="401" spans="1:8" x14ac:dyDescent="0.2">
      <c r="A401" s="70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 s="19">
        <f t="shared" si="13"/>
        <v>14.92</v>
      </c>
    </row>
    <row r="402" spans="1:8" x14ac:dyDescent="0.2">
      <c r="A402" s="70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 s="19">
        <f t="shared" si="13"/>
        <v>0</v>
      </c>
    </row>
    <row r="403" spans="1:8" x14ac:dyDescent="0.2">
      <c r="A403" s="70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 s="19">
        <f t="shared" si="13"/>
        <v>0</v>
      </c>
    </row>
    <row r="404" spans="1:8" x14ac:dyDescent="0.2">
      <c r="A404" s="70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 s="19">
        <f t="shared" si="13"/>
        <v>3.2</v>
      </c>
    </row>
    <row r="405" spans="1:8" x14ac:dyDescent="0.2">
      <c r="A405" s="70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 s="19">
        <f t="shared" si="13"/>
        <v>3.85</v>
      </c>
    </row>
    <row r="406" spans="1:8" x14ac:dyDescent="0.2">
      <c r="A406" s="70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 s="19">
        <f t="shared" si="13"/>
        <v>0</v>
      </c>
    </row>
    <row r="407" spans="1:8" x14ac:dyDescent="0.2">
      <c r="A407" s="70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 s="19">
        <f t="shared" si="13"/>
        <v>9.49</v>
      </c>
    </row>
    <row r="408" spans="1:8" x14ac:dyDescent="0.2">
      <c r="A408" s="70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 s="19">
        <f t="shared" si="13"/>
        <v>8.35</v>
      </c>
    </row>
    <row r="409" spans="1:8" x14ac:dyDescent="0.2">
      <c r="A409" s="70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 s="19">
        <f t="shared" si="13"/>
        <v>3.17</v>
      </c>
    </row>
    <row r="410" spans="1:8" x14ac:dyDescent="0.2">
      <c r="A410" s="7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 s="19">
        <f t="shared" si="13"/>
        <v>4.55</v>
      </c>
    </row>
    <row r="411" spans="1:8" x14ac:dyDescent="0.2">
      <c r="A411" s="70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 s="19">
        <f t="shared" si="13"/>
        <v>12.79</v>
      </c>
    </row>
    <row r="412" spans="1:8" x14ac:dyDescent="0.2">
      <c r="A412" s="70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 s="19">
        <f t="shared" si="13"/>
        <v>0</v>
      </c>
    </row>
    <row r="413" spans="1:8" x14ac:dyDescent="0.2">
      <c r="A413" s="70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 s="19">
        <f t="shared" si="13"/>
        <v>0</v>
      </c>
    </row>
    <row r="414" spans="1:8" x14ac:dyDescent="0.2">
      <c r="A414" s="70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 s="19">
        <f t="shared" si="13"/>
        <v>1.78</v>
      </c>
    </row>
    <row r="415" spans="1:8" x14ac:dyDescent="0.2">
      <c r="A415" s="70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 s="19">
        <f t="shared" si="13"/>
        <v>2.25</v>
      </c>
    </row>
    <row r="416" spans="1:8" x14ac:dyDescent="0.2">
      <c r="A416" s="70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 s="19">
        <f t="shared" si="13"/>
        <v>0</v>
      </c>
    </row>
    <row r="417" spans="1:8" x14ac:dyDescent="0.2">
      <c r="A417" s="70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 s="19">
        <f t="shared" si="13"/>
        <v>0</v>
      </c>
    </row>
    <row r="418" spans="1:8" x14ac:dyDescent="0.2">
      <c r="A418" s="70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 s="19">
        <f t="shared" si="13"/>
        <v>5.08</v>
      </c>
    </row>
    <row r="419" spans="1:8" x14ac:dyDescent="0.2">
      <c r="A419" s="70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 s="19">
        <f t="shared" si="13"/>
        <v>2.54</v>
      </c>
    </row>
    <row r="420" spans="1:8" x14ac:dyDescent="0.2">
      <c r="A420" s="7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 s="19">
        <f t="shared" si="13"/>
        <v>4.41</v>
      </c>
    </row>
    <row r="421" spans="1:8" x14ac:dyDescent="0.2">
      <c r="A421" s="70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 s="19">
        <f t="shared" si="13"/>
        <v>6.73</v>
      </c>
    </row>
    <row r="422" spans="1:8" x14ac:dyDescent="0.2">
      <c r="A422" s="70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 s="19">
        <f t="shared" si="13"/>
        <v>0</v>
      </c>
    </row>
    <row r="423" spans="1:8" x14ac:dyDescent="0.2">
      <c r="A423" s="70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 s="19">
        <f t="shared" si="13"/>
        <v>0</v>
      </c>
    </row>
    <row r="424" spans="1:8" x14ac:dyDescent="0.2">
      <c r="A424" s="70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 s="19">
        <f t="shared" si="13"/>
        <v>2.14</v>
      </c>
    </row>
    <row r="425" spans="1:8" x14ac:dyDescent="0.2">
      <c r="A425" s="70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 s="19">
        <f t="shared" si="13"/>
        <v>3.48</v>
      </c>
    </row>
    <row r="426" spans="1:8" x14ac:dyDescent="0.2">
      <c r="A426" s="70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 s="19">
        <f t="shared" si="13"/>
        <v>0</v>
      </c>
    </row>
    <row r="427" spans="1:8" x14ac:dyDescent="0.2">
      <c r="A427" s="70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 s="19">
        <f t="shared" si="13"/>
        <v>6.2</v>
      </c>
    </row>
    <row r="428" spans="1:8" x14ac:dyDescent="0.2">
      <c r="A428" s="70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 s="19">
        <f t="shared" si="13"/>
        <v>7.77</v>
      </c>
    </row>
    <row r="429" spans="1:8" x14ac:dyDescent="0.2">
      <c r="A429" s="70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 s="19">
        <f t="shared" si="13"/>
        <v>2.86</v>
      </c>
    </row>
    <row r="430" spans="1:8" x14ac:dyDescent="0.2">
      <c r="A430" s="7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 s="19">
        <f t="shared" si="13"/>
        <v>4.49</v>
      </c>
    </row>
    <row r="431" spans="1:8" x14ac:dyDescent="0.2">
      <c r="A431" s="70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 s="19">
        <f t="shared" si="13"/>
        <v>9.06</v>
      </c>
    </row>
    <row r="432" spans="1:8" x14ac:dyDescent="0.2">
      <c r="A432" s="70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 s="19">
        <f t="shared" si="13"/>
        <v>0</v>
      </c>
    </row>
    <row r="433" spans="1:8" x14ac:dyDescent="0.2">
      <c r="A433" s="70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 s="19">
        <f t="shared" si="13"/>
        <v>0</v>
      </c>
    </row>
    <row r="434" spans="1:8" x14ac:dyDescent="0.2">
      <c r="A434" s="70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 s="19">
        <f t="shared" si="13"/>
        <v>1.99</v>
      </c>
    </row>
    <row r="435" spans="1:8" x14ac:dyDescent="0.2">
      <c r="A435" s="70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 s="19">
        <f t="shared" si="13"/>
        <v>4.32</v>
      </c>
    </row>
    <row r="436" spans="1:8" x14ac:dyDescent="0.2">
      <c r="A436" s="70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 s="19">
        <f t="shared" si="13"/>
        <v>0</v>
      </c>
    </row>
    <row r="437" spans="1:8" x14ac:dyDescent="0.2">
      <c r="A437" s="70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 s="19">
        <f t="shared" si="13"/>
        <v>12.83</v>
      </c>
    </row>
    <row r="438" spans="1:8" x14ac:dyDescent="0.2">
      <c r="A438" s="70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 s="19">
        <f t="shared" si="13"/>
        <v>6.02</v>
      </c>
    </row>
    <row r="439" spans="1:8" x14ac:dyDescent="0.2">
      <c r="A439" s="70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 s="19">
        <f t="shared" si="13"/>
        <v>2.38</v>
      </c>
    </row>
    <row r="440" spans="1:8" x14ac:dyDescent="0.2">
      <c r="A440" s="7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 s="19">
        <f t="shared" si="13"/>
        <v>2.81</v>
      </c>
    </row>
    <row r="441" spans="1:8" x14ac:dyDescent="0.2">
      <c r="A441" s="70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 s="19">
        <f t="shared" si="13"/>
        <v>10.34</v>
      </c>
    </row>
    <row r="442" spans="1:8" x14ac:dyDescent="0.2">
      <c r="A442" s="70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 s="19">
        <f t="shared" si="13"/>
        <v>0</v>
      </c>
    </row>
    <row r="443" spans="1:8" x14ac:dyDescent="0.2">
      <c r="A443" s="70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 s="19">
        <f t="shared" si="13"/>
        <v>5.4</v>
      </c>
    </row>
    <row r="444" spans="1:8" x14ac:dyDescent="0.2">
      <c r="A444" s="70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 s="19">
        <f t="shared" si="13"/>
        <v>2.06</v>
      </c>
    </row>
    <row r="445" spans="1:8" x14ac:dyDescent="0.2">
      <c r="A445" s="70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 s="19">
        <f t="shared" si="13"/>
        <v>3.89</v>
      </c>
    </row>
    <row r="446" spans="1:8" x14ac:dyDescent="0.2">
      <c r="A446" s="70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 s="19">
        <f t="shared" si="13"/>
        <v>0</v>
      </c>
    </row>
    <row r="447" spans="1:8" x14ac:dyDescent="0.2">
      <c r="A447" s="70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 s="19">
        <f t="shared" si="13"/>
        <v>9.02</v>
      </c>
    </row>
    <row r="448" spans="1:8" x14ac:dyDescent="0.2">
      <c r="A448" s="70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 s="19">
        <f t="shared" si="13"/>
        <v>7.55</v>
      </c>
    </row>
    <row r="449" spans="1:8" x14ac:dyDescent="0.2">
      <c r="A449" s="70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 s="19">
        <f t="shared" si="13"/>
        <v>2.91</v>
      </c>
    </row>
    <row r="450" spans="1:8" x14ac:dyDescent="0.2">
      <c r="A450" s="7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 s="19">
        <f t="shared" si="13"/>
        <v>4.62</v>
      </c>
    </row>
    <row r="451" spans="1:8" x14ac:dyDescent="0.2">
      <c r="A451" s="70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 s="19">
        <f t="shared" ref="H451:H514" si="15">IF(G451="n/a",  IF(F451 = "n/a", 0, F451), G451)</f>
        <v>10.07</v>
      </c>
    </row>
    <row r="452" spans="1:8" x14ac:dyDescent="0.2">
      <c r="A452" s="70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 s="19">
        <f t="shared" si="15"/>
        <v>0</v>
      </c>
    </row>
    <row r="453" spans="1:8" x14ac:dyDescent="0.2">
      <c r="A453" s="70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 s="19">
        <f t="shared" si="15"/>
        <v>0</v>
      </c>
    </row>
    <row r="454" spans="1:8" x14ac:dyDescent="0.2">
      <c r="A454" s="70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 s="19">
        <f t="shared" si="15"/>
        <v>1.97</v>
      </c>
    </row>
    <row r="455" spans="1:8" x14ac:dyDescent="0.2">
      <c r="A455" s="70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 s="19">
        <f t="shared" si="15"/>
        <v>2.5299999999999998</v>
      </c>
    </row>
    <row r="456" spans="1:8" x14ac:dyDescent="0.2">
      <c r="A456" s="70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 s="19">
        <f t="shared" si="15"/>
        <v>0</v>
      </c>
    </row>
    <row r="457" spans="1:8" x14ac:dyDescent="0.2">
      <c r="A457" s="70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 s="19">
        <f t="shared" si="15"/>
        <v>18.079999999999998</v>
      </c>
    </row>
    <row r="458" spans="1:8" x14ac:dyDescent="0.2">
      <c r="A458" s="70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 s="19">
        <f t="shared" si="15"/>
        <v>6.06</v>
      </c>
    </row>
    <row r="459" spans="1:8" x14ac:dyDescent="0.2">
      <c r="A459" s="70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 s="19">
        <f t="shared" si="15"/>
        <v>3.07</v>
      </c>
    </row>
    <row r="460" spans="1:8" x14ac:dyDescent="0.2">
      <c r="A460" s="7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 s="19">
        <f t="shared" si="15"/>
        <v>4.7699999999999996</v>
      </c>
    </row>
    <row r="461" spans="1:8" x14ac:dyDescent="0.2">
      <c r="A461" s="70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 s="19">
        <f t="shared" si="15"/>
        <v>7.47</v>
      </c>
    </row>
    <row r="462" spans="1:8" x14ac:dyDescent="0.2">
      <c r="A462" s="70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 s="19">
        <f t="shared" si="15"/>
        <v>0</v>
      </c>
    </row>
    <row r="463" spans="1:8" x14ac:dyDescent="0.2">
      <c r="A463" s="70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 s="19">
        <f t="shared" si="15"/>
        <v>5.1100000000000003</v>
      </c>
    </row>
    <row r="464" spans="1:8" x14ac:dyDescent="0.2">
      <c r="A464" s="70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 s="19">
        <f t="shared" si="15"/>
        <v>2.77</v>
      </c>
    </row>
    <row r="465" spans="1:8" x14ac:dyDescent="0.2">
      <c r="A465" s="70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 s="19">
        <f t="shared" si="15"/>
        <v>4.3600000000000003</v>
      </c>
    </row>
    <row r="466" spans="1:8" x14ac:dyDescent="0.2">
      <c r="A466" s="70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 s="19">
        <f t="shared" si="15"/>
        <v>0</v>
      </c>
    </row>
    <row r="467" spans="1:8" x14ac:dyDescent="0.2">
      <c r="A467" s="70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 s="19">
        <f t="shared" si="15"/>
        <v>11.95</v>
      </c>
    </row>
    <row r="468" spans="1:8" x14ac:dyDescent="0.2">
      <c r="A468" s="70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 s="19">
        <f t="shared" si="15"/>
        <v>8.07</v>
      </c>
    </row>
    <row r="469" spans="1:8" x14ac:dyDescent="0.2">
      <c r="A469" s="70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 s="19">
        <f t="shared" si="15"/>
        <v>3.18</v>
      </c>
    </row>
    <row r="470" spans="1:8" x14ac:dyDescent="0.2">
      <c r="A470" s="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 s="19">
        <f t="shared" si="15"/>
        <v>4.41</v>
      </c>
    </row>
    <row r="471" spans="1:8" x14ac:dyDescent="0.2">
      <c r="A471" s="70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 s="19">
        <f t="shared" si="15"/>
        <v>11.94</v>
      </c>
    </row>
    <row r="472" spans="1:8" x14ac:dyDescent="0.2">
      <c r="A472" s="70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 s="19">
        <f t="shared" si="15"/>
        <v>0</v>
      </c>
    </row>
    <row r="473" spans="1:8" x14ac:dyDescent="0.2">
      <c r="A473" s="70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 s="19">
        <f t="shared" si="15"/>
        <v>0</v>
      </c>
    </row>
    <row r="474" spans="1:8" x14ac:dyDescent="0.2">
      <c r="A474" s="70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 s="19">
        <f t="shared" si="15"/>
        <v>0</v>
      </c>
    </row>
    <row r="475" spans="1:8" x14ac:dyDescent="0.2">
      <c r="A475" s="70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 s="19">
        <f t="shared" si="15"/>
        <v>0</v>
      </c>
    </row>
    <row r="476" spans="1:8" x14ac:dyDescent="0.2">
      <c r="A476" s="70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 s="19">
        <f t="shared" si="15"/>
        <v>0</v>
      </c>
    </row>
    <row r="477" spans="1:8" x14ac:dyDescent="0.2">
      <c r="A477" s="70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 s="19">
        <f t="shared" si="15"/>
        <v>0</v>
      </c>
    </row>
    <row r="478" spans="1:8" x14ac:dyDescent="0.2">
      <c r="A478" s="70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 s="19">
        <f t="shared" si="15"/>
        <v>5.8</v>
      </c>
    </row>
    <row r="479" spans="1:8" x14ac:dyDescent="0.2">
      <c r="A479" s="70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 s="19">
        <f t="shared" si="15"/>
        <v>3.75</v>
      </c>
    </row>
    <row r="480" spans="1:8" x14ac:dyDescent="0.2">
      <c r="A480" s="7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 s="19">
        <f t="shared" si="15"/>
        <v>3.99</v>
      </c>
    </row>
    <row r="481" spans="1:8" x14ac:dyDescent="0.2">
      <c r="A481" s="70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 s="19">
        <f t="shared" si="15"/>
        <v>12.68</v>
      </c>
    </row>
    <row r="482" spans="1:8" x14ac:dyDescent="0.2">
      <c r="A482" s="70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 s="19">
        <f t="shared" si="15"/>
        <v>0</v>
      </c>
    </row>
    <row r="483" spans="1:8" x14ac:dyDescent="0.2">
      <c r="A483" s="70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 s="19">
        <f t="shared" si="15"/>
        <v>0</v>
      </c>
    </row>
    <row r="484" spans="1:8" x14ac:dyDescent="0.2">
      <c r="A484" s="70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 s="19">
        <f t="shared" si="15"/>
        <v>2.27</v>
      </c>
    </row>
    <row r="485" spans="1:8" x14ac:dyDescent="0.2">
      <c r="A485" s="70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 s="19">
        <f t="shared" si="15"/>
        <v>5.78</v>
      </c>
    </row>
    <row r="486" spans="1:8" x14ac:dyDescent="0.2">
      <c r="A486" s="70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 s="19">
        <f t="shared" si="15"/>
        <v>0</v>
      </c>
    </row>
    <row r="487" spans="1:8" x14ac:dyDescent="0.2">
      <c r="A487" s="70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 s="19">
        <f t="shared" si="15"/>
        <v>12.35</v>
      </c>
    </row>
    <row r="488" spans="1:8" x14ac:dyDescent="0.2">
      <c r="A488" s="70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 s="19">
        <f t="shared" si="15"/>
        <v>6.9</v>
      </c>
    </row>
    <row r="489" spans="1:8" x14ac:dyDescent="0.2">
      <c r="A489" s="70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 s="19">
        <f t="shared" si="15"/>
        <v>3.32</v>
      </c>
    </row>
    <row r="490" spans="1:8" x14ac:dyDescent="0.2">
      <c r="A490" s="7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 s="19">
        <f t="shared" si="15"/>
        <v>6.32</v>
      </c>
    </row>
    <row r="491" spans="1:8" x14ac:dyDescent="0.2">
      <c r="A491" s="70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 s="19">
        <f t="shared" si="15"/>
        <v>9.0500000000000007</v>
      </c>
    </row>
    <row r="492" spans="1:8" x14ac:dyDescent="0.2">
      <c r="A492" s="70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 s="19">
        <f t="shared" si="15"/>
        <v>0</v>
      </c>
    </row>
    <row r="493" spans="1:8" x14ac:dyDescent="0.2">
      <c r="A493" s="70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 s="19">
        <f t="shared" si="15"/>
        <v>5.88</v>
      </c>
    </row>
    <row r="494" spans="1:8" x14ac:dyDescent="0.2">
      <c r="A494" s="70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 s="19">
        <f t="shared" si="15"/>
        <v>2.2200000000000002</v>
      </c>
    </row>
    <row r="495" spans="1:8" x14ac:dyDescent="0.2">
      <c r="A495" s="70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 s="19">
        <f t="shared" si="15"/>
        <v>3.96</v>
      </c>
    </row>
    <row r="496" spans="1:8" x14ac:dyDescent="0.2">
      <c r="A496" s="70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 s="19">
        <f t="shared" si="15"/>
        <v>0</v>
      </c>
    </row>
    <row r="497" spans="1:8" x14ac:dyDescent="0.2">
      <c r="A497" s="70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 s="19">
        <f t="shared" si="15"/>
        <v>4.1900000000000004</v>
      </c>
    </row>
    <row r="498" spans="1:8" x14ac:dyDescent="0.2">
      <c r="A498" s="70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 s="19">
        <f t="shared" si="15"/>
        <v>5.85</v>
      </c>
    </row>
    <row r="499" spans="1:8" x14ac:dyDescent="0.2">
      <c r="A499" s="70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 s="19">
        <f t="shared" si="15"/>
        <v>2.74</v>
      </c>
    </row>
    <row r="500" spans="1:8" x14ac:dyDescent="0.2">
      <c r="A500" s="7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 s="19">
        <f t="shared" si="15"/>
        <v>4.82</v>
      </c>
    </row>
    <row r="501" spans="1:8" x14ac:dyDescent="0.2">
      <c r="A501" s="70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 s="19">
        <f t="shared" si="15"/>
        <v>7.32</v>
      </c>
    </row>
    <row r="502" spans="1:8" x14ac:dyDescent="0.2">
      <c r="A502" s="70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 s="19">
        <f t="shared" si="15"/>
        <v>0</v>
      </c>
    </row>
    <row r="503" spans="1:8" x14ac:dyDescent="0.2">
      <c r="A503" s="70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 s="19">
        <f t="shared" si="15"/>
        <v>0</v>
      </c>
    </row>
    <row r="504" spans="1:8" x14ac:dyDescent="0.2">
      <c r="A504" s="70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 s="19">
        <f t="shared" si="15"/>
        <v>2.08</v>
      </c>
    </row>
    <row r="505" spans="1:8" x14ac:dyDescent="0.2">
      <c r="A505" s="70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 s="19">
        <f t="shared" si="15"/>
        <v>4.88</v>
      </c>
    </row>
    <row r="506" spans="1:8" x14ac:dyDescent="0.2">
      <c r="A506" s="70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 s="19">
        <f t="shared" si="15"/>
        <v>0</v>
      </c>
    </row>
    <row r="507" spans="1:8" x14ac:dyDescent="0.2">
      <c r="A507" s="70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 s="19">
        <f t="shared" si="15"/>
        <v>7.39</v>
      </c>
    </row>
    <row r="508" spans="1:8" x14ac:dyDescent="0.2">
      <c r="A508" s="70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 s="19">
        <f t="shared" si="15"/>
        <v>7.39</v>
      </c>
    </row>
    <row r="509" spans="1:8" x14ac:dyDescent="0.2">
      <c r="A509" s="70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 s="19">
        <f t="shared" si="15"/>
        <v>2.19</v>
      </c>
    </row>
    <row r="510" spans="1:8" x14ac:dyDescent="0.2">
      <c r="A510" s="7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 s="19">
        <f t="shared" si="15"/>
        <v>2.8</v>
      </c>
    </row>
    <row r="511" spans="1:8" x14ac:dyDescent="0.2">
      <c r="A511" s="70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 s="19">
        <f t="shared" si="15"/>
        <v>9.1199999999999992</v>
      </c>
    </row>
    <row r="512" spans="1:8" x14ac:dyDescent="0.2">
      <c r="A512" s="70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 s="19">
        <f t="shared" si="15"/>
        <v>0</v>
      </c>
    </row>
    <row r="513" spans="1:8" x14ac:dyDescent="0.2">
      <c r="A513" s="70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 s="19">
        <f t="shared" si="15"/>
        <v>2.94</v>
      </c>
    </row>
    <row r="514" spans="1:8" x14ac:dyDescent="0.2">
      <c r="A514" s="70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 s="19">
        <f t="shared" si="15"/>
        <v>1.63</v>
      </c>
    </row>
    <row r="515" spans="1:8" x14ac:dyDescent="0.2">
      <c r="A515" s="70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 s="19">
        <f t="shared" ref="H515:H521" si="17">IF(G515="n/a",  IF(F515 = "n/a", 0, F515), G515)</f>
        <v>2.42</v>
      </c>
    </row>
    <row r="516" spans="1:8" x14ac:dyDescent="0.2">
      <c r="A516" s="70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 s="19">
        <f t="shared" si="17"/>
        <v>0</v>
      </c>
    </row>
    <row r="517" spans="1:8" x14ac:dyDescent="0.2">
      <c r="A517" s="70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 s="19">
        <f t="shared" si="17"/>
        <v>10.75</v>
      </c>
    </row>
    <row r="518" spans="1:8" x14ac:dyDescent="0.2">
      <c r="A518" s="70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 s="19">
        <f t="shared" si="17"/>
        <v>5.86</v>
      </c>
    </row>
    <row r="519" spans="1:8" x14ac:dyDescent="0.2">
      <c r="A519" s="70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 s="19">
        <f t="shared" si="17"/>
        <v>3.07</v>
      </c>
    </row>
    <row r="520" spans="1:8" x14ac:dyDescent="0.2">
      <c r="A520" s="7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 s="19">
        <f t="shared" si="17"/>
        <v>3.64</v>
      </c>
    </row>
    <row r="521" spans="1:8" x14ac:dyDescent="0.2">
      <c r="A521" s="70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 s="19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baseColWidth="10" defaultColWidth="8.83203125" defaultRowHeight="15" x14ac:dyDescent="0.2"/>
  <cols>
    <col min="1" max="5" width="8.6640625" style="70"/>
    <col min="7" max="14" width="8.6640625" style="70"/>
    <col min="15" max="15" width="27.6640625" bestFit="1" customWidth="1"/>
    <col min="17" max="17" width="15.6640625" bestFit="1" customWidth="1"/>
    <col min="18" max="18" width="24.6640625" bestFit="1" customWidth="1"/>
    <col min="19" max="19" width="9.1640625" bestFit="1" customWidth="1"/>
  </cols>
  <sheetData>
    <row r="1" spans="1:50" ht="14.75" customHeight="1" x14ac:dyDescent="0.2">
      <c r="A1" s="71" t="s">
        <v>816</v>
      </c>
      <c r="B1" s="71" t="s">
        <v>734</v>
      </c>
      <c r="C1" s="71" t="s">
        <v>884</v>
      </c>
      <c r="D1" s="71" t="s">
        <v>679</v>
      </c>
      <c r="E1" s="71" t="s">
        <v>885</v>
      </c>
      <c r="G1" s="71" t="s">
        <v>816</v>
      </c>
      <c r="H1" s="71" t="s">
        <v>734</v>
      </c>
      <c r="I1" s="71" t="s">
        <v>884</v>
      </c>
      <c r="J1" s="71" t="s">
        <v>679</v>
      </c>
      <c r="K1" s="71" t="s">
        <v>891</v>
      </c>
      <c r="L1" s="71" t="s">
        <v>892</v>
      </c>
      <c r="M1" s="71" t="s">
        <v>893</v>
      </c>
      <c r="N1" s="71" t="s">
        <v>894</v>
      </c>
      <c r="O1" s="71" t="s">
        <v>895</v>
      </c>
      <c r="Q1" s="79" t="s">
        <v>896</v>
      </c>
      <c r="R1" s="80"/>
      <c r="S1" s="80"/>
      <c r="T1" s="80"/>
      <c r="U1" s="80"/>
      <c r="V1" s="81"/>
    </row>
    <row r="2" spans="1:50" x14ac:dyDescent="0.2">
      <c r="A2" s="70" t="str">
        <f>B2&amp;D2</f>
        <v>Alabamaelectricity</v>
      </c>
      <c r="B2" s="70" t="s">
        <v>817</v>
      </c>
      <c r="C2" s="70" t="s">
        <v>871</v>
      </c>
      <c r="D2" s="70" t="s">
        <v>706</v>
      </c>
      <c r="E2" s="70">
        <v>2.2879670000000001</v>
      </c>
      <c r="G2" s="70" t="str">
        <f>H2&amp;J2</f>
        <v>Alabamaelectricity</v>
      </c>
      <c r="H2" s="70" t="s">
        <v>817</v>
      </c>
      <c r="I2" s="70" t="s">
        <v>871</v>
      </c>
      <c r="J2" s="70" t="s">
        <v>706</v>
      </c>
      <c r="K2" s="70">
        <v>59.835532839999999</v>
      </c>
      <c r="L2" s="70">
        <v>58.705622249999998</v>
      </c>
      <c r="M2" s="70">
        <v>58.116216199999997</v>
      </c>
      <c r="N2" s="70">
        <v>56.904439760000002</v>
      </c>
      <c r="O2">
        <f>AVERAGE(K2:N2)</f>
        <v>58.390452762499997</v>
      </c>
      <c r="Q2" s="82"/>
      <c r="R2" s="83"/>
      <c r="S2" s="83"/>
      <c r="T2" s="83"/>
      <c r="U2" s="83"/>
      <c r="V2" s="84"/>
    </row>
    <row r="3" spans="1:50" x14ac:dyDescent="0.2">
      <c r="A3" s="70" t="str">
        <f t="shared" ref="A3:A66" si="0">B3&amp;D3</f>
        <v>Alabamaresidential</v>
      </c>
      <c r="B3" s="70" t="s">
        <v>817</v>
      </c>
      <c r="C3" s="70" t="s">
        <v>871</v>
      </c>
      <c r="D3" s="70" t="s">
        <v>872</v>
      </c>
      <c r="E3" s="70">
        <v>10.592002000000001</v>
      </c>
      <c r="G3" s="70" t="str">
        <f t="shared" ref="G3:G66" si="1">H3&amp;J3</f>
        <v>Alabamaindustry</v>
      </c>
      <c r="H3" s="70" t="s">
        <v>817</v>
      </c>
      <c r="I3" s="70" t="s">
        <v>871</v>
      </c>
      <c r="J3" s="70" t="s">
        <v>875</v>
      </c>
      <c r="K3" s="70">
        <v>99.03</v>
      </c>
      <c r="L3" s="70">
        <v>91.99</v>
      </c>
      <c r="M3" s="70">
        <v>91.9</v>
      </c>
      <c r="N3" s="70">
        <v>93.76</v>
      </c>
      <c r="O3" s="70">
        <f t="shared" ref="O3:O66" si="2">AVERAGE(K3:N3)</f>
        <v>94.169999999999987</v>
      </c>
      <c r="Q3" s="82"/>
      <c r="R3" s="83"/>
      <c r="S3" s="83"/>
      <c r="T3" s="83"/>
      <c r="U3" s="83"/>
      <c r="V3" s="84"/>
    </row>
    <row r="4" spans="1:50" x14ac:dyDescent="0.2">
      <c r="A4" s="70" t="str">
        <f t="shared" si="0"/>
        <v>Alabamacommercial</v>
      </c>
      <c r="B4" s="70" t="s">
        <v>817</v>
      </c>
      <c r="C4" s="70" t="s">
        <v>871</v>
      </c>
      <c r="D4" s="70" t="s">
        <v>873</v>
      </c>
      <c r="E4" s="70">
        <v>8.3392479999999995</v>
      </c>
      <c r="G4" s="70" t="str">
        <f t="shared" si="1"/>
        <v>Alaskaelectricity</v>
      </c>
      <c r="H4" s="70" t="s">
        <v>818</v>
      </c>
      <c r="I4" s="70" t="s">
        <v>876</v>
      </c>
      <c r="J4" s="70" t="s">
        <v>706</v>
      </c>
      <c r="K4" s="70">
        <v>37.604037769999998</v>
      </c>
      <c r="L4" s="70">
        <v>37.68</v>
      </c>
      <c r="M4" s="70">
        <v>0</v>
      </c>
      <c r="N4" s="70">
        <v>0</v>
      </c>
      <c r="O4" s="70">
        <f t="shared" si="2"/>
        <v>18.821009442499999</v>
      </c>
      <c r="Q4" s="82"/>
      <c r="R4" s="83"/>
      <c r="S4" s="83"/>
      <c r="T4" s="83"/>
      <c r="U4" s="83"/>
      <c r="V4" s="84"/>
    </row>
    <row r="5" spans="1:50" ht="16" thickBot="1" x14ac:dyDescent="0.25">
      <c r="A5" s="70" t="str">
        <f t="shared" si="0"/>
        <v>Alabamatransportation</v>
      </c>
      <c r="B5" s="70" t="s">
        <v>817</v>
      </c>
      <c r="C5" s="70" t="s">
        <v>871</v>
      </c>
      <c r="D5" s="70" t="s">
        <v>874</v>
      </c>
      <c r="E5" s="70">
        <v>12.183439999999999</v>
      </c>
      <c r="G5" s="70" t="str">
        <f t="shared" si="1"/>
        <v>Alaskaindustry</v>
      </c>
      <c r="H5" s="70" t="s">
        <v>818</v>
      </c>
      <c r="I5" s="70" t="s">
        <v>876</v>
      </c>
      <c r="J5" s="70" t="s">
        <v>875</v>
      </c>
      <c r="K5" s="70">
        <v>82.1</v>
      </c>
      <c r="L5" s="70">
        <v>84.28</v>
      </c>
      <c r="M5" s="70">
        <v>80.05</v>
      </c>
      <c r="N5" s="70">
        <v>82.23</v>
      </c>
      <c r="O5" s="70">
        <f t="shared" si="2"/>
        <v>82.165000000000006</v>
      </c>
      <c r="Q5" s="85"/>
      <c r="R5" s="86"/>
      <c r="S5" s="86"/>
      <c r="T5" s="86"/>
      <c r="U5" s="86"/>
      <c r="V5" s="87"/>
    </row>
    <row r="6" spans="1:50" ht="16" thickBot="1" x14ac:dyDescent="0.25">
      <c r="A6" s="70" t="str">
        <f t="shared" si="0"/>
        <v>Alabamaindustry</v>
      </c>
      <c r="B6" s="70" t="s">
        <v>817</v>
      </c>
      <c r="C6" s="70" t="s">
        <v>871</v>
      </c>
      <c r="D6" s="70" t="s">
        <v>875</v>
      </c>
      <c r="E6" s="70">
        <v>2.9290729999999998</v>
      </c>
      <c r="G6" s="70" t="str">
        <f t="shared" si="1"/>
        <v>Arizonaelectricity</v>
      </c>
      <c r="H6" s="70" t="s">
        <v>819</v>
      </c>
      <c r="I6" s="70" t="s">
        <v>877</v>
      </c>
      <c r="J6" s="70" t="s">
        <v>706</v>
      </c>
      <c r="K6" s="70">
        <v>37.109220550000003</v>
      </c>
      <c r="L6" s="70">
        <v>36.361473099999998</v>
      </c>
      <c r="M6" s="70">
        <v>38.758014729999999</v>
      </c>
      <c r="N6" s="70">
        <v>37.421020570000003</v>
      </c>
      <c r="O6" s="70">
        <f t="shared" si="2"/>
        <v>37.412432237499999</v>
      </c>
      <c r="Q6" s="66" t="s">
        <v>897</v>
      </c>
      <c r="R6" s="64">
        <f>20.09*1000000</f>
        <v>20090000</v>
      </c>
    </row>
    <row r="7" spans="1:50" x14ac:dyDescent="0.2">
      <c r="A7" s="70" t="str">
        <f t="shared" si="0"/>
        <v>Alaskaelectricity</v>
      </c>
      <c r="B7" s="70" t="s">
        <v>818</v>
      </c>
      <c r="C7" s="70" t="s">
        <v>876</v>
      </c>
      <c r="D7" s="70" t="s">
        <v>706</v>
      </c>
      <c r="E7" s="70">
        <v>2.7286060000000001</v>
      </c>
      <c r="G7" s="70" t="str">
        <f t="shared" si="1"/>
        <v>Arizonaindustry</v>
      </c>
      <c r="H7" s="70" t="s">
        <v>819</v>
      </c>
      <c r="I7" s="70" t="s">
        <v>877</v>
      </c>
      <c r="J7" s="70" t="s">
        <v>875</v>
      </c>
      <c r="K7" s="70">
        <v>59.62</v>
      </c>
      <c r="L7" s="70">
        <v>63.3</v>
      </c>
      <c r="M7" s="70">
        <v>61.5</v>
      </c>
      <c r="N7" s="70">
        <v>58.36</v>
      </c>
      <c r="O7" s="70">
        <f t="shared" si="2"/>
        <v>60.694999999999993</v>
      </c>
    </row>
    <row r="8" spans="1:50" x14ac:dyDescent="0.2">
      <c r="A8" s="70" t="str">
        <f t="shared" si="0"/>
        <v>Alaskaresidential</v>
      </c>
      <c r="B8" s="70" t="s">
        <v>818</v>
      </c>
      <c r="C8" s="70" t="s">
        <v>876</v>
      </c>
      <c r="D8" s="70" t="s">
        <v>872</v>
      </c>
      <c r="E8" s="70">
        <v>13.61417</v>
      </c>
      <c r="G8" s="70" t="str">
        <f t="shared" si="1"/>
        <v>Arkansaselectricity</v>
      </c>
      <c r="H8" s="70" t="s">
        <v>820</v>
      </c>
      <c r="I8" s="70" t="s">
        <v>878</v>
      </c>
      <c r="J8" s="70" t="s">
        <v>706</v>
      </c>
      <c r="K8" s="70">
        <v>32.76938706</v>
      </c>
      <c r="L8" s="70">
        <v>33.765169669999999</v>
      </c>
      <c r="M8" s="70">
        <v>38.257509769999999</v>
      </c>
      <c r="N8" s="70">
        <v>35.827836329999997</v>
      </c>
      <c r="O8" s="70">
        <f t="shared" si="2"/>
        <v>35.1549757075</v>
      </c>
      <c r="Q8" s="70"/>
      <c r="R8" s="67" t="s">
        <v>812</v>
      </c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</row>
    <row r="9" spans="1:50" x14ac:dyDescent="0.2">
      <c r="A9" s="70" t="str">
        <f t="shared" si="0"/>
        <v>Alaskacommercial</v>
      </c>
      <c r="B9" s="70" t="s">
        <v>818</v>
      </c>
      <c r="C9" s="70" t="s">
        <v>876</v>
      </c>
      <c r="D9" s="70" t="s">
        <v>873</v>
      </c>
      <c r="E9" s="70">
        <v>9.4765979999999992</v>
      </c>
      <c r="G9" s="70" t="str">
        <f t="shared" si="1"/>
        <v>Arkansasindustry</v>
      </c>
      <c r="H9" s="70" t="s">
        <v>820</v>
      </c>
      <c r="I9" s="70" t="s">
        <v>878</v>
      </c>
      <c r="J9" s="70" t="s">
        <v>875</v>
      </c>
      <c r="K9" s="70">
        <v>81.42</v>
      </c>
      <c r="L9" s="70">
        <v>94.44</v>
      </c>
      <c r="M9" s="70">
        <v>78.59</v>
      </c>
      <c r="N9" s="70">
        <v>73.569999999999993</v>
      </c>
      <c r="O9" s="70">
        <f t="shared" si="2"/>
        <v>82.004999999999995</v>
      </c>
      <c r="Q9" s="70"/>
      <c r="R9" s="71" t="s">
        <v>870</v>
      </c>
      <c r="S9" s="71">
        <v>2019</v>
      </c>
      <c r="T9" s="71">
        <v>2020</v>
      </c>
      <c r="U9" s="71">
        <v>2021</v>
      </c>
      <c r="V9" s="71">
        <v>2022</v>
      </c>
      <c r="W9" s="71">
        <v>2023</v>
      </c>
      <c r="X9" s="71">
        <v>2024</v>
      </c>
      <c r="Y9" s="71">
        <v>2025</v>
      </c>
      <c r="Z9" s="71">
        <v>2026</v>
      </c>
      <c r="AA9" s="71">
        <v>2027</v>
      </c>
      <c r="AB9" s="71">
        <v>2028</v>
      </c>
      <c r="AC9" s="71">
        <v>2029</v>
      </c>
      <c r="AD9" s="71">
        <v>2030</v>
      </c>
      <c r="AE9" s="71">
        <v>2031</v>
      </c>
      <c r="AF9" s="71">
        <v>2032</v>
      </c>
      <c r="AG9" s="71">
        <v>2033</v>
      </c>
      <c r="AH9" s="71">
        <v>2034</v>
      </c>
      <c r="AI9" s="71">
        <v>2035</v>
      </c>
      <c r="AJ9" s="71">
        <v>2036</v>
      </c>
      <c r="AK9" s="71">
        <v>2037</v>
      </c>
      <c r="AL9" s="71">
        <v>2038</v>
      </c>
      <c r="AM9" s="71">
        <v>2039</v>
      </c>
      <c r="AN9" s="71">
        <v>2040</v>
      </c>
      <c r="AO9" s="71">
        <v>2041</v>
      </c>
      <c r="AP9" s="71">
        <v>2042</v>
      </c>
      <c r="AQ9" s="71">
        <v>2043</v>
      </c>
      <c r="AR9" s="71">
        <v>2044</v>
      </c>
      <c r="AS9" s="71">
        <v>2045</v>
      </c>
      <c r="AT9" s="71">
        <v>2046</v>
      </c>
      <c r="AU9" s="71">
        <v>2047</v>
      </c>
      <c r="AV9" s="71">
        <v>2048</v>
      </c>
      <c r="AW9" s="71">
        <v>2049</v>
      </c>
      <c r="AX9" s="71">
        <v>2050</v>
      </c>
    </row>
    <row r="10" spans="1:50" x14ac:dyDescent="0.2">
      <c r="A10" s="70" t="str">
        <f t="shared" si="0"/>
        <v>Alaskatransportation</v>
      </c>
      <c r="B10" s="70" t="s">
        <v>818</v>
      </c>
      <c r="C10" s="70" t="s">
        <v>876</v>
      </c>
      <c r="D10" s="70" t="s">
        <v>874</v>
      </c>
      <c r="E10" s="70">
        <v>14.773152</v>
      </c>
      <c r="G10" s="70" t="str">
        <f t="shared" si="1"/>
        <v>Californiaelectricity</v>
      </c>
      <c r="H10" s="70" t="s">
        <v>821</v>
      </c>
      <c r="I10" s="70" t="s">
        <v>876</v>
      </c>
      <c r="J10" s="70" t="s">
        <v>706</v>
      </c>
      <c r="K10" s="70">
        <v>37.604037769999998</v>
      </c>
      <c r="L10" s="70">
        <v>37.68</v>
      </c>
      <c r="M10" s="70">
        <v>0</v>
      </c>
      <c r="N10" s="70">
        <v>0</v>
      </c>
      <c r="O10" s="70">
        <f t="shared" si="2"/>
        <v>18.821009442499999</v>
      </c>
      <c r="Q10" s="70" t="s">
        <v>898</v>
      </c>
      <c r="R10" s="71" t="s">
        <v>725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0</v>
      </c>
      <c r="AW10" s="72">
        <v>0</v>
      </c>
      <c r="AX10" s="72">
        <v>0</v>
      </c>
    </row>
    <row r="11" spans="1:50" x14ac:dyDescent="0.2">
      <c r="A11" s="70" t="str">
        <f t="shared" si="0"/>
        <v>Alaskaindustry</v>
      </c>
      <c r="B11" s="70" t="s">
        <v>818</v>
      </c>
      <c r="C11" s="70" t="s">
        <v>876</v>
      </c>
      <c r="D11" s="70" t="s">
        <v>875</v>
      </c>
      <c r="E11" s="70">
        <v>4.2190500000000002</v>
      </c>
      <c r="G11" s="70" t="str">
        <f t="shared" si="1"/>
        <v>Californiaindustry</v>
      </c>
      <c r="H11" s="70" t="s">
        <v>821</v>
      </c>
      <c r="I11" s="70" t="s">
        <v>876</v>
      </c>
      <c r="J11" s="70" t="s">
        <v>875</v>
      </c>
      <c r="K11" s="70">
        <v>82.1</v>
      </c>
      <c r="L11" s="70">
        <v>84.28</v>
      </c>
      <c r="M11" s="70">
        <v>80.05</v>
      </c>
      <c r="N11" s="70">
        <v>82.23</v>
      </c>
      <c r="O11" s="70">
        <f t="shared" si="2"/>
        <v>82.165000000000006</v>
      </c>
      <c r="Q11" s="70"/>
      <c r="R11" s="71" t="s">
        <v>726</v>
      </c>
      <c r="S11" s="72">
        <f>VLOOKUP(About!$B$1&amp;"electricity", $G$1:$O$251,9,0)/$R$6</f>
        <v>2.0009150329766054E-6</v>
      </c>
      <c r="T11" s="72">
        <f>$S$11*'National Coal and NG Prices'!B28</f>
        <v>2.0009150329766054E-6</v>
      </c>
      <c r="U11" s="72">
        <f>$S$11*'National Coal and NG Prices'!C28</f>
        <v>2.0833345546485272E-6</v>
      </c>
      <c r="V11" s="72">
        <f>$S$11*'National Coal and NG Prices'!D28</f>
        <v>2.0883776395753447E-6</v>
      </c>
      <c r="W11" s="72">
        <f>$S$11*'National Coal and NG Prices'!E28</f>
        <v>2.0098721539660272E-6</v>
      </c>
      <c r="X11" s="72">
        <f>$S$11*'National Coal and NG Prices'!F28</f>
        <v>1.9746061036092161E-6</v>
      </c>
      <c r="Y11" s="72">
        <f>$S$11*'National Coal and NG Prices'!G28</f>
        <v>1.8902525630495217E-6</v>
      </c>
      <c r="Z11" s="72">
        <f>$S$11*'National Coal and NG Prices'!H28</f>
        <v>1.8699589551309112E-6</v>
      </c>
      <c r="AA11" s="72">
        <f>$S$11*'National Coal and NG Prices'!I28</f>
        <v>1.8517572238579391E-6</v>
      </c>
      <c r="AB11" s="72">
        <f>$S$11*'National Coal and NG Prices'!J28</f>
        <v>1.8091899908458851E-6</v>
      </c>
      <c r="AC11" s="72">
        <f>$S$11*'National Coal and NG Prices'!K28</f>
        <v>1.802977085845869E-6</v>
      </c>
      <c r="AD11" s="72">
        <f>$S$11*'National Coal and NG Prices'!L28</f>
        <v>1.7984441637391777E-6</v>
      </c>
      <c r="AE11" s="72">
        <f>$S$11*'National Coal and NG Prices'!M28</f>
        <v>1.8029634954428741E-6</v>
      </c>
      <c r="AF11" s="72">
        <f>$S$11*'National Coal and NG Prices'!N28</f>
        <v>1.7776822096250416E-6</v>
      </c>
      <c r="AG11" s="72">
        <f>$S$11*'National Coal and NG Prices'!O28</f>
        <v>1.7620041116467082E-6</v>
      </c>
      <c r="AH11" s="72">
        <f>$S$11*'National Coal and NG Prices'!P28</f>
        <v>1.7565533146300363E-6</v>
      </c>
      <c r="AI11" s="72">
        <f>$S$11*'National Coal and NG Prices'!Q28</f>
        <v>1.7413508807565333E-6</v>
      </c>
      <c r="AJ11" s="72">
        <f>$S$11*'National Coal and NG Prices'!R28</f>
        <v>1.7310974444044966E-6</v>
      </c>
      <c r="AK11" s="72">
        <f>$S$11*'National Coal and NG Prices'!S28</f>
        <v>1.7296422258684001E-6</v>
      </c>
      <c r="AL11" s="72">
        <f>$S$11*'National Coal and NG Prices'!T28</f>
        <v>1.7434772561174676E-6</v>
      </c>
      <c r="AM11" s="72">
        <f>$S$11*'National Coal and NG Prices'!U28</f>
        <v>1.7404821403804583E-6</v>
      </c>
      <c r="AN11" s="72">
        <f>$S$11*'National Coal and NG Prices'!V28</f>
        <v>1.7393949081408461E-6</v>
      </c>
      <c r="AO11" s="72">
        <f>$S$11*'National Coal and NG Prices'!W28</f>
        <v>1.7382334513925678E-6</v>
      </c>
      <c r="AP11" s="72">
        <f>$S$11*'National Coal and NG Prices'!X28</f>
        <v>1.7329697837709831E-6</v>
      </c>
      <c r="AQ11" s="72">
        <f>$S$11*'National Coal and NG Prices'!Y28</f>
        <v>1.7314121145046154E-6</v>
      </c>
      <c r="AR11" s="72">
        <f>$S$11*'National Coal and NG Prices'!Z28</f>
        <v>1.7289480699000321E-6</v>
      </c>
      <c r="AS11" s="72">
        <f>$S$11*'National Coal and NG Prices'!AA28</f>
        <v>1.7240262531845566E-6</v>
      </c>
      <c r="AT11" s="72">
        <f>$S$11*'National Coal and NG Prices'!AB28</f>
        <v>1.7218078812495008E-6</v>
      </c>
      <c r="AU11" s="72">
        <f>$S$11*'National Coal and NG Prices'!AC28</f>
        <v>1.7194232882316591E-6</v>
      </c>
      <c r="AV11" s="72">
        <f>$S$11*'National Coal and NG Prices'!AD28</f>
        <v>1.7085060129640902E-6</v>
      </c>
      <c r="AW11" s="72">
        <f>$S$11*'National Coal and NG Prices'!AE28</f>
        <v>1.7060147875535166E-6</v>
      </c>
      <c r="AX11" s="72">
        <f>$S$11*'National Coal and NG Prices'!AF28</f>
        <v>1.7047351988407418E-6</v>
      </c>
    </row>
    <row r="12" spans="1:50" x14ac:dyDescent="0.2">
      <c r="A12" s="70" t="str">
        <f t="shared" si="0"/>
        <v>Arizonaelectricity</v>
      </c>
      <c r="B12" s="70" t="s">
        <v>819</v>
      </c>
      <c r="C12" s="70" t="s">
        <v>877</v>
      </c>
      <c r="D12" s="70" t="s">
        <v>706</v>
      </c>
      <c r="E12" s="70">
        <v>2.5733670000000002</v>
      </c>
      <c r="G12" s="70" t="str">
        <f t="shared" si="1"/>
        <v>Coloradoelectricity</v>
      </c>
      <c r="H12" s="70" t="s">
        <v>822</v>
      </c>
      <c r="I12" s="70" t="s">
        <v>877</v>
      </c>
      <c r="J12" s="70" t="s">
        <v>706</v>
      </c>
      <c r="K12" s="70">
        <v>37.109220550000003</v>
      </c>
      <c r="L12" s="70">
        <v>36.361473099999998</v>
      </c>
      <c r="M12" s="70">
        <v>38.758014729999999</v>
      </c>
      <c r="N12" s="70">
        <v>37.421020570000003</v>
      </c>
      <c r="O12" s="70">
        <f t="shared" si="2"/>
        <v>37.412432237499999</v>
      </c>
      <c r="Q12" s="70" t="s">
        <v>898</v>
      </c>
      <c r="R12" s="71" t="s">
        <v>727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>
        <v>0</v>
      </c>
      <c r="AC12" s="72">
        <v>0</v>
      </c>
      <c r="AD12" s="72">
        <v>0</v>
      </c>
      <c r="AE12" s="72">
        <v>0</v>
      </c>
      <c r="AF12" s="72">
        <v>0</v>
      </c>
      <c r="AG12" s="72">
        <v>0</v>
      </c>
      <c r="AH12" s="72">
        <v>0</v>
      </c>
      <c r="AI12" s="72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  <c r="AW12" s="72">
        <v>0</v>
      </c>
      <c r="AX12" s="72">
        <v>0</v>
      </c>
    </row>
    <row r="13" spans="1:50" x14ac:dyDescent="0.2">
      <c r="A13" s="70" t="str">
        <f t="shared" si="0"/>
        <v>Arizonaresidential</v>
      </c>
      <c r="B13" s="70" t="s">
        <v>819</v>
      </c>
      <c r="C13" s="70" t="s">
        <v>877</v>
      </c>
      <c r="D13" s="70" t="s">
        <v>872</v>
      </c>
      <c r="E13" s="70">
        <v>7.9540899999999999</v>
      </c>
      <c r="G13" s="70" t="str">
        <f t="shared" si="1"/>
        <v>Coloradoindustry</v>
      </c>
      <c r="H13" s="70" t="s">
        <v>822</v>
      </c>
      <c r="I13" s="70" t="s">
        <v>877</v>
      </c>
      <c r="J13" s="70" t="s">
        <v>875</v>
      </c>
      <c r="K13" s="70">
        <v>59.62</v>
      </c>
      <c r="L13" s="70">
        <v>63.3</v>
      </c>
      <c r="M13" s="70">
        <v>61.5</v>
      </c>
      <c r="N13" s="70">
        <v>58.36</v>
      </c>
      <c r="O13" s="70">
        <f t="shared" si="2"/>
        <v>60.694999999999993</v>
      </c>
      <c r="Q13" s="70" t="s">
        <v>898</v>
      </c>
      <c r="R13" s="71" t="s">
        <v>728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>
        <v>0</v>
      </c>
      <c r="AC13" s="72">
        <v>0</v>
      </c>
      <c r="AD13" s="72">
        <v>0</v>
      </c>
      <c r="AE13" s="72">
        <v>0</v>
      </c>
      <c r="AF13" s="72">
        <v>0</v>
      </c>
      <c r="AG13" s="72">
        <v>0</v>
      </c>
      <c r="AH13" s="72">
        <v>0</v>
      </c>
      <c r="AI13" s="7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</row>
    <row r="14" spans="1:50" x14ac:dyDescent="0.2">
      <c r="A14" s="70" t="str">
        <f t="shared" si="0"/>
        <v>Arizonacommercial</v>
      </c>
      <c r="B14" s="70" t="s">
        <v>819</v>
      </c>
      <c r="C14" s="70" t="s">
        <v>877</v>
      </c>
      <c r="D14" s="70" t="s">
        <v>873</v>
      </c>
      <c r="E14" s="70">
        <v>6.2933199999999996</v>
      </c>
      <c r="G14" s="70" t="str">
        <f t="shared" si="1"/>
        <v>Connecticutelectricity</v>
      </c>
      <c r="H14" s="70" t="s">
        <v>823</v>
      </c>
      <c r="I14" s="70" t="s">
        <v>879</v>
      </c>
      <c r="J14" s="70" t="s">
        <v>706</v>
      </c>
      <c r="K14" s="70">
        <v>81.851691380000005</v>
      </c>
      <c r="L14" s="70">
        <v>80.269573589999993</v>
      </c>
      <c r="M14" s="70">
        <v>0</v>
      </c>
      <c r="N14" s="70">
        <v>0</v>
      </c>
      <c r="O14" s="70">
        <f t="shared" si="2"/>
        <v>40.5303162425</v>
      </c>
      <c r="Q14" s="70"/>
      <c r="R14" s="71" t="s">
        <v>729</v>
      </c>
      <c r="S14" s="72">
        <f>VLOOKUP(About!$B$1&amp;"industry", $G$1:$O$251,9,0)/$R$6</f>
        <v>3.4594325535092084E-6</v>
      </c>
      <c r="T14" s="72">
        <f>$S$14*'National Coal and NG Prices'!B31</f>
        <v>3.4594325535092084E-6</v>
      </c>
      <c r="U14" s="72">
        <f>$S$14*'National Coal and NG Prices'!C31</f>
        <v>3.2265295331290275E-6</v>
      </c>
      <c r="V14" s="72">
        <f>$S$14*'National Coal and NG Prices'!D31</f>
        <v>3.1541077746732947E-6</v>
      </c>
      <c r="W14" s="72">
        <f>$S$14*'National Coal and NG Prices'!E31</f>
        <v>3.0952019983781925E-6</v>
      </c>
      <c r="X14" s="72">
        <f>$S$14*'National Coal and NG Prices'!F31</f>
        <v>3.0462505380731823E-6</v>
      </c>
      <c r="Y14" s="72">
        <f>$S$14*'National Coal and NG Prices'!G31</f>
        <v>3.0131715422809859E-6</v>
      </c>
      <c r="Z14" s="72">
        <f>$S$14*'National Coal and NG Prices'!H31</f>
        <v>2.9845819791537243E-6</v>
      </c>
      <c r="AA14" s="72">
        <f>$S$14*'National Coal and NG Prices'!I31</f>
        <v>2.9696297188195471E-6</v>
      </c>
      <c r="AB14" s="72">
        <f>$S$14*'National Coal and NG Prices'!J31</f>
        <v>2.9627664990795563E-6</v>
      </c>
      <c r="AC14" s="72">
        <f>$S$14*'National Coal and NG Prices'!K31</f>
        <v>2.9692730036317393E-6</v>
      </c>
      <c r="AD14" s="72">
        <f>$S$14*'National Coal and NG Prices'!L31</f>
        <v>2.9890757084450903E-6</v>
      </c>
      <c r="AE14" s="72">
        <f>$S$14*'National Coal and NG Prices'!M31</f>
        <v>3.0061853485669449E-6</v>
      </c>
      <c r="AF14" s="72">
        <f>$S$14*'National Coal and NG Prices'!N31</f>
        <v>3.0168456188984866E-6</v>
      </c>
      <c r="AG14" s="72">
        <f>$S$14*'National Coal and NG Prices'!O31</f>
        <v>3.0322581379428746E-6</v>
      </c>
      <c r="AH14" s="72">
        <f>$S$14*'National Coal and NG Prices'!P31</f>
        <v>3.0493967651782619E-6</v>
      </c>
      <c r="AI14" s="72">
        <f>$S$14*'National Coal and NG Prices'!Q31</f>
        <v>3.068607158522486E-6</v>
      </c>
      <c r="AJ14" s="72">
        <f>$S$14*'National Coal and NG Prices'!R31</f>
        <v>3.0853840986995737E-6</v>
      </c>
      <c r="AK14" s="72">
        <f>$S$14*'National Coal and NG Prices'!S31</f>
        <v>3.1048576763893818E-6</v>
      </c>
      <c r="AL14" s="72">
        <f>$S$14*'National Coal and NG Prices'!T31</f>
        <v>3.1235225505807081E-6</v>
      </c>
      <c r="AM14" s="72">
        <f>$S$14*'National Coal and NG Prices'!U31</f>
        <v>3.1431401405330653E-6</v>
      </c>
      <c r="AN14" s="72">
        <f>$S$14*'National Coal and NG Prices'!V31</f>
        <v>3.1635606413293289E-6</v>
      </c>
      <c r="AO14" s="72">
        <f>$S$14*'National Coal and NG Prices'!W31</f>
        <v>3.1818068107844441E-6</v>
      </c>
      <c r="AP14" s="72">
        <f>$S$14*'National Coal and NG Prices'!X31</f>
        <v>3.2019033225814646E-6</v>
      </c>
      <c r="AQ14" s="72">
        <f>$S$14*'National Coal and NG Prices'!Y31</f>
        <v>3.2254452329948493E-6</v>
      </c>
      <c r="AR14" s="72">
        <f>$S$14*'National Coal and NG Prices'!Z31</f>
        <v>3.2391460927366018E-6</v>
      </c>
      <c r="AS14" s="72">
        <f>$S$14*'National Coal and NG Prices'!AA31</f>
        <v>3.266991591722666E-6</v>
      </c>
      <c r="AT14" s="72">
        <f>$S$14*'National Coal and NG Prices'!AB31</f>
        <v>3.2874769551998187E-6</v>
      </c>
      <c r="AU14" s="72">
        <f>$S$14*'National Coal and NG Prices'!AC31</f>
        <v>3.3092291903336283E-6</v>
      </c>
      <c r="AV14" s="72">
        <f>$S$14*'National Coal and NG Prices'!AD31</f>
        <v>3.3342936539383377E-6</v>
      </c>
      <c r="AW14" s="72">
        <f>$S$14*'National Coal and NG Prices'!AE31</f>
        <v>3.3592323654820858E-6</v>
      </c>
      <c r="AX14" s="72">
        <f>$S$14*'National Coal and NG Prices'!AF31</f>
        <v>3.3907184755472301E-6</v>
      </c>
    </row>
    <row r="15" spans="1:50" x14ac:dyDescent="0.2">
      <c r="A15" s="70" t="str">
        <f t="shared" si="0"/>
        <v>Arizonatransportation</v>
      </c>
      <c r="B15" s="70" t="s">
        <v>819</v>
      </c>
      <c r="C15" s="70" t="s">
        <v>877</v>
      </c>
      <c r="D15" s="70" t="s">
        <v>874</v>
      </c>
      <c r="E15" s="70">
        <v>12.945327000000001</v>
      </c>
      <c r="G15" s="70" t="str">
        <f t="shared" si="1"/>
        <v>Connecticutindustry</v>
      </c>
      <c r="H15" s="70" t="s">
        <v>823</v>
      </c>
      <c r="I15" s="70" t="s">
        <v>879</v>
      </c>
      <c r="J15" s="70" t="s">
        <v>875</v>
      </c>
      <c r="N15" s="70">
        <v>0</v>
      </c>
      <c r="O15" s="70">
        <f t="shared" si="2"/>
        <v>0</v>
      </c>
      <c r="Q15" s="70" t="s">
        <v>867</v>
      </c>
      <c r="R15" s="71" t="s">
        <v>730</v>
      </c>
      <c r="S15" s="72">
        <f>VLOOKUP(About!$B$1&amp;"electricity", $G$1:$O$251,9,0)/$R$6</f>
        <v>2.0009150329766054E-6</v>
      </c>
      <c r="T15" s="72">
        <f>$S$11*'National Coal and NG Prices'!B28</f>
        <v>2.0009150329766054E-6</v>
      </c>
      <c r="U15" s="72">
        <f>$S$11*'National Coal and NG Prices'!C28</f>
        <v>2.0833345546485272E-6</v>
      </c>
      <c r="V15" s="72">
        <f>$S$11*'National Coal and NG Prices'!D28</f>
        <v>2.0883776395753447E-6</v>
      </c>
      <c r="W15" s="72">
        <f>$S$11*'National Coal and NG Prices'!E28</f>
        <v>2.0098721539660272E-6</v>
      </c>
      <c r="X15" s="72">
        <f>$S$11*'National Coal and NG Prices'!F28</f>
        <v>1.9746061036092161E-6</v>
      </c>
      <c r="Y15" s="72">
        <f>$S$11*'National Coal and NG Prices'!G28</f>
        <v>1.8902525630495217E-6</v>
      </c>
      <c r="Z15" s="72">
        <f>$S$11*'National Coal and NG Prices'!H28</f>
        <v>1.8699589551309112E-6</v>
      </c>
      <c r="AA15" s="72">
        <f>$S$11*'National Coal and NG Prices'!I28</f>
        <v>1.8517572238579391E-6</v>
      </c>
      <c r="AB15" s="72">
        <f>$S$11*'National Coal and NG Prices'!J28</f>
        <v>1.8091899908458851E-6</v>
      </c>
      <c r="AC15" s="72">
        <f>$S$11*'National Coal and NG Prices'!K28</f>
        <v>1.802977085845869E-6</v>
      </c>
      <c r="AD15" s="72">
        <f>$S$11*'National Coal and NG Prices'!L28</f>
        <v>1.7984441637391777E-6</v>
      </c>
      <c r="AE15" s="72">
        <f>$S$11*'National Coal and NG Prices'!M28</f>
        <v>1.8029634954428741E-6</v>
      </c>
      <c r="AF15" s="72">
        <f>$S$11*'National Coal and NG Prices'!N28</f>
        <v>1.7776822096250416E-6</v>
      </c>
      <c r="AG15" s="72">
        <f>$S$11*'National Coal and NG Prices'!O28</f>
        <v>1.7620041116467082E-6</v>
      </c>
      <c r="AH15" s="72">
        <f>$S$11*'National Coal and NG Prices'!P28</f>
        <v>1.7565533146300363E-6</v>
      </c>
      <c r="AI15" s="72">
        <f>$S$11*'National Coal and NG Prices'!Q28</f>
        <v>1.7413508807565333E-6</v>
      </c>
      <c r="AJ15" s="72">
        <f>$S$11*'National Coal and NG Prices'!R28</f>
        <v>1.7310974444044966E-6</v>
      </c>
      <c r="AK15" s="72">
        <f>$S$11*'National Coal and NG Prices'!S28</f>
        <v>1.7296422258684001E-6</v>
      </c>
      <c r="AL15" s="72">
        <f>$S$11*'National Coal and NG Prices'!T28</f>
        <v>1.7434772561174676E-6</v>
      </c>
      <c r="AM15" s="72">
        <f>$S$11*'National Coal and NG Prices'!U28</f>
        <v>1.7404821403804583E-6</v>
      </c>
      <c r="AN15" s="72">
        <f>$S$11*'National Coal and NG Prices'!V28</f>
        <v>1.7393949081408461E-6</v>
      </c>
      <c r="AO15" s="72">
        <f>$S$11*'National Coal and NG Prices'!W28</f>
        <v>1.7382334513925678E-6</v>
      </c>
      <c r="AP15" s="72">
        <f>$S$11*'National Coal and NG Prices'!X28</f>
        <v>1.7329697837709831E-6</v>
      </c>
      <c r="AQ15" s="72">
        <f>$S$11*'National Coal and NG Prices'!Y28</f>
        <v>1.7314121145046154E-6</v>
      </c>
      <c r="AR15" s="72">
        <f>$S$11*'National Coal and NG Prices'!Z28</f>
        <v>1.7289480699000321E-6</v>
      </c>
      <c r="AS15" s="72">
        <f>$S$11*'National Coal and NG Prices'!AA28</f>
        <v>1.7240262531845566E-6</v>
      </c>
      <c r="AT15" s="72">
        <f>$S$11*'National Coal and NG Prices'!AB28</f>
        <v>1.7218078812495008E-6</v>
      </c>
      <c r="AU15" s="72">
        <f>$S$11*'National Coal and NG Prices'!AC28</f>
        <v>1.7194232882316591E-6</v>
      </c>
      <c r="AV15" s="72">
        <f>$S$11*'National Coal and NG Prices'!AD28</f>
        <v>1.7085060129640902E-6</v>
      </c>
      <c r="AW15" s="72">
        <f>$S$11*'National Coal and NG Prices'!AE28</f>
        <v>1.7060147875535166E-6</v>
      </c>
      <c r="AX15" s="72">
        <f>$S$11*'National Coal and NG Prices'!AF28</f>
        <v>1.7047351988407418E-6</v>
      </c>
    </row>
    <row r="16" spans="1:50" x14ac:dyDescent="0.2">
      <c r="A16" s="70" t="str">
        <f t="shared" si="0"/>
        <v>Arizonaindustry</v>
      </c>
      <c r="B16" s="70" t="s">
        <v>819</v>
      </c>
      <c r="C16" s="70" t="s">
        <v>877</v>
      </c>
      <c r="D16" s="70" t="s">
        <v>875</v>
      </c>
      <c r="E16" s="70">
        <v>3.1856420000000001</v>
      </c>
      <c r="G16" s="70" t="str">
        <f t="shared" si="1"/>
        <v>Delawareelectricity</v>
      </c>
      <c r="H16" s="70" t="s">
        <v>824</v>
      </c>
      <c r="I16" s="70" t="s">
        <v>880</v>
      </c>
      <c r="J16" s="70" t="s">
        <v>706</v>
      </c>
      <c r="K16" s="70">
        <v>59.835532839999999</v>
      </c>
      <c r="L16" s="70">
        <v>58.705622249999998</v>
      </c>
      <c r="M16" s="70">
        <v>58.116216199999997</v>
      </c>
      <c r="N16" s="70">
        <v>56.904439760000002</v>
      </c>
      <c r="O16" s="70">
        <f t="shared" si="2"/>
        <v>58.390452762499997</v>
      </c>
      <c r="Q16" s="70" t="s">
        <v>868</v>
      </c>
      <c r="R16" s="71" t="s">
        <v>731</v>
      </c>
      <c r="S16" s="72">
        <f>VLOOKUP(About!$B$1&amp;"industry", $G$1:$O$251,9,0)/$R$6</f>
        <v>3.4594325535092084E-6</v>
      </c>
      <c r="T16" s="72">
        <f>$S$14*'National Coal and NG Prices'!B31</f>
        <v>3.4594325535092084E-6</v>
      </c>
      <c r="U16" s="72">
        <f>$S$14*'National Coal and NG Prices'!C31</f>
        <v>3.2265295331290275E-6</v>
      </c>
      <c r="V16" s="72">
        <f>$S$14*'National Coal and NG Prices'!D31</f>
        <v>3.1541077746732947E-6</v>
      </c>
      <c r="W16" s="72">
        <f>$S$14*'National Coal and NG Prices'!E31</f>
        <v>3.0952019983781925E-6</v>
      </c>
      <c r="X16" s="72">
        <f>$S$14*'National Coal and NG Prices'!F31</f>
        <v>3.0462505380731823E-6</v>
      </c>
      <c r="Y16" s="72">
        <f>$S$14*'National Coal and NG Prices'!G31</f>
        <v>3.0131715422809859E-6</v>
      </c>
      <c r="Z16" s="72">
        <f>$S$14*'National Coal and NG Prices'!H31</f>
        <v>2.9845819791537243E-6</v>
      </c>
      <c r="AA16" s="72">
        <f>$S$14*'National Coal and NG Prices'!I31</f>
        <v>2.9696297188195471E-6</v>
      </c>
      <c r="AB16" s="72">
        <f>$S$14*'National Coal and NG Prices'!J31</f>
        <v>2.9627664990795563E-6</v>
      </c>
      <c r="AC16" s="72">
        <f>$S$14*'National Coal and NG Prices'!K31</f>
        <v>2.9692730036317393E-6</v>
      </c>
      <c r="AD16" s="72">
        <f>$S$14*'National Coal and NG Prices'!L31</f>
        <v>2.9890757084450903E-6</v>
      </c>
      <c r="AE16" s="72">
        <f>$S$14*'National Coal and NG Prices'!M31</f>
        <v>3.0061853485669449E-6</v>
      </c>
      <c r="AF16" s="72">
        <f>$S$14*'National Coal and NG Prices'!N31</f>
        <v>3.0168456188984866E-6</v>
      </c>
      <c r="AG16" s="72">
        <f>$S$14*'National Coal and NG Prices'!O31</f>
        <v>3.0322581379428746E-6</v>
      </c>
      <c r="AH16" s="72">
        <f>$S$14*'National Coal and NG Prices'!P31</f>
        <v>3.0493967651782619E-6</v>
      </c>
      <c r="AI16" s="72">
        <f>$S$14*'National Coal and NG Prices'!Q31</f>
        <v>3.068607158522486E-6</v>
      </c>
      <c r="AJ16" s="72">
        <f>$S$14*'National Coal and NG Prices'!R31</f>
        <v>3.0853840986995737E-6</v>
      </c>
      <c r="AK16" s="72">
        <f>$S$14*'National Coal and NG Prices'!S31</f>
        <v>3.1048576763893818E-6</v>
      </c>
      <c r="AL16" s="72">
        <f>$S$14*'National Coal and NG Prices'!T31</f>
        <v>3.1235225505807081E-6</v>
      </c>
      <c r="AM16" s="72">
        <f>$S$14*'National Coal and NG Prices'!U31</f>
        <v>3.1431401405330653E-6</v>
      </c>
      <c r="AN16" s="72">
        <f>$S$14*'National Coal and NG Prices'!V31</f>
        <v>3.1635606413293289E-6</v>
      </c>
      <c r="AO16" s="72">
        <f>$S$14*'National Coal and NG Prices'!W31</f>
        <v>3.1818068107844441E-6</v>
      </c>
      <c r="AP16" s="72">
        <f>$S$14*'National Coal and NG Prices'!X31</f>
        <v>3.2019033225814646E-6</v>
      </c>
      <c r="AQ16" s="72">
        <f>$S$14*'National Coal and NG Prices'!Y31</f>
        <v>3.2254452329948493E-6</v>
      </c>
      <c r="AR16" s="72">
        <f>$S$14*'National Coal and NG Prices'!Z31</f>
        <v>3.2391460927366018E-6</v>
      </c>
      <c r="AS16" s="72">
        <f>$S$14*'National Coal and NG Prices'!AA31</f>
        <v>3.266991591722666E-6</v>
      </c>
      <c r="AT16" s="72">
        <f>$S$14*'National Coal and NG Prices'!AB31</f>
        <v>3.2874769551998187E-6</v>
      </c>
      <c r="AU16" s="72">
        <f>$S$14*'National Coal and NG Prices'!AC31</f>
        <v>3.3092291903336283E-6</v>
      </c>
      <c r="AV16" s="72">
        <f>$S$14*'National Coal and NG Prices'!AD31</f>
        <v>3.3342936539383377E-6</v>
      </c>
      <c r="AW16" s="72">
        <f>$S$14*'National Coal and NG Prices'!AE31</f>
        <v>3.3592323654820858E-6</v>
      </c>
      <c r="AX16" s="72">
        <f>$S$14*'National Coal and NG Prices'!AF31</f>
        <v>3.3907184755472301E-6</v>
      </c>
    </row>
    <row r="17" spans="1:50" x14ac:dyDescent="0.2">
      <c r="A17" s="70" t="str">
        <f t="shared" si="0"/>
        <v>Arkansaselectricity</v>
      </c>
      <c r="B17" s="70" t="s">
        <v>820</v>
      </c>
      <c r="C17" s="70" t="s">
        <v>878</v>
      </c>
      <c r="D17" s="70" t="s">
        <v>706</v>
      </c>
      <c r="E17" s="70">
        <v>1.959076</v>
      </c>
      <c r="G17" s="70" t="str">
        <f t="shared" si="1"/>
        <v>Delawareindustry</v>
      </c>
      <c r="H17" s="70" t="s">
        <v>824</v>
      </c>
      <c r="I17" s="70" t="s">
        <v>880</v>
      </c>
      <c r="J17" s="70" t="s">
        <v>875</v>
      </c>
      <c r="K17" s="70">
        <v>99.03</v>
      </c>
      <c r="L17" s="70">
        <v>91.99</v>
      </c>
      <c r="M17" s="70">
        <v>91.9</v>
      </c>
      <c r="N17" s="70">
        <v>93.76</v>
      </c>
      <c r="O17" s="70">
        <f t="shared" si="2"/>
        <v>94.169999999999987</v>
      </c>
      <c r="Q17" s="70" t="s">
        <v>868</v>
      </c>
      <c r="R17" s="71" t="s">
        <v>732</v>
      </c>
      <c r="S17" s="72">
        <f>VLOOKUP(About!$B$1&amp;"industry", $G$1:$O$251,9,0)/$R$6</f>
        <v>3.4594325535092084E-6</v>
      </c>
      <c r="T17" s="72">
        <f>$S$14*'National Coal and NG Prices'!B31</f>
        <v>3.4594325535092084E-6</v>
      </c>
      <c r="U17" s="72">
        <f>$S$14*'National Coal and NG Prices'!C31</f>
        <v>3.2265295331290275E-6</v>
      </c>
      <c r="V17" s="72">
        <f>$S$14*'National Coal and NG Prices'!D31</f>
        <v>3.1541077746732947E-6</v>
      </c>
      <c r="W17" s="72">
        <f>$S$14*'National Coal and NG Prices'!E31</f>
        <v>3.0952019983781925E-6</v>
      </c>
      <c r="X17" s="72">
        <f>$S$14*'National Coal and NG Prices'!F31</f>
        <v>3.0462505380731823E-6</v>
      </c>
      <c r="Y17" s="72">
        <f>$S$14*'National Coal and NG Prices'!G31</f>
        <v>3.0131715422809859E-6</v>
      </c>
      <c r="Z17" s="72">
        <f>$S$14*'National Coal and NG Prices'!H31</f>
        <v>2.9845819791537243E-6</v>
      </c>
      <c r="AA17" s="72">
        <f>$S$14*'National Coal and NG Prices'!I31</f>
        <v>2.9696297188195471E-6</v>
      </c>
      <c r="AB17" s="72">
        <f>$S$14*'National Coal and NG Prices'!J31</f>
        <v>2.9627664990795563E-6</v>
      </c>
      <c r="AC17" s="72">
        <f>$S$14*'National Coal and NG Prices'!K31</f>
        <v>2.9692730036317393E-6</v>
      </c>
      <c r="AD17" s="72">
        <f>$S$14*'National Coal and NG Prices'!L31</f>
        <v>2.9890757084450903E-6</v>
      </c>
      <c r="AE17" s="72">
        <f>$S$14*'National Coal and NG Prices'!M31</f>
        <v>3.0061853485669449E-6</v>
      </c>
      <c r="AF17" s="72">
        <f>$S$14*'National Coal and NG Prices'!N31</f>
        <v>3.0168456188984866E-6</v>
      </c>
      <c r="AG17" s="72">
        <f>$S$14*'National Coal and NG Prices'!O31</f>
        <v>3.0322581379428746E-6</v>
      </c>
      <c r="AH17" s="72">
        <f>$S$14*'National Coal and NG Prices'!P31</f>
        <v>3.0493967651782619E-6</v>
      </c>
      <c r="AI17" s="72">
        <f>$S$14*'National Coal and NG Prices'!Q31</f>
        <v>3.068607158522486E-6</v>
      </c>
      <c r="AJ17" s="72">
        <f>$S$14*'National Coal and NG Prices'!R31</f>
        <v>3.0853840986995737E-6</v>
      </c>
      <c r="AK17" s="72">
        <f>$S$14*'National Coal and NG Prices'!S31</f>
        <v>3.1048576763893818E-6</v>
      </c>
      <c r="AL17" s="72">
        <f>$S$14*'National Coal and NG Prices'!T31</f>
        <v>3.1235225505807081E-6</v>
      </c>
      <c r="AM17" s="72">
        <f>$S$14*'National Coal and NG Prices'!U31</f>
        <v>3.1431401405330653E-6</v>
      </c>
      <c r="AN17" s="72">
        <f>$S$14*'National Coal and NG Prices'!V31</f>
        <v>3.1635606413293289E-6</v>
      </c>
      <c r="AO17" s="72">
        <f>$S$14*'National Coal and NG Prices'!W31</f>
        <v>3.1818068107844441E-6</v>
      </c>
      <c r="AP17" s="72">
        <f>$S$14*'National Coal and NG Prices'!X31</f>
        <v>3.2019033225814646E-6</v>
      </c>
      <c r="AQ17" s="72">
        <f>$S$14*'National Coal and NG Prices'!Y31</f>
        <v>3.2254452329948493E-6</v>
      </c>
      <c r="AR17" s="72">
        <f>$S$14*'National Coal and NG Prices'!Z31</f>
        <v>3.2391460927366018E-6</v>
      </c>
      <c r="AS17" s="72">
        <f>$S$14*'National Coal and NG Prices'!AA31</f>
        <v>3.266991591722666E-6</v>
      </c>
      <c r="AT17" s="72">
        <f>$S$14*'National Coal and NG Prices'!AB31</f>
        <v>3.2874769551998187E-6</v>
      </c>
      <c r="AU17" s="72">
        <f>$S$14*'National Coal and NG Prices'!AC31</f>
        <v>3.3092291903336283E-6</v>
      </c>
      <c r="AV17" s="72">
        <f>$S$14*'National Coal and NG Prices'!AD31</f>
        <v>3.3342936539383377E-6</v>
      </c>
      <c r="AW17" s="72">
        <f>$S$14*'National Coal and NG Prices'!AE31</f>
        <v>3.3592323654820858E-6</v>
      </c>
      <c r="AX17" s="72">
        <f>$S$14*'National Coal and NG Prices'!AF31</f>
        <v>3.3907184755472301E-6</v>
      </c>
    </row>
    <row r="18" spans="1:50" x14ac:dyDescent="0.2">
      <c r="A18" s="70" t="str">
        <f t="shared" si="0"/>
        <v>Arkansasresidential</v>
      </c>
      <c r="B18" s="70" t="s">
        <v>820</v>
      </c>
      <c r="C18" s="70" t="s">
        <v>878</v>
      </c>
      <c r="D18" s="70" t="s">
        <v>872</v>
      </c>
      <c r="E18" s="70">
        <v>10.294029999999999</v>
      </c>
      <c r="G18" s="70" t="str">
        <f t="shared" si="1"/>
        <v>Floridaelectricity</v>
      </c>
      <c r="H18" s="70" t="s">
        <v>825</v>
      </c>
      <c r="I18" s="70" t="s">
        <v>880</v>
      </c>
      <c r="J18" s="70" t="s">
        <v>706</v>
      </c>
      <c r="K18" s="70">
        <v>59.835532839999999</v>
      </c>
      <c r="L18" s="70">
        <v>58.705622249999998</v>
      </c>
      <c r="M18" s="70">
        <v>58.116216199999997</v>
      </c>
      <c r="N18" s="70">
        <v>56.904439760000002</v>
      </c>
      <c r="O18" s="70">
        <f t="shared" si="2"/>
        <v>58.390452762499997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 x14ac:dyDescent="0.2">
      <c r="A19" s="70" t="str">
        <f t="shared" si="0"/>
        <v>Arkansascommercial</v>
      </c>
      <c r="B19" s="70" t="s">
        <v>820</v>
      </c>
      <c r="C19" s="70" t="s">
        <v>878</v>
      </c>
      <c r="D19" s="70" t="s">
        <v>873</v>
      </c>
      <c r="E19" s="70">
        <v>6.5077569999999998</v>
      </c>
      <c r="G19" s="70" t="str">
        <f t="shared" si="1"/>
        <v>Floridaindustry</v>
      </c>
      <c r="H19" s="70" t="s">
        <v>825</v>
      </c>
      <c r="I19" s="70" t="s">
        <v>880</v>
      </c>
      <c r="J19" s="70" t="s">
        <v>875</v>
      </c>
      <c r="K19" s="70">
        <v>99.03</v>
      </c>
      <c r="L19" s="70">
        <v>91.99</v>
      </c>
      <c r="M19" s="70">
        <v>91.9</v>
      </c>
      <c r="N19" s="70">
        <v>93.76</v>
      </c>
      <c r="O19" s="70">
        <f t="shared" si="2"/>
        <v>94.169999999999987</v>
      </c>
      <c r="Q19" s="70"/>
      <c r="R19" s="67" t="s">
        <v>869</v>
      </c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</row>
    <row r="20" spans="1:50" x14ac:dyDescent="0.2">
      <c r="A20" s="70" t="str">
        <f t="shared" si="0"/>
        <v>Arkansastransportation</v>
      </c>
      <c r="B20" s="70" t="s">
        <v>820</v>
      </c>
      <c r="C20" s="70" t="s">
        <v>878</v>
      </c>
      <c r="D20" s="70" t="s">
        <v>874</v>
      </c>
      <c r="E20" s="70">
        <v>11.220644999999999</v>
      </c>
      <c r="G20" s="70" t="str">
        <f t="shared" si="1"/>
        <v>Georgiaelectricity</v>
      </c>
      <c r="H20" s="70" t="s">
        <v>826</v>
      </c>
      <c r="I20" s="70" t="s">
        <v>880</v>
      </c>
      <c r="J20" s="70" t="s">
        <v>706</v>
      </c>
      <c r="K20" s="70">
        <v>59.835532839999999</v>
      </c>
      <c r="L20" s="70">
        <v>58.705622249999998</v>
      </c>
      <c r="M20" s="70">
        <v>58.116216199999997</v>
      </c>
      <c r="N20" s="70">
        <v>56.904439760000002</v>
      </c>
      <c r="O20" s="70">
        <f t="shared" si="2"/>
        <v>58.390452762499997</v>
      </c>
      <c r="Q20" s="70"/>
      <c r="R20" s="71" t="s">
        <v>870</v>
      </c>
      <c r="S20" s="71">
        <v>2019</v>
      </c>
      <c r="T20" s="71">
        <v>2020</v>
      </c>
      <c r="U20" s="71">
        <v>2021</v>
      </c>
      <c r="V20" s="71">
        <v>2022</v>
      </c>
      <c r="W20" s="71">
        <v>2023</v>
      </c>
      <c r="X20" s="71">
        <v>2024</v>
      </c>
      <c r="Y20" s="71">
        <v>2025</v>
      </c>
      <c r="Z20" s="71">
        <v>2026</v>
      </c>
      <c r="AA20" s="71">
        <v>2027</v>
      </c>
      <c r="AB20" s="71">
        <v>2028</v>
      </c>
      <c r="AC20" s="71">
        <v>2029</v>
      </c>
      <c r="AD20" s="71">
        <v>2030</v>
      </c>
      <c r="AE20" s="71">
        <v>2031</v>
      </c>
      <c r="AF20" s="71">
        <v>2032</v>
      </c>
      <c r="AG20" s="71">
        <v>2033</v>
      </c>
      <c r="AH20" s="71">
        <v>2034</v>
      </c>
      <c r="AI20" s="71">
        <v>2035</v>
      </c>
      <c r="AJ20" s="71">
        <v>2036</v>
      </c>
      <c r="AK20" s="71">
        <v>2037</v>
      </c>
      <c r="AL20" s="71">
        <v>2038</v>
      </c>
      <c r="AM20" s="71">
        <v>2039</v>
      </c>
      <c r="AN20" s="71">
        <v>2040</v>
      </c>
      <c r="AO20" s="71">
        <v>2041</v>
      </c>
      <c r="AP20" s="71">
        <v>2042</v>
      </c>
      <c r="AQ20" s="71">
        <v>2043</v>
      </c>
      <c r="AR20" s="71">
        <v>2044</v>
      </c>
      <c r="AS20" s="71">
        <v>2045</v>
      </c>
      <c r="AT20" s="71">
        <v>2046</v>
      </c>
      <c r="AU20" s="71">
        <v>2047</v>
      </c>
      <c r="AV20" s="71">
        <v>2048</v>
      </c>
      <c r="AW20" s="71">
        <v>2049</v>
      </c>
      <c r="AX20" s="71">
        <v>2050</v>
      </c>
    </row>
    <row r="21" spans="1:50" x14ac:dyDescent="0.2">
      <c r="A21" s="70" t="str">
        <f t="shared" si="0"/>
        <v>Arkansasindustry</v>
      </c>
      <c r="B21" s="70" t="s">
        <v>820</v>
      </c>
      <c r="C21" s="70" t="s">
        <v>878</v>
      </c>
      <c r="D21" s="70" t="s">
        <v>875</v>
      </c>
      <c r="E21" s="70">
        <v>2.3366709999999999</v>
      </c>
      <c r="G21" s="70" t="str">
        <f t="shared" si="1"/>
        <v>Georgiaindustry</v>
      </c>
      <c r="H21" s="70" t="s">
        <v>826</v>
      </c>
      <c r="I21" s="70" t="s">
        <v>880</v>
      </c>
      <c r="J21" s="70" t="s">
        <v>875</v>
      </c>
      <c r="K21" s="70">
        <v>99.03</v>
      </c>
      <c r="L21" s="70">
        <v>91.99</v>
      </c>
      <c r="M21" s="70">
        <v>91.9</v>
      </c>
      <c r="N21" s="70">
        <v>93.76</v>
      </c>
      <c r="O21" s="70">
        <f t="shared" si="2"/>
        <v>94.169999999999987</v>
      </c>
      <c r="Q21" s="70"/>
      <c r="R21" s="71" t="s">
        <v>725</v>
      </c>
      <c r="S21" s="72">
        <f>VLOOKUP(About!$B$1&amp;"transportation", $A$1:$E$251,5,0)/1000000</f>
        <v>1.4162477000000001E-5</v>
      </c>
      <c r="T21" s="72">
        <f>$S$21*'National Coal and NG Prices'!B38</f>
        <v>1.4162477000000001E-5</v>
      </c>
      <c r="U21" s="72">
        <f>$S$21*'National Coal and NG Prices'!C38</f>
        <v>1.1757255619717013E-5</v>
      </c>
      <c r="V21" s="72">
        <f>$S$21*'National Coal and NG Prices'!D38</f>
        <v>1.0376123908333421E-5</v>
      </c>
      <c r="W21" s="72">
        <f>$S$21*'National Coal and NG Prices'!E38</f>
        <v>1.0098024395973606E-5</v>
      </c>
      <c r="X21" s="72">
        <f>$S$21*'National Coal and NG Prices'!F38</f>
        <v>1.0206143956998583E-5</v>
      </c>
      <c r="Y21" s="72">
        <f>$S$21*'National Coal and NG Prices'!G38</f>
        <v>1.0315710046924598E-5</v>
      </c>
      <c r="Z21" s="72">
        <f>$S$21*'National Coal and NG Prices'!H38</f>
        <v>1.1697317782948556E-5</v>
      </c>
      <c r="AA21" s="72">
        <f>$S$21*'National Coal and NG Prices'!I38</f>
        <v>1.3078925518972514E-5</v>
      </c>
      <c r="AB21" s="72">
        <f>$S$21*'National Coal and NG Prices'!J38</f>
        <v>1.2800840217943826E-5</v>
      </c>
      <c r="AC21" s="72">
        <f>$S$21*'National Coal and NG Prices'!K38</f>
        <v>1.2594451949911393E-5</v>
      </c>
      <c r="AD21" s="72">
        <f>$S$21*'National Coal and NG Prices'!L38</f>
        <v>1.3113144161270506E-5</v>
      </c>
      <c r="AE21" s="72">
        <f>$S$21*'National Coal and NG Prices'!M38</f>
        <v>1.2808957993789545E-5</v>
      </c>
      <c r="AF21" s="72">
        <f>$S$21*'National Coal and NG Prices'!N38</f>
        <v>1.2679367742045496E-5</v>
      </c>
      <c r="AG21" s="72">
        <f>$S$21*'National Coal and NG Prices'!O38</f>
        <v>1.2493055471262971E-5</v>
      </c>
      <c r="AH21" s="72">
        <f>$S$21*'National Coal and NG Prices'!P38</f>
        <v>1.2308974472112715E-5</v>
      </c>
      <c r="AI21" s="72">
        <f>$S$21*'National Coal and NG Prices'!Q38</f>
        <v>1.2070024673184966E-5</v>
      </c>
      <c r="AJ21" s="72">
        <f>$S$21*'National Coal and NG Prices'!R38</f>
        <v>1.1915236740624949E-5</v>
      </c>
      <c r="AK21" s="72">
        <f>$S$21*'National Coal and NG Prices'!S38</f>
        <v>1.1764195557646649E-5</v>
      </c>
      <c r="AL21" s="72">
        <f>$S$21*'National Coal and NG Prices'!T38</f>
        <v>1.1622085998126041E-5</v>
      </c>
      <c r="AM21" s="72">
        <f>$S$21*'National Coal and NG Prices'!U38</f>
        <v>1.1490535757287045E-5</v>
      </c>
      <c r="AN21" s="72">
        <f>$S$21*'National Coal and NG Prices'!V38</f>
        <v>1.1393933026286075E-5</v>
      </c>
      <c r="AO21" s="72">
        <f>$S$21*'National Coal and NG Prices'!W38</f>
        <v>1.1301012765068832E-5</v>
      </c>
      <c r="AP21" s="72">
        <f>$S$21*'National Coal and NG Prices'!X38</f>
        <v>1.1261262791678539E-5</v>
      </c>
      <c r="AQ21" s="72">
        <f>$S$21*'National Coal and NG Prices'!Y38</f>
        <v>1.1187156900489439E-5</v>
      </c>
      <c r="AR21" s="72">
        <f>$S$21*'National Coal and NG Prices'!Z38</f>
        <v>1.1169342680538648E-5</v>
      </c>
      <c r="AS21" s="72">
        <f>$S$21*'National Coal and NG Prices'!AA38</f>
        <v>1.1111006040133462E-5</v>
      </c>
      <c r="AT21" s="72">
        <f>$S$21*'National Coal and NG Prices'!AB38</f>
        <v>1.1064773612538095E-5</v>
      </c>
      <c r="AU21" s="72">
        <f>$S$21*'National Coal and NG Prices'!AC38</f>
        <v>1.1045068041242762E-5</v>
      </c>
      <c r="AV21" s="72">
        <f>$S$21*'National Coal and NG Prices'!AD38</f>
        <v>1.0974978003196505E-5</v>
      </c>
      <c r="AW21" s="72">
        <f>$S$21*'National Coal and NG Prices'!AE38</f>
        <v>1.0928674758874527E-5</v>
      </c>
      <c r="AX21" s="72">
        <f>$S$21*'National Coal and NG Prices'!AF38</f>
        <v>1.0933330141533066E-5</v>
      </c>
    </row>
    <row r="22" spans="1:50" x14ac:dyDescent="0.2">
      <c r="A22" s="70" t="str">
        <f t="shared" si="0"/>
        <v>Californiaelectricity</v>
      </c>
      <c r="B22" s="70" t="s">
        <v>821</v>
      </c>
      <c r="C22" s="70" t="s">
        <v>876</v>
      </c>
      <c r="D22" s="70" t="s">
        <v>706</v>
      </c>
      <c r="E22" s="70">
        <v>2.7286060000000001</v>
      </c>
      <c r="G22" s="70" t="str">
        <f t="shared" si="1"/>
        <v>Hawaiielectricity</v>
      </c>
      <c r="H22" s="70" t="s">
        <v>827</v>
      </c>
      <c r="I22" s="70" t="s">
        <v>876</v>
      </c>
      <c r="J22" s="70" t="s">
        <v>706</v>
      </c>
      <c r="K22" s="70">
        <v>37.604037769999998</v>
      </c>
      <c r="L22" s="70">
        <v>37.68</v>
      </c>
      <c r="M22" s="70">
        <v>0</v>
      </c>
      <c r="N22" s="70">
        <v>0</v>
      </c>
      <c r="O22" s="70">
        <f t="shared" si="2"/>
        <v>18.821009442499999</v>
      </c>
      <c r="Q22" s="70"/>
      <c r="R22" s="71" t="s">
        <v>726</v>
      </c>
      <c r="S22" s="72">
        <f>VLOOKUP(About!$B$1&amp;"electricity", $A$1:$E$251,5,0)/1000000</f>
        <v>2.0091519999999997E-6</v>
      </c>
      <c r="T22" s="72">
        <f>$S$22*'National Coal and NG Prices'!B39</f>
        <v>2.0091519999999997E-6</v>
      </c>
      <c r="U22" s="72">
        <f>$S$22*'National Coal and NG Prices'!C39</f>
        <v>2.7857674874025744E-6</v>
      </c>
      <c r="V22" s="72">
        <f>$S$22*'National Coal and NG Prices'!D39</f>
        <v>2.4585217472537622E-6</v>
      </c>
      <c r="W22" s="72">
        <f>$S$22*'National Coal and NG Prices'!E39</f>
        <v>2.3926287697722419E-6</v>
      </c>
      <c r="X22" s="72">
        <f>$S$22*'National Coal and NG Prices'!F39</f>
        <v>2.4182466492840653E-6</v>
      </c>
      <c r="Y22" s="72">
        <f>$S$22*'National Coal and NG Prices'!G39</f>
        <v>2.4442072697647363E-6</v>
      </c>
      <c r="Z22" s="72">
        <f>$S$22*'National Coal and NG Prices'!H39</f>
        <v>2.3508183650992066E-6</v>
      </c>
      <c r="AA22" s="72">
        <f>$S$22*'National Coal and NG Prices'!I39</f>
        <v>2.2574294604336765E-6</v>
      </c>
      <c r="AB22" s="72">
        <f>$S$22*'National Coal and NG Prices'!J39</f>
        <v>2.3024001468775118E-6</v>
      </c>
      <c r="AC22" s="72">
        <f>$S$22*'National Coal and NG Prices'!K39</f>
        <v>2.3819523660563108E-6</v>
      </c>
      <c r="AD22" s="72">
        <f>$S$22*'National Coal and NG Prices'!L39</f>
        <v>2.4309248796438531E-6</v>
      </c>
      <c r="AE22" s="72">
        <f>$S$22*'National Coal and NG Prices'!M39</f>
        <v>2.4584262566630273E-6</v>
      </c>
      <c r="AF22" s="72">
        <f>$S$22*'National Coal and NG Prices'!N39</f>
        <v>2.4738014817710542E-6</v>
      </c>
      <c r="AG22" s="72">
        <f>$S$22*'National Coal and NG Prices'!O39</f>
        <v>2.5007036108281956E-6</v>
      </c>
      <c r="AH22" s="72">
        <f>$S$22*'National Coal and NG Prices'!P39</f>
        <v>2.4953021702937156E-6</v>
      </c>
      <c r="AI22" s="72">
        <f>$S$22*'National Coal and NG Prices'!Q39</f>
        <v>2.4786168085454103E-6</v>
      </c>
      <c r="AJ22" s="72">
        <f>$S$22*'National Coal and NG Prices'!R39</f>
        <v>2.4750968424341866E-6</v>
      </c>
      <c r="AK22" s="72">
        <f>$S$22*'National Coal and NG Prices'!S39</f>
        <v>2.4549218874165686E-6</v>
      </c>
      <c r="AL22" s="72">
        <f>$S$22*'National Coal and NG Prices'!T39</f>
        <v>2.4345039496636617E-6</v>
      </c>
      <c r="AM22" s="72">
        <f>$S$22*'National Coal and NG Prices'!U39</f>
        <v>2.4114008885082788E-6</v>
      </c>
      <c r="AN22" s="72">
        <f>$S$22*'National Coal and NG Prices'!V39</f>
        <v>2.3983430291493159E-6</v>
      </c>
      <c r="AO22" s="72">
        <f>$S$22*'National Coal and NG Prices'!W39</f>
        <v>2.398878247877048E-6</v>
      </c>
      <c r="AP22" s="72">
        <f>$S$22*'National Coal and NG Prices'!X39</f>
        <v>2.3996539866772128E-6</v>
      </c>
      <c r="AQ22" s="72">
        <f>$S$22*'National Coal and NG Prices'!Y39</f>
        <v>2.3869967204764299E-6</v>
      </c>
      <c r="AR22" s="72">
        <f>$S$22*'National Coal and NG Prices'!Z39</f>
        <v>2.4015346402128506E-6</v>
      </c>
      <c r="AS22" s="72">
        <f>$S$22*'National Coal and NG Prices'!AA39</f>
        <v>2.3822060203306504E-6</v>
      </c>
      <c r="AT22" s="72">
        <f>$S$22*'National Coal and NG Prices'!AB39</f>
        <v>2.368859208529721E-6</v>
      </c>
      <c r="AU22" s="72">
        <f>$S$22*'National Coal and NG Prices'!AC39</f>
        <v>2.3715123173150465E-6</v>
      </c>
      <c r="AV22" s="72">
        <f>$S$22*'National Coal and NG Prices'!AD39</f>
        <v>2.338541366088997E-6</v>
      </c>
      <c r="AW22" s="72">
        <f>$S$22*'National Coal and NG Prices'!AE39</f>
        <v>2.3064553317164685E-6</v>
      </c>
      <c r="AX22" s="72">
        <f>$S$22*'National Coal and NG Prices'!AF39</f>
        <v>2.3183623066332829E-6</v>
      </c>
    </row>
    <row r="23" spans="1:50" x14ac:dyDescent="0.2">
      <c r="A23" s="70" t="str">
        <f t="shared" si="0"/>
        <v>Californiaresidential</v>
      </c>
      <c r="B23" s="70" t="s">
        <v>821</v>
      </c>
      <c r="C23" s="70" t="s">
        <v>876</v>
      </c>
      <c r="D23" s="70" t="s">
        <v>872</v>
      </c>
      <c r="E23" s="70">
        <v>13.61417</v>
      </c>
      <c r="G23" s="70" t="str">
        <f t="shared" si="1"/>
        <v>Hawaiiindustry</v>
      </c>
      <c r="H23" s="70" t="s">
        <v>827</v>
      </c>
      <c r="I23" s="70" t="s">
        <v>876</v>
      </c>
      <c r="J23" s="70" t="s">
        <v>875</v>
      </c>
      <c r="K23" s="70">
        <v>82.1</v>
      </c>
      <c r="L23" s="70">
        <v>84.28</v>
      </c>
      <c r="M23" s="70">
        <v>80.05</v>
      </c>
      <c r="N23" s="70">
        <v>82.23</v>
      </c>
      <c r="O23" s="70">
        <f t="shared" si="2"/>
        <v>82.165000000000006</v>
      </c>
      <c r="Q23" s="70"/>
      <c r="R23" s="71" t="s">
        <v>727</v>
      </c>
      <c r="S23" s="72">
        <f>VLOOKUP(About!$B$1&amp;"residential", $A$1:$E$251,5,0)/1000000</f>
        <v>7.7456180000000001E-6</v>
      </c>
      <c r="T23" s="72">
        <f>$S$23*'National Coal and NG Prices'!B40</f>
        <v>7.7456180000000001E-6</v>
      </c>
      <c r="U23" s="72">
        <f>$S$23*'National Coal and NG Prices'!C40</f>
        <v>8.241914379910255E-6</v>
      </c>
      <c r="V23" s="72">
        <f>$S$23*'National Coal and NG Prices'!D40</f>
        <v>7.2737318651478142E-6</v>
      </c>
      <c r="W23" s="72">
        <f>$S$23*'National Coal and NG Prices'!E40</f>
        <v>7.078782257509737E-6</v>
      </c>
      <c r="X23" s="72">
        <f>$S$23*'National Coal and NG Prices'!F40</f>
        <v>7.1545747888269046E-6</v>
      </c>
      <c r="Y23" s="72">
        <f>$S$23*'National Coal and NG Prices'!G40</f>
        <v>7.2313813465236999E-6</v>
      </c>
      <c r="Z23" s="72">
        <f>$S$23*'National Coal and NG Prices'!H40</f>
        <v>7.3771374489779126E-6</v>
      </c>
      <c r="AA23" s="72">
        <f>$S$23*'National Coal and NG Prices'!I40</f>
        <v>7.5228935514321262E-6</v>
      </c>
      <c r="AB23" s="72">
        <f>$S$23*'National Coal and NG Prices'!J40</f>
        <v>7.5788144774332075E-6</v>
      </c>
      <c r="AC23" s="72">
        <f>$S$23*'National Coal and NG Prices'!K40</f>
        <v>7.6877984203245289E-6</v>
      </c>
      <c r="AD23" s="72">
        <f>$S$23*'National Coal and NG Prices'!L40</f>
        <v>7.9598603698439179E-6</v>
      </c>
      <c r="AE23" s="72">
        <f>$S$23*'National Coal and NG Prices'!M40</f>
        <v>8.0177723618663747E-6</v>
      </c>
      <c r="AF23" s="72">
        <f>$S$23*'National Coal and NG Prices'!N40</f>
        <v>8.0806532359506042E-6</v>
      </c>
      <c r="AG23" s="72">
        <f>$S$23*'National Coal and NG Prices'!O40</f>
        <v>8.1404761014619216E-6</v>
      </c>
      <c r="AH23" s="72">
        <f>$S$23*'National Coal and NG Prices'!P40</f>
        <v>8.1672642260110624E-6</v>
      </c>
      <c r="AI23" s="72">
        <f>$S$23*'National Coal and NG Prices'!Q40</f>
        <v>8.1726363619505823E-6</v>
      </c>
      <c r="AJ23" s="72">
        <f>$S$23*'National Coal and NG Prices'!R40</f>
        <v>8.1836036454438278E-6</v>
      </c>
      <c r="AK23" s="72">
        <f>$S$23*'National Coal and NG Prices'!S40</f>
        <v>8.1959655152642805E-6</v>
      </c>
      <c r="AL23" s="72">
        <f>$S$23*'National Coal and NG Prices'!T40</f>
        <v>8.1906987752246269E-6</v>
      </c>
      <c r="AM23" s="72">
        <f>$S$23*'National Coal and NG Prices'!U40</f>
        <v>8.1815178758602594E-6</v>
      </c>
      <c r="AN23" s="72">
        <f>$S$23*'National Coal and NG Prices'!V40</f>
        <v>8.1787248845138256E-6</v>
      </c>
      <c r="AO23" s="72">
        <f>$S$23*'National Coal and NG Prices'!W40</f>
        <v>8.1964107747542933E-6</v>
      </c>
      <c r="AP23" s="72">
        <f>$S$23*'National Coal and NG Prices'!X40</f>
        <v>8.2158838128620446E-6</v>
      </c>
      <c r="AQ23" s="72">
        <f>$S$23*'National Coal and NG Prices'!Y40</f>
        <v>8.2294791202062832E-6</v>
      </c>
      <c r="AR23" s="72">
        <f>$S$23*'National Coal and NG Prices'!Z40</f>
        <v>8.2502734257543795E-6</v>
      </c>
      <c r="AS23" s="72">
        <f>$S$23*'National Coal and NG Prices'!AA40</f>
        <v>8.2662263935543044E-6</v>
      </c>
      <c r="AT23" s="72">
        <f>$S$23*'National Coal and NG Prices'!AB40</f>
        <v>8.2735643921478397E-6</v>
      </c>
      <c r="AU23" s="72">
        <f>$S$23*'National Coal and NG Prices'!AC40</f>
        <v>8.2816225960571178E-6</v>
      </c>
      <c r="AV23" s="72">
        <f>$S$23*'National Coal and NG Prices'!AD40</f>
        <v>8.2678928707536279E-6</v>
      </c>
      <c r="AW23" s="72">
        <f>$S$23*'National Coal and NG Prices'!AE40</f>
        <v>8.2730733083535369E-6</v>
      </c>
      <c r="AX23" s="72">
        <f>$S$23*'National Coal and NG Prices'!AF40</f>
        <v>8.2937752015546493E-6</v>
      </c>
    </row>
    <row r="24" spans="1:50" x14ac:dyDescent="0.2">
      <c r="A24" s="70" t="str">
        <f t="shared" si="0"/>
        <v>Californiacommercial</v>
      </c>
      <c r="B24" s="70" t="s">
        <v>821</v>
      </c>
      <c r="C24" s="70" t="s">
        <v>876</v>
      </c>
      <c r="D24" s="70" t="s">
        <v>873</v>
      </c>
      <c r="E24" s="70">
        <v>9.4765979999999992</v>
      </c>
      <c r="G24" s="70" t="str">
        <f t="shared" si="1"/>
        <v>Idahoelectricity</v>
      </c>
      <c r="H24" s="70" t="s">
        <v>828</v>
      </c>
      <c r="I24" s="70" t="s">
        <v>877</v>
      </c>
      <c r="J24" s="70" t="s">
        <v>706</v>
      </c>
      <c r="K24" s="70">
        <v>37.109220550000003</v>
      </c>
      <c r="L24" s="70">
        <v>36.361473099999998</v>
      </c>
      <c r="M24" s="70">
        <v>38.758014729999999</v>
      </c>
      <c r="N24" s="70">
        <v>37.421020570000003</v>
      </c>
      <c r="O24" s="70">
        <f t="shared" si="2"/>
        <v>37.412432237499999</v>
      </c>
      <c r="Q24" s="70"/>
      <c r="R24" s="71" t="s">
        <v>728</v>
      </c>
      <c r="S24" s="72">
        <f>VLOOKUP(About!$B$1&amp;"commercial", $A$1:$E$251,5,0)/1000000</f>
        <v>6.1223319999999998E-6</v>
      </c>
      <c r="T24" s="72">
        <f>$S$24*'National Coal and NG Prices'!B41</f>
        <v>6.1223319999999998E-6</v>
      </c>
      <c r="U24" s="72">
        <f>$S$24*'National Coal and NG Prices'!C41</f>
        <v>6.7172683096395024E-6</v>
      </c>
      <c r="V24" s="72">
        <f>$S$24*'National Coal and NG Prices'!D41</f>
        <v>5.9281868627109489E-6</v>
      </c>
      <c r="W24" s="72">
        <f>$S$24*'National Coal and NG Prices'!E41</f>
        <v>5.7693003757855453E-6</v>
      </c>
      <c r="X24" s="72">
        <f>$S$24*'National Coal and NG Prices'!F41</f>
        <v>5.8310722828033074E-6</v>
      </c>
      <c r="Y24" s="72">
        <f>$S$24*'National Coal and NG Prices'!G41</f>
        <v>5.8936706346190887E-6</v>
      </c>
      <c r="Z24" s="72">
        <f>$S$24*'National Coal and NG Prices'!H41</f>
        <v>6.0227191253675833E-6</v>
      </c>
      <c r="AA24" s="72">
        <f>$S$24*'National Coal and NG Prices'!I41</f>
        <v>6.1517676161160778E-6</v>
      </c>
      <c r="AB24" s="72">
        <f>$S$24*'National Coal and NG Prices'!J41</f>
        <v>6.1869168709182451E-6</v>
      </c>
      <c r="AC24" s="72">
        <f>$S$24*'National Coal and NG Prices'!K41</f>
        <v>6.2827535242005983E-6</v>
      </c>
      <c r="AD24" s="72">
        <f>$S$24*'National Coal and NG Prices'!L41</f>
        <v>6.4958379399468636E-6</v>
      </c>
      <c r="AE24" s="72">
        <f>$S$24*'National Coal and NG Prices'!M41</f>
        <v>6.5303823707279981E-6</v>
      </c>
      <c r="AF24" s="72">
        <f>$S$24*'National Coal and NG Prices'!N41</f>
        <v>6.5707039721302043E-6</v>
      </c>
      <c r="AG24" s="72">
        <f>$S$24*'National Coal and NG Prices'!O41</f>
        <v>6.6195320760803298E-6</v>
      </c>
      <c r="AH24" s="72">
        <f>$S$24*'National Coal and NG Prices'!P41</f>
        <v>6.6339792380953444E-6</v>
      </c>
      <c r="AI24" s="72">
        <f>$S$24*'National Coal and NG Prices'!Q41</f>
        <v>6.6270542571822544E-6</v>
      </c>
      <c r="AJ24" s="72">
        <f>$S$24*'National Coal and NG Prices'!R41</f>
        <v>6.6273651401174365E-6</v>
      </c>
      <c r="AK24" s="72">
        <f>$S$24*'National Coal and NG Prices'!S41</f>
        <v>6.629035606461241E-6</v>
      </c>
      <c r="AL24" s="72">
        <f>$S$24*'National Coal and NG Prices'!T41</f>
        <v>6.6122267506498122E-6</v>
      </c>
      <c r="AM24" s="72">
        <f>$S$24*'National Coal and NG Prices'!U41</f>
        <v>6.5920346075274512E-6</v>
      </c>
      <c r="AN24" s="72">
        <f>$S$24*'National Coal and NG Prices'!V41</f>
        <v>6.5809707328233714E-6</v>
      </c>
      <c r="AO24" s="72">
        <f>$S$24*'National Coal and NG Prices'!W41</f>
        <v>6.5929858923672552E-6</v>
      </c>
      <c r="AP24" s="72">
        <f>$S$24*'National Coal and NG Prices'!X41</f>
        <v>6.6068739733544237E-6</v>
      </c>
      <c r="AQ24" s="72">
        <f>$S$24*'National Coal and NG Prices'!Y41</f>
        <v>6.6147214379634586E-6</v>
      </c>
      <c r="AR24" s="72">
        <f>$S$24*'National Coal and NG Prices'!Z41</f>
        <v>6.6312804014972887E-6</v>
      </c>
      <c r="AS24" s="72">
        <f>$S$24*'National Coal and NG Prices'!AA41</f>
        <v>6.6425128476021888E-6</v>
      </c>
      <c r="AT24" s="72">
        <f>$S$24*'National Coal and NG Prices'!AB41</f>
        <v>6.6448601408266749E-6</v>
      </c>
      <c r="AU24" s="72">
        <f>$S$24*'National Coal and NG Prices'!AC41</f>
        <v>6.6467186616980289E-6</v>
      </c>
      <c r="AV24" s="72">
        <f>$S$24*'National Coal and NG Prices'!AD41</f>
        <v>6.6237624558576961E-6</v>
      </c>
      <c r="AW24" s="72">
        <f>$S$24*'National Coal and NG Prices'!AE41</f>
        <v>6.6211500226912174E-6</v>
      </c>
      <c r="AX24" s="72">
        <f>$S$24*'National Coal and NG Prices'!AF41</f>
        <v>6.6360198838469803E-6</v>
      </c>
    </row>
    <row r="25" spans="1:50" x14ac:dyDescent="0.2">
      <c r="A25" s="70" t="str">
        <f t="shared" si="0"/>
        <v>Californiatransportation</v>
      </c>
      <c r="B25" s="70" t="s">
        <v>821</v>
      </c>
      <c r="C25" s="70" t="s">
        <v>876</v>
      </c>
      <c r="D25" s="70" t="s">
        <v>874</v>
      </c>
      <c r="E25" s="70">
        <v>14.773152</v>
      </c>
      <c r="G25" s="70" t="str">
        <f t="shared" si="1"/>
        <v>Idahoindustry</v>
      </c>
      <c r="H25" s="70" t="s">
        <v>828</v>
      </c>
      <c r="I25" s="70" t="s">
        <v>877</v>
      </c>
      <c r="J25" s="70" t="s">
        <v>875</v>
      </c>
      <c r="K25" s="70">
        <v>59.62</v>
      </c>
      <c r="L25" s="70">
        <v>63.3</v>
      </c>
      <c r="M25" s="70">
        <v>61.5</v>
      </c>
      <c r="N25" s="70">
        <v>58.36</v>
      </c>
      <c r="O25" s="70">
        <f t="shared" si="2"/>
        <v>60.694999999999993</v>
      </c>
      <c r="Q25" s="70"/>
      <c r="R25" s="71" t="s">
        <v>729</v>
      </c>
      <c r="S25" s="72">
        <f>VLOOKUP(About!$B$1&amp;"industry", $A$1:$E$251,5,0)/1000000</f>
        <v>3.4371779999999997E-6</v>
      </c>
      <c r="T25" s="72">
        <f>$S$25*'National Coal and NG Prices'!B42</f>
        <v>3.4371779999999997E-6</v>
      </c>
      <c r="U25" s="72">
        <f>$S$25*'National Coal and NG Prices'!C42</f>
        <v>4.5300848845201535E-6</v>
      </c>
      <c r="V25" s="72">
        <f>$S$25*'National Coal and NG Prices'!D42</f>
        <v>3.9979331569709275E-6</v>
      </c>
      <c r="W25" s="72">
        <f>$S$25*'National Coal and NG Prices'!E42</f>
        <v>3.8907810767507004E-6</v>
      </c>
      <c r="X25" s="72">
        <f>$S$25*'National Coal and NG Prices'!F42</f>
        <v>3.9324396750632876E-6</v>
      </c>
      <c r="Y25" s="72">
        <f>$S$25*'National Coal and NG Prices'!G42</f>
        <v>3.9746556227201063E-6</v>
      </c>
      <c r="Z25" s="72">
        <f>$S$25*'National Coal and NG Prices'!H42</f>
        <v>3.8383896627465972E-6</v>
      </c>
      <c r="AA25" s="72">
        <f>$S$25*'National Coal and NG Prices'!I42</f>
        <v>3.7021237027730886E-6</v>
      </c>
      <c r="AB25" s="72">
        <f>$S$25*'National Coal and NG Prices'!J42</f>
        <v>3.7739054213130846E-6</v>
      </c>
      <c r="AC25" s="72">
        <f>$S$25*'National Coal and NG Prices'!K42</f>
        <v>3.8917363620032618E-6</v>
      </c>
      <c r="AD25" s="72">
        <f>$S$25*'National Coal and NG Prices'!L42</f>
        <v>3.9515548353989349E-6</v>
      </c>
      <c r="AE25" s="72">
        <f>$S$25*'National Coal and NG Prices'!M42</f>
        <v>3.9838404254887544E-6</v>
      </c>
      <c r="AF25" s="72">
        <f>$S$25*'National Coal and NG Prices'!N42</f>
        <v>4.0096437236112241E-6</v>
      </c>
      <c r="AG25" s="72">
        <f>$S$25*'National Coal and NG Prices'!O42</f>
        <v>4.0611626605681141E-6</v>
      </c>
      <c r="AH25" s="72">
        <f>$S$25*'National Coal and NG Prices'!P42</f>
        <v>4.0619111360275902E-6</v>
      </c>
      <c r="AI25" s="72">
        <f>$S$25*'National Coal and NG Prices'!Q42</f>
        <v>4.0395310454870481E-6</v>
      </c>
      <c r="AJ25" s="72">
        <f>$S$25*'National Coal and NG Prices'!R42</f>
        <v>4.0321777798243597E-6</v>
      </c>
      <c r="AK25" s="72">
        <f>$S$25*'National Coal and NG Prices'!S42</f>
        <v>4.0177488362444649E-6</v>
      </c>
      <c r="AL25" s="72">
        <f>$S$25*'National Coal and NG Prices'!T42</f>
        <v>3.9977400418292899E-6</v>
      </c>
      <c r="AM25" s="72">
        <f>$S$25*'National Coal and NG Prices'!U42</f>
        <v>3.9692462778660032E-6</v>
      </c>
      <c r="AN25" s="72">
        <f>$S$25*'National Coal and NG Prices'!V42</f>
        <v>3.946627933875899E-6</v>
      </c>
      <c r="AO25" s="72">
        <f>$S$25*'National Coal and NG Prices'!W42</f>
        <v>3.9471021931009719E-6</v>
      </c>
      <c r="AP25" s="72">
        <f>$S$25*'National Coal and NG Prices'!X42</f>
        <v>3.9502399460782334E-6</v>
      </c>
      <c r="AQ25" s="72">
        <f>$S$25*'National Coal and NG Prices'!Y42</f>
        <v>3.9386217189009653E-6</v>
      </c>
      <c r="AR25" s="72">
        <f>$S$25*'National Coal and NG Prices'!Z42</f>
        <v>3.9527022730027253E-6</v>
      </c>
      <c r="AS25" s="72">
        <f>$S$25*'National Coal and NG Prices'!AA42</f>
        <v>3.93240352863478E-6</v>
      </c>
      <c r="AT25" s="72">
        <f>$S$25*'National Coal and NG Prices'!AB42</f>
        <v>3.9178138763601329E-6</v>
      </c>
      <c r="AU25" s="72">
        <f>$S$25*'National Coal and NG Prices'!AC42</f>
        <v>3.9328800355339058E-6</v>
      </c>
      <c r="AV25" s="72">
        <f>$S$25*'National Coal and NG Prices'!AD42</f>
        <v>3.8986209876260076E-6</v>
      </c>
      <c r="AW25" s="72">
        <f>$S$25*'National Coal and NG Prices'!AE42</f>
        <v>3.8718894001198643E-6</v>
      </c>
      <c r="AX25" s="72">
        <f>$S$25*'National Coal and NG Prices'!AF42</f>
        <v>3.8904192250085083E-6</v>
      </c>
    </row>
    <row r="26" spans="1:50" x14ac:dyDescent="0.2">
      <c r="A26" s="70" t="str">
        <f t="shared" si="0"/>
        <v>Californiaindustry</v>
      </c>
      <c r="B26" s="70" t="s">
        <v>821</v>
      </c>
      <c r="C26" s="70" t="s">
        <v>876</v>
      </c>
      <c r="D26" s="70" t="s">
        <v>875</v>
      </c>
      <c r="E26" s="70">
        <v>4.2190500000000002</v>
      </c>
      <c r="G26" s="70" t="str">
        <f t="shared" si="1"/>
        <v>Illinoiselectricity</v>
      </c>
      <c r="H26" s="70" t="s">
        <v>829</v>
      </c>
      <c r="I26" s="70" t="s">
        <v>881</v>
      </c>
      <c r="J26" s="70" t="s">
        <v>706</v>
      </c>
      <c r="K26" s="70">
        <v>41.188522730000003</v>
      </c>
      <c r="L26" s="70">
        <v>40.349740060000002</v>
      </c>
      <c r="M26" s="70">
        <v>39.415115790000002</v>
      </c>
      <c r="N26" s="70">
        <v>39.840153469999997</v>
      </c>
      <c r="O26" s="70">
        <f t="shared" si="2"/>
        <v>40.198383012500003</v>
      </c>
      <c r="Q26" s="70" t="s">
        <v>867</v>
      </c>
      <c r="R26" s="71" t="s">
        <v>730</v>
      </c>
      <c r="S26" s="72">
        <f>VLOOKUP(About!$B$1&amp;"electricity", $A$1:$E$251,5,0)/1000000</f>
        <v>2.0091519999999997E-6</v>
      </c>
      <c r="T26" s="72">
        <f>$S$26*'National Coal and NG Prices'!B43</f>
        <v>2.0091519999999997E-6</v>
      </c>
      <c r="U26" s="72">
        <f>$S$26*'National Coal and NG Prices'!C43</f>
        <v>2.7857674874025744E-6</v>
      </c>
      <c r="V26" s="72">
        <f>$S$26*'National Coal and NG Prices'!D43</f>
        <v>2.4585217472537622E-6</v>
      </c>
      <c r="W26" s="72">
        <f>$S$26*'National Coal and NG Prices'!E43</f>
        <v>2.3926287697722419E-6</v>
      </c>
      <c r="X26" s="72">
        <f>$S$26*'National Coal and NG Prices'!F43</f>
        <v>2.4182466492840653E-6</v>
      </c>
      <c r="Y26" s="72">
        <f>$S$26*'National Coal and NG Prices'!G43</f>
        <v>2.4442072697647363E-6</v>
      </c>
      <c r="Z26" s="72">
        <f>$S$26*'National Coal and NG Prices'!H43</f>
        <v>2.3508183650992066E-6</v>
      </c>
      <c r="AA26" s="72">
        <f>$S$26*'National Coal and NG Prices'!I43</f>
        <v>2.2574294604336765E-6</v>
      </c>
      <c r="AB26" s="72">
        <f>$S$26*'National Coal and NG Prices'!J43</f>
        <v>2.3024001468775118E-6</v>
      </c>
      <c r="AC26" s="72">
        <f>$S$26*'National Coal and NG Prices'!K43</f>
        <v>2.3819523660563108E-6</v>
      </c>
      <c r="AD26" s="72">
        <f>$S$26*'National Coal and NG Prices'!L43</f>
        <v>2.4309248796438531E-6</v>
      </c>
      <c r="AE26" s="72">
        <f>$S$26*'National Coal and NG Prices'!M43</f>
        <v>2.4584262566630273E-6</v>
      </c>
      <c r="AF26" s="72">
        <f>$S$26*'National Coal and NG Prices'!N43</f>
        <v>2.4738014817710542E-6</v>
      </c>
      <c r="AG26" s="72">
        <f>$S$26*'National Coal and NG Prices'!O43</f>
        <v>2.5007036108281956E-6</v>
      </c>
      <c r="AH26" s="72">
        <f>$S$26*'National Coal and NG Prices'!P43</f>
        <v>2.4953021702937156E-6</v>
      </c>
      <c r="AI26" s="72">
        <f>$S$26*'National Coal and NG Prices'!Q43</f>
        <v>2.4786168085454103E-6</v>
      </c>
      <c r="AJ26" s="72">
        <f>$S$26*'National Coal and NG Prices'!R43</f>
        <v>2.4750968424341866E-6</v>
      </c>
      <c r="AK26" s="72">
        <f>$S$26*'National Coal and NG Prices'!S43</f>
        <v>2.4549218874165686E-6</v>
      </c>
      <c r="AL26" s="72">
        <f>$S$26*'National Coal and NG Prices'!T43</f>
        <v>2.4345039496636617E-6</v>
      </c>
      <c r="AM26" s="72">
        <f>$S$26*'National Coal and NG Prices'!U43</f>
        <v>2.4114008885082788E-6</v>
      </c>
      <c r="AN26" s="72">
        <f>$S$26*'National Coal and NG Prices'!V43</f>
        <v>2.3983430291493159E-6</v>
      </c>
      <c r="AO26" s="72">
        <f>$S$26*'National Coal and NG Prices'!W43</f>
        <v>2.398878247877048E-6</v>
      </c>
      <c r="AP26" s="72">
        <f>$S$26*'National Coal and NG Prices'!X43</f>
        <v>2.3996539866772128E-6</v>
      </c>
      <c r="AQ26" s="72">
        <f>$S$26*'National Coal and NG Prices'!Y43</f>
        <v>2.3869967204764299E-6</v>
      </c>
      <c r="AR26" s="72">
        <f>$S$26*'National Coal and NG Prices'!Z43</f>
        <v>2.4015346402128506E-6</v>
      </c>
      <c r="AS26" s="72">
        <f>$S$26*'National Coal and NG Prices'!AA43</f>
        <v>2.3822060203306504E-6</v>
      </c>
      <c r="AT26" s="72">
        <f>$S$26*'National Coal and NG Prices'!AB43</f>
        <v>2.368859208529721E-6</v>
      </c>
      <c r="AU26" s="72">
        <f>$S$26*'National Coal and NG Prices'!AC43</f>
        <v>2.3715123173150465E-6</v>
      </c>
      <c r="AV26" s="72">
        <f>$S$26*'National Coal and NG Prices'!AD43</f>
        <v>2.338541366088997E-6</v>
      </c>
      <c r="AW26" s="72">
        <f>$S$26*'National Coal and NG Prices'!AE43</f>
        <v>2.3064553317164685E-6</v>
      </c>
      <c r="AX26" s="72">
        <f>$S$26*'National Coal and NG Prices'!AF43</f>
        <v>2.3183623066332829E-6</v>
      </c>
    </row>
    <row r="27" spans="1:50" x14ac:dyDescent="0.2">
      <c r="A27" s="70" t="str">
        <f t="shared" si="0"/>
        <v>Coloradoelectricity</v>
      </c>
      <c r="B27" s="70" t="s">
        <v>822</v>
      </c>
      <c r="C27" s="70" t="s">
        <v>877</v>
      </c>
      <c r="D27" s="70" t="s">
        <v>706</v>
      </c>
      <c r="E27" s="70">
        <v>2.5733670000000002</v>
      </c>
      <c r="G27" s="70" t="str">
        <f t="shared" si="1"/>
        <v>Illinoisindustry</v>
      </c>
      <c r="H27" s="70" t="s">
        <v>829</v>
      </c>
      <c r="I27" s="70" t="s">
        <v>881</v>
      </c>
      <c r="J27" s="70" t="s">
        <v>875</v>
      </c>
      <c r="K27" s="70">
        <v>76.7</v>
      </c>
      <c r="L27" s="70">
        <v>64.98</v>
      </c>
      <c r="M27" s="70">
        <v>67.510000000000005</v>
      </c>
      <c r="N27" s="70">
        <v>68.81</v>
      </c>
      <c r="O27" s="70">
        <f t="shared" si="2"/>
        <v>69.5</v>
      </c>
      <c r="Q27" s="70" t="s">
        <v>868</v>
      </c>
      <c r="R27" s="71" t="s">
        <v>731</v>
      </c>
      <c r="S27" s="72">
        <f>VLOOKUP(About!$B$1&amp;"industry", $A$1:$E$251,5,0)/1000000</f>
        <v>3.4371779999999997E-6</v>
      </c>
      <c r="T27" s="72">
        <f>$S$27*'National Coal and NG Prices'!B44</f>
        <v>3.4371779999999997E-6</v>
      </c>
      <c r="U27" s="72">
        <f>$S$27*'National Coal and NG Prices'!C44</f>
        <v>3.4371779999999997E-6</v>
      </c>
      <c r="V27" s="72">
        <f>$S$27*'National Coal and NG Prices'!D44</f>
        <v>3.4371779999999997E-6</v>
      </c>
      <c r="W27" s="72">
        <f>$S$27*'National Coal and NG Prices'!E44</f>
        <v>3.4371779999999997E-6</v>
      </c>
      <c r="X27" s="72">
        <f>$S$27*'National Coal and NG Prices'!F44</f>
        <v>3.4371779999999997E-6</v>
      </c>
      <c r="Y27" s="72">
        <f>$S$27*'National Coal and NG Prices'!G44</f>
        <v>3.4371779999999997E-6</v>
      </c>
      <c r="Z27" s="72">
        <f>$S$27*'National Coal and NG Prices'!H44</f>
        <v>3.4371779999999997E-6</v>
      </c>
      <c r="AA27" s="72">
        <f>$S$27*'National Coal and NG Prices'!I44</f>
        <v>3.4371779999999997E-6</v>
      </c>
      <c r="AB27" s="72">
        <f>$S$27*'National Coal and NG Prices'!J44</f>
        <v>3.4371779999999997E-6</v>
      </c>
      <c r="AC27" s="72">
        <f>$S$27*'National Coal and NG Prices'!K44</f>
        <v>3.4371779999999997E-6</v>
      </c>
      <c r="AD27" s="72">
        <f>$S$27*'National Coal and NG Prices'!L44</f>
        <v>3.4371779999999997E-6</v>
      </c>
      <c r="AE27" s="72">
        <f>$S$27*'National Coal and NG Prices'!M44</f>
        <v>3.4371779999999997E-6</v>
      </c>
      <c r="AF27" s="72">
        <f>$S$27*'National Coal and NG Prices'!N44</f>
        <v>3.4371779999999997E-6</v>
      </c>
      <c r="AG27" s="72">
        <f>$S$27*'National Coal and NG Prices'!O44</f>
        <v>3.4371779999999997E-6</v>
      </c>
      <c r="AH27" s="72">
        <f>$S$27*'National Coal and NG Prices'!P44</f>
        <v>3.4371779999999997E-6</v>
      </c>
      <c r="AI27" s="72">
        <f>$S$27*'National Coal and NG Prices'!Q44</f>
        <v>3.4371779999999997E-6</v>
      </c>
      <c r="AJ27" s="72">
        <f>$S$27*'National Coal and NG Prices'!R44</f>
        <v>3.4371779999999997E-6</v>
      </c>
      <c r="AK27" s="72">
        <f>$S$27*'National Coal and NG Prices'!S44</f>
        <v>3.4371779999999997E-6</v>
      </c>
      <c r="AL27" s="72">
        <f>$S$27*'National Coal and NG Prices'!T44</f>
        <v>3.4371779999999997E-6</v>
      </c>
      <c r="AM27" s="72">
        <f>$S$27*'National Coal and NG Prices'!U44</f>
        <v>3.4371779999999997E-6</v>
      </c>
      <c r="AN27" s="72">
        <f>$S$27*'National Coal and NG Prices'!V44</f>
        <v>3.4371779999999997E-6</v>
      </c>
      <c r="AO27" s="72">
        <f>$S$27*'National Coal and NG Prices'!W44</f>
        <v>3.4371779999999997E-6</v>
      </c>
      <c r="AP27" s="72">
        <f>$S$27*'National Coal and NG Prices'!X44</f>
        <v>3.4371779999999997E-6</v>
      </c>
      <c r="AQ27" s="72">
        <f>$S$27*'National Coal and NG Prices'!Y44</f>
        <v>3.4371779999999997E-6</v>
      </c>
      <c r="AR27" s="72">
        <f>$S$27*'National Coal and NG Prices'!Z44</f>
        <v>3.4371779999999997E-6</v>
      </c>
      <c r="AS27" s="72">
        <f>$S$27*'National Coal and NG Prices'!AA44</f>
        <v>3.4371779999999997E-6</v>
      </c>
      <c r="AT27" s="72">
        <f>$S$27*'National Coal and NG Prices'!AB44</f>
        <v>3.4371779999999997E-6</v>
      </c>
      <c r="AU27" s="72">
        <f>$S$27*'National Coal and NG Prices'!AC44</f>
        <v>3.4371779999999997E-6</v>
      </c>
      <c r="AV27" s="72">
        <f>$S$27*'National Coal and NG Prices'!AD44</f>
        <v>3.4371779999999997E-6</v>
      </c>
      <c r="AW27" s="72">
        <f>$S$27*'National Coal and NG Prices'!AE44</f>
        <v>3.4371779999999997E-6</v>
      </c>
      <c r="AX27" s="72">
        <f>$S$27*'National Coal and NG Prices'!AF44</f>
        <v>3.4371779999999997E-6</v>
      </c>
    </row>
    <row r="28" spans="1:50" x14ac:dyDescent="0.2">
      <c r="A28" s="70" t="str">
        <f t="shared" si="0"/>
        <v>Coloradoresidential</v>
      </c>
      <c r="B28" s="70" t="s">
        <v>822</v>
      </c>
      <c r="C28" s="70" t="s">
        <v>877</v>
      </c>
      <c r="D28" s="70" t="s">
        <v>872</v>
      </c>
      <c r="E28" s="70">
        <v>7.9540899999999999</v>
      </c>
      <c r="G28" s="70" t="str">
        <f t="shared" si="1"/>
        <v>Indianaelectricity</v>
      </c>
      <c r="H28" s="70" t="s">
        <v>830</v>
      </c>
      <c r="I28" s="70" t="s">
        <v>881</v>
      </c>
      <c r="J28" s="70" t="s">
        <v>706</v>
      </c>
      <c r="K28" s="70">
        <v>41.188522730000003</v>
      </c>
      <c r="L28" s="70">
        <v>40.349740060000002</v>
      </c>
      <c r="M28" s="70">
        <v>39.415115790000002</v>
      </c>
      <c r="N28" s="70">
        <v>39.840153469999997</v>
      </c>
      <c r="O28" s="70">
        <f t="shared" si="2"/>
        <v>40.198383012500003</v>
      </c>
      <c r="Q28" s="70" t="s">
        <v>868</v>
      </c>
      <c r="R28" s="71" t="s">
        <v>732</v>
      </c>
      <c r="S28" s="72">
        <f>VLOOKUP(About!$B$1&amp;"industry", $A$1:$E$251,5,0)/1000000</f>
        <v>3.4371779999999997E-6</v>
      </c>
      <c r="T28" s="72">
        <f>$S$28*'National Coal and NG Prices'!B45</f>
        <v>3.4371779999999997E-6</v>
      </c>
      <c r="U28" s="72">
        <f>$S$28*'National Coal and NG Prices'!C45</f>
        <v>4.5300848845201535E-6</v>
      </c>
      <c r="V28" s="72">
        <f>$S$28*'National Coal and NG Prices'!D45</f>
        <v>3.9979331569709275E-6</v>
      </c>
      <c r="W28" s="72">
        <f>$S$28*'National Coal and NG Prices'!E45</f>
        <v>3.8907810767507004E-6</v>
      </c>
      <c r="X28" s="72">
        <f>$S$28*'National Coal and NG Prices'!F45</f>
        <v>3.9324396750632876E-6</v>
      </c>
      <c r="Y28" s="72">
        <f>$S$28*'National Coal and NG Prices'!G45</f>
        <v>3.9746556227201063E-6</v>
      </c>
      <c r="Z28" s="72">
        <f>$S$28*'National Coal and NG Prices'!H45</f>
        <v>3.8383896627465972E-6</v>
      </c>
      <c r="AA28" s="72">
        <f>$S$28*'National Coal and NG Prices'!I45</f>
        <v>3.7021237027730886E-6</v>
      </c>
      <c r="AB28" s="72">
        <f>$S$28*'National Coal and NG Prices'!J45</f>
        <v>3.7739054213130846E-6</v>
      </c>
      <c r="AC28" s="72">
        <f>$S$28*'National Coal and NG Prices'!K45</f>
        <v>3.8917363620032618E-6</v>
      </c>
      <c r="AD28" s="72">
        <f>$S$28*'National Coal and NG Prices'!L45</f>
        <v>3.9515548353989349E-6</v>
      </c>
      <c r="AE28" s="72">
        <f>$S$28*'National Coal and NG Prices'!M45</f>
        <v>3.9838404254887544E-6</v>
      </c>
      <c r="AF28" s="72">
        <f>$S$28*'National Coal and NG Prices'!N45</f>
        <v>4.0096437236112241E-6</v>
      </c>
      <c r="AG28" s="72">
        <f>$S$28*'National Coal and NG Prices'!O45</f>
        <v>4.0611626605681141E-6</v>
      </c>
      <c r="AH28" s="72">
        <f>$S$28*'National Coal and NG Prices'!P45</f>
        <v>4.0619111360275902E-6</v>
      </c>
      <c r="AI28" s="72">
        <f>$S$28*'National Coal and NG Prices'!Q45</f>
        <v>4.0395310454870481E-6</v>
      </c>
      <c r="AJ28" s="72">
        <f>$S$28*'National Coal and NG Prices'!R45</f>
        <v>4.0321777798243597E-6</v>
      </c>
      <c r="AK28" s="72">
        <f>$S$28*'National Coal and NG Prices'!S45</f>
        <v>4.0177488362444649E-6</v>
      </c>
      <c r="AL28" s="72">
        <f>$S$28*'National Coal and NG Prices'!T45</f>
        <v>3.9977400418292899E-6</v>
      </c>
      <c r="AM28" s="72">
        <f>$S$28*'National Coal and NG Prices'!U45</f>
        <v>3.9692462778660032E-6</v>
      </c>
      <c r="AN28" s="72">
        <f>$S$28*'National Coal and NG Prices'!V45</f>
        <v>3.946627933875899E-6</v>
      </c>
      <c r="AO28" s="72">
        <f>$S$28*'National Coal and NG Prices'!W45</f>
        <v>3.9471021931009719E-6</v>
      </c>
      <c r="AP28" s="72">
        <f>$S$28*'National Coal and NG Prices'!X45</f>
        <v>3.9502399460782334E-6</v>
      </c>
      <c r="AQ28" s="72">
        <f>$S$28*'National Coal and NG Prices'!Y45</f>
        <v>3.9386217189009653E-6</v>
      </c>
      <c r="AR28" s="72">
        <f>$S$28*'National Coal and NG Prices'!Z45</f>
        <v>3.9527022730027253E-6</v>
      </c>
      <c r="AS28" s="72">
        <f>$S$28*'National Coal and NG Prices'!AA45</f>
        <v>3.93240352863478E-6</v>
      </c>
      <c r="AT28" s="72">
        <f>$S$28*'National Coal and NG Prices'!AB45</f>
        <v>3.9178138763601329E-6</v>
      </c>
      <c r="AU28" s="72">
        <f>$S$28*'National Coal and NG Prices'!AC45</f>
        <v>3.9328800355339058E-6</v>
      </c>
      <c r="AV28" s="72">
        <f>$S$28*'National Coal and NG Prices'!AD45</f>
        <v>3.8986209876260076E-6</v>
      </c>
      <c r="AW28" s="72">
        <f>$S$28*'National Coal and NG Prices'!AE45</f>
        <v>3.8718894001198643E-6</v>
      </c>
      <c r="AX28" s="72">
        <f>$S$28*'National Coal and NG Prices'!AF45</f>
        <v>3.8904192250085083E-6</v>
      </c>
    </row>
    <row r="29" spans="1:50" x14ac:dyDescent="0.2">
      <c r="A29" s="70" t="str">
        <f t="shared" si="0"/>
        <v>Coloradocommercial</v>
      </c>
      <c r="B29" s="70" t="s">
        <v>822</v>
      </c>
      <c r="C29" s="70" t="s">
        <v>877</v>
      </c>
      <c r="D29" s="70" t="s">
        <v>873</v>
      </c>
      <c r="E29" s="70">
        <v>6.2933199999999996</v>
      </c>
      <c r="G29" s="70" t="str">
        <f t="shared" si="1"/>
        <v>Indianaindustry</v>
      </c>
      <c r="H29" s="70" t="s">
        <v>830</v>
      </c>
      <c r="I29" s="70" t="s">
        <v>881</v>
      </c>
      <c r="J29" s="70" t="s">
        <v>875</v>
      </c>
      <c r="K29" s="70">
        <v>76.7</v>
      </c>
      <c r="L29" s="70">
        <v>64.98</v>
      </c>
      <c r="M29" s="70">
        <v>67.510000000000005</v>
      </c>
      <c r="N29" s="70">
        <v>68.81</v>
      </c>
      <c r="O29" s="70">
        <f t="shared" si="2"/>
        <v>69.5</v>
      </c>
    </row>
    <row r="30" spans="1:50" x14ac:dyDescent="0.2">
      <c r="A30" s="70" t="str">
        <f t="shared" si="0"/>
        <v>Coloradotransportation</v>
      </c>
      <c r="B30" s="70" t="s">
        <v>822</v>
      </c>
      <c r="C30" s="70" t="s">
        <v>877</v>
      </c>
      <c r="D30" s="70" t="s">
        <v>874</v>
      </c>
      <c r="E30" s="70">
        <v>12.945327000000001</v>
      </c>
      <c r="G30" s="70" t="str">
        <f t="shared" si="1"/>
        <v>Iowaelectricity</v>
      </c>
      <c r="H30" s="70" t="s">
        <v>831</v>
      </c>
      <c r="I30" s="70" t="s">
        <v>882</v>
      </c>
      <c r="J30" s="70" t="s">
        <v>706</v>
      </c>
      <c r="K30" s="70">
        <v>25.76174765</v>
      </c>
      <c r="L30" s="70">
        <v>25.961000429999999</v>
      </c>
      <c r="M30" s="70">
        <v>25.394065470000001</v>
      </c>
      <c r="N30" s="70">
        <v>25.49150002</v>
      </c>
      <c r="O30" s="70">
        <f t="shared" si="2"/>
        <v>25.652078392500002</v>
      </c>
    </row>
    <row r="31" spans="1:50" x14ac:dyDescent="0.2">
      <c r="A31" s="70" t="str">
        <f t="shared" si="0"/>
        <v>Coloradoindustry</v>
      </c>
      <c r="B31" s="70" t="s">
        <v>822</v>
      </c>
      <c r="C31" s="70" t="s">
        <v>877</v>
      </c>
      <c r="D31" s="70" t="s">
        <v>875</v>
      </c>
      <c r="E31" s="70">
        <v>3.1856420000000001</v>
      </c>
      <c r="G31" s="70" t="str">
        <f t="shared" si="1"/>
        <v>Iowaindustry</v>
      </c>
      <c r="H31" s="70" t="s">
        <v>831</v>
      </c>
      <c r="I31" s="70" t="s">
        <v>882</v>
      </c>
      <c r="J31" s="70" t="s">
        <v>875</v>
      </c>
      <c r="K31" s="70">
        <v>27.44</v>
      </c>
      <c r="L31" s="70">
        <v>26.37</v>
      </c>
      <c r="M31" s="70">
        <v>27.59</v>
      </c>
      <c r="N31" s="70">
        <v>29.17</v>
      </c>
      <c r="O31" s="70">
        <f t="shared" si="2"/>
        <v>27.642500000000002</v>
      </c>
    </row>
    <row r="32" spans="1:50" x14ac:dyDescent="0.2">
      <c r="A32" s="70" t="str">
        <f t="shared" si="0"/>
        <v>Connecticutelectricity</v>
      </c>
      <c r="B32" s="70" t="s">
        <v>823</v>
      </c>
      <c r="C32" s="70" t="s">
        <v>879</v>
      </c>
      <c r="D32" s="70" t="s">
        <v>706</v>
      </c>
      <c r="E32" s="70">
        <v>4.0408879999999998</v>
      </c>
      <c r="G32" s="70" t="str">
        <f t="shared" si="1"/>
        <v>Kansaselectricity</v>
      </c>
      <c r="H32" s="70" t="s">
        <v>832</v>
      </c>
      <c r="I32" s="70" t="s">
        <v>882</v>
      </c>
      <c r="J32" s="70" t="s">
        <v>706</v>
      </c>
      <c r="K32" s="70">
        <v>25.76174765</v>
      </c>
      <c r="L32" s="70">
        <v>25.961000429999999</v>
      </c>
      <c r="M32" s="70">
        <v>25.394065470000001</v>
      </c>
      <c r="N32" s="70">
        <v>25.49150002</v>
      </c>
      <c r="O32" s="70">
        <f t="shared" si="2"/>
        <v>25.652078392500002</v>
      </c>
    </row>
    <row r="33" spans="1:15" x14ac:dyDescent="0.2">
      <c r="A33" s="70" t="str">
        <f t="shared" si="0"/>
        <v>Connecticutresidential</v>
      </c>
      <c r="B33" s="70" t="s">
        <v>823</v>
      </c>
      <c r="C33" s="70" t="s">
        <v>879</v>
      </c>
      <c r="D33" s="70" t="s">
        <v>872</v>
      </c>
      <c r="E33" s="70">
        <v>13.463936</v>
      </c>
      <c r="G33" s="70" t="str">
        <f t="shared" si="1"/>
        <v>Kansasindustry</v>
      </c>
      <c r="H33" s="70" t="s">
        <v>832</v>
      </c>
      <c r="I33" s="70" t="s">
        <v>882</v>
      </c>
      <c r="J33" s="70" t="s">
        <v>875</v>
      </c>
      <c r="K33" s="70">
        <v>27.44</v>
      </c>
      <c r="L33" s="70">
        <v>26.37</v>
      </c>
      <c r="M33" s="70">
        <v>27.59</v>
      </c>
      <c r="N33" s="70">
        <v>29.17</v>
      </c>
      <c r="O33" s="70">
        <f t="shared" si="2"/>
        <v>27.642500000000002</v>
      </c>
    </row>
    <row r="34" spans="1:15" x14ac:dyDescent="0.2">
      <c r="A34" s="70" t="str">
        <f t="shared" si="0"/>
        <v>Connecticutcommercial</v>
      </c>
      <c r="B34" s="70" t="s">
        <v>823</v>
      </c>
      <c r="C34" s="70" t="s">
        <v>879</v>
      </c>
      <c r="D34" s="70" t="s">
        <v>873</v>
      </c>
      <c r="E34" s="70">
        <v>9.5591889999999999</v>
      </c>
      <c r="G34" s="70" t="str">
        <f t="shared" si="1"/>
        <v>Kentuckyelectricity</v>
      </c>
      <c r="H34" s="70" t="s">
        <v>833</v>
      </c>
      <c r="I34" s="70" t="s">
        <v>871</v>
      </c>
      <c r="J34" s="70" t="s">
        <v>706</v>
      </c>
      <c r="K34" s="70">
        <v>59.835532839999999</v>
      </c>
      <c r="L34" s="70">
        <v>58.705622249999998</v>
      </c>
      <c r="M34" s="70">
        <v>58.116216199999997</v>
      </c>
      <c r="N34" s="70">
        <v>56.904439760000002</v>
      </c>
      <c r="O34" s="70">
        <f t="shared" si="2"/>
        <v>58.390452762499997</v>
      </c>
    </row>
    <row r="35" spans="1:15" x14ac:dyDescent="0.2">
      <c r="A35" s="70" t="str">
        <f t="shared" si="0"/>
        <v>Connecticuttransportation</v>
      </c>
      <c r="B35" s="70" t="s">
        <v>823</v>
      </c>
      <c r="C35" s="70" t="s">
        <v>879</v>
      </c>
      <c r="D35" s="70" t="s">
        <v>874</v>
      </c>
      <c r="E35" s="70">
        <v>17.025414000000001</v>
      </c>
      <c r="G35" s="70" t="str">
        <f t="shared" si="1"/>
        <v>Kentuckyindustry</v>
      </c>
      <c r="H35" s="70" t="s">
        <v>833</v>
      </c>
      <c r="I35" s="70" t="s">
        <v>871</v>
      </c>
      <c r="J35" s="70" t="s">
        <v>875</v>
      </c>
      <c r="K35" s="70">
        <v>99.03</v>
      </c>
      <c r="L35" s="70">
        <v>91.99</v>
      </c>
      <c r="M35" s="70">
        <v>91.9</v>
      </c>
      <c r="N35" s="70">
        <v>93.76</v>
      </c>
      <c r="O35" s="70">
        <f t="shared" si="2"/>
        <v>94.169999999999987</v>
      </c>
    </row>
    <row r="36" spans="1:15" x14ac:dyDescent="0.2">
      <c r="A36" s="70" t="str">
        <f t="shared" si="0"/>
        <v>Connecticutindustry</v>
      </c>
      <c r="B36" s="70" t="s">
        <v>823</v>
      </c>
      <c r="C36" s="70" t="s">
        <v>879</v>
      </c>
      <c r="D36" s="70" t="s">
        <v>875</v>
      </c>
      <c r="E36" s="70">
        <v>6.510675</v>
      </c>
      <c r="G36" s="70" t="str">
        <f t="shared" si="1"/>
        <v>Louisianaelectricity</v>
      </c>
      <c r="H36" s="70" t="s">
        <v>834</v>
      </c>
      <c r="I36" s="70" t="s">
        <v>878</v>
      </c>
      <c r="J36" s="70" t="s">
        <v>706</v>
      </c>
      <c r="K36" s="70">
        <v>32.76938706</v>
      </c>
      <c r="L36" s="70">
        <v>33.765169669999999</v>
      </c>
      <c r="M36" s="70">
        <v>38.257509769999999</v>
      </c>
      <c r="N36" s="70">
        <v>35.827836329999997</v>
      </c>
      <c r="O36" s="70">
        <f t="shared" si="2"/>
        <v>35.1549757075</v>
      </c>
    </row>
    <row r="37" spans="1:15" x14ac:dyDescent="0.2">
      <c r="A37" s="70" t="str">
        <f t="shared" si="0"/>
        <v>Delawareelectricity</v>
      </c>
      <c r="B37" s="70" t="s">
        <v>824</v>
      </c>
      <c r="C37" s="70" t="s">
        <v>880</v>
      </c>
      <c r="D37" s="70" t="s">
        <v>706</v>
      </c>
      <c r="E37" s="70">
        <v>2.9189569999999998</v>
      </c>
      <c r="G37" s="70" t="str">
        <f t="shared" si="1"/>
        <v>Louisianaindustry</v>
      </c>
      <c r="H37" s="70" t="s">
        <v>834</v>
      </c>
      <c r="I37" s="70" t="s">
        <v>878</v>
      </c>
      <c r="J37" s="70" t="s">
        <v>875</v>
      </c>
      <c r="K37" s="70">
        <v>81.42</v>
      </c>
      <c r="L37" s="70">
        <v>94.44</v>
      </c>
      <c r="M37" s="70">
        <v>78.59</v>
      </c>
      <c r="N37" s="70">
        <v>73.569999999999993</v>
      </c>
      <c r="O37" s="70">
        <f t="shared" si="2"/>
        <v>82.004999999999995</v>
      </c>
    </row>
    <row r="38" spans="1:15" x14ac:dyDescent="0.2">
      <c r="A38" s="70" t="str">
        <f t="shared" si="0"/>
        <v>Delawareresidential</v>
      </c>
      <c r="B38" s="70" t="s">
        <v>824</v>
      </c>
      <c r="C38" s="70" t="s">
        <v>880</v>
      </c>
      <c r="D38" s="70" t="s">
        <v>872</v>
      </c>
      <c r="E38" s="70">
        <v>13.086102</v>
      </c>
      <c r="G38" s="70" t="str">
        <f t="shared" si="1"/>
        <v>Maineelectricity</v>
      </c>
      <c r="H38" s="70" t="s">
        <v>835</v>
      </c>
      <c r="I38" s="70" t="s">
        <v>879</v>
      </c>
      <c r="J38" s="70" t="s">
        <v>706</v>
      </c>
      <c r="K38" s="70">
        <v>81.851691380000005</v>
      </c>
      <c r="L38" s="70">
        <v>80.269573589999993</v>
      </c>
      <c r="M38" s="70">
        <v>0</v>
      </c>
      <c r="N38" s="70">
        <v>0</v>
      </c>
      <c r="O38" s="70">
        <f t="shared" si="2"/>
        <v>40.5303162425</v>
      </c>
    </row>
    <row r="39" spans="1:15" x14ac:dyDescent="0.2">
      <c r="A39" s="70" t="str">
        <f t="shared" si="0"/>
        <v>Delawarecommercial</v>
      </c>
      <c r="B39" s="70" t="s">
        <v>824</v>
      </c>
      <c r="C39" s="70" t="s">
        <v>880</v>
      </c>
      <c r="D39" s="70" t="s">
        <v>873</v>
      </c>
      <c r="E39" s="70">
        <v>8.3847249999999995</v>
      </c>
      <c r="G39" s="70" t="str">
        <f t="shared" si="1"/>
        <v>Maineindustry</v>
      </c>
      <c r="H39" s="70" t="s">
        <v>835</v>
      </c>
      <c r="I39" s="70" t="s">
        <v>879</v>
      </c>
      <c r="J39" s="70" t="s">
        <v>875</v>
      </c>
      <c r="N39" s="70">
        <v>0</v>
      </c>
      <c r="O39" s="70">
        <f t="shared" si="2"/>
        <v>0</v>
      </c>
    </row>
    <row r="40" spans="1:15" x14ac:dyDescent="0.2">
      <c r="A40" s="70" t="str">
        <f t="shared" si="0"/>
        <v>Delawaretransportation</v>
      </c>
      <c r="B40" s="70" t="s">
        <v>824</v>
      </c>
      <c r="C40" s="70" t="s">
        <v>880</v>
      </c>
      <c r="D40" s="70" t="s">
        <v>874</v>
      </c>
      <c r="E40" s="70">
        <v>11.012053</v>
      </c>
      <c r="G40" s="70" t="str">
        <f t="shared" si="1"/>
        <v>Marylandelectricity</v>
      </c>
      <c r="H40" s="70" t="s">
        <v>836</v>
      </c>
      <c r="I40" s="70" t="s">
        <v>880</v>
      </c>
      <c r="J40" s="70" t="s">
        <v>706</v>
      </c>
      <c r="K40" s="70">
        <v>59.835532839999999</v>
      </c>
      <c r="L40" s="70">
        <v>58.705622249999998</v>
      </c>
      <c r="M40" s="70">
        <v>58.116216199999997</v>
      </c>
      <c r="N40" s="70">
        <v>56.904439760000002</v>
      </c>
      <c r="O40" s="70">
        <f t="shared" si="2"/>
        <v>58.390452762499997</v>
      </c>
    </row>
    <row r="41" spans="1:15" x14ac:dyDescent="0.2">
      <c r="A41" s="70" t="str">
        <f t="shared" si="0"/>
        <v>Delawareindustry</v>
      </c>
      <c r="B41" s="70" t="s">
        <v>824</v>
      </c>
      <c r="C41" s="70" t="s">
        <v>880</v>
      </c>
      <c r="D41" s="70" t="s">
        <v>875</v>
      </c>
      <c r="E41" s="70">
        <v>3.4764189999999999</v>
      </c>
      <c r="G41" s="70" t="str">
        <f t="shared" si="1"/>
        <v>Marylandindustry</v>
      </c>
      <c r="H41" s="70" t="s">
        <v>836</v>
      </c>
      <c r="I41" s="70" t="s">
        <v>880</v>
      </c>
      <c r="J41" s="70" t="s">
        <v>875</v>
      </c>
      <c r="K41" s="70">
        <v>99.03</v>
      </c>
      <c r="L41" s="70">
        <v>91.99</v>
      </c>
      <c r="M41" s="70">
        <v>91.9</v>
      </c>
      <c r="N41" s="70">
        <v>93.76</v>
      </c>
      <c r="O41" s="70">
        <f t="shared" si="2"/>
        <v>94.169999999999987</v>
      </c>
    </row>
    <row r="42" spans="1:15" x14ac:dyDescent="0.2">
      <c r="A42" s="70" t="str">
        <f t="shared" si="0"/>
        <v>Floridaelectricity</v>
      </c>
      <c r="B42" s="70" t="s">
        <v>825</v>
      </c>
      <c r="C42" s="70" t="s">
        <v>880</v>
      </c>
      <c r="D42" s="70" t="s">
        <v>706</v>
      </c>
      <c r="E42" s="70">
        <v>2.9189569999999998</v>
      </c>
      <c r="G42" s="70" t="str">
        <f t="shared" si="1"/>
        <v>Massachusettselectricity</v>
      </c>
      <c r="H42" s="70" t="s">
        <v>837</v>
      </c>
      <c r="I42" s="70" t="s">
        <v>879</v>
      </c>
      <c r="J42" s="70" t="s">
        <v>706</v>
      </c>
      <c r="K42" s="70">
        <v>81.851691380000005</v>
      </c>
      <c r="L42" s="70">
        <v>80.269573589999993</v>
      </c>
      <c r="M42" s="70">
        <v>0</v>
      </c>
      <c r="N42" s="70">
        <v>0</v>
      </c>
      <c r="O42" s="70">
        <f t="shared" si="2"/>
        <v>40.5303162425</v>
      </c>
    </row>
    <row r="43" spans="1:15" x14ac:dyDescent="0.2">
      <c r="A43" s="70" t="str">
        <f t="shared" si="0"/>
        <v>Floridaresidential</v>
      </c>
      <c r="B43" s="70" t="s">
        <v>825</v>
      </c>
      <c r="C43" s="70" t="s">
        <v>880</v>
      </c>
      <c r="D43" s="70" t="s">
        <v>872</v>
      </c>
      <c r="E43" s="70">
        <v>13.086102</v>
      </c>
      <c r="G43" s="70" t="str">
        <f t="shared" si="1"/>
        <v>Massachusettsindustry</v>
      </c>
      <c r="H43" s="70" t="s">
        <v>837</v>
      </c>
      <c r="I43" s="70" t="s">
        <v>879</v>
      </c>
      <c r="J43" s="70" t="s">
        <v>875</v>
      </c>
      <c r="N43" s="70">
        <v>0</v>
      </c>
      <c r="O43" s="70">
        <f t="shared" si="2"/>
        <v>0</v>
      </c>
    </row>
    <row r="44" spans="1:15" x14ac:dyDescent="0.2">
      <c r="A44" s="70" t="str">
        <f t="shared" si="0"/>
        <v>Floridacommercial</v>
      </c>
      <c r="B44" s="70" t="s">
        <v>825</v>
      </c>
      <c r="C44" s="70" t="s">
        <v>880</v>
      </c>
      <c r="D44" s="70" t="s">
        <v>873</v>
      </c>
      <c r="E44" s="70">
        <v>8.3847249999999995</v>
      </c>
      <c r="G44" s="70" t="str">
        <f t="shared" si="1"/>
        <v>Michiganelectricity</v>
      </c>
      <c r="H44" s="70" t="s">
        <v>838</v>
      </c>
      <c r="I44" s="70" t="s">
        <v>881</v>
      </c>
      <c r="J44" s="70" t="s">
        <v>706</v>
      </c>
      <c r="K44" s="70">
        <v>41.188522730000003</v>
      </c>
      <c r="L44" s="70">
        <v>40.349740060000002</v>
      </c>
      <c r="M44" s="70">
        <v>39.415115790000002</v>
      </c>
      <c r="N44" s="70">
        <v>39.840153469999997</v>
      </c>
      <c r="O44" s="70">
        <f t="shared" si="2"/>
        <v>40.198383012500003</v>
      </c>
    </row>
    <row r="45" spans="1:15" x14ac:dyDescent="0.2">
      <c r="A45" s="70" t="str">
        <f t="shared" si="0"/>
        <v>Floridatransportation</v>
      </c>
      <c r="B45" s="70" t="s">
        <v>825</v>
      </c>
      <c r="C45" s="70" t="s">
        <v>880</v>
      </c>
      <c r="D45" s="70" t="s">
        <v>874</v>
      </c>
      <c r="E45" s="70">
        <v>11.012053</v>
      </c>
      <c r="G45" s="70" t="str">
        <f t="shared" si="1"/>
        <v>Michiganindustry</v>
      </c>
      <c r="H45" s="70" t="s">
        <v>838</v>
      </c>
      <c r="I45" s="70" t="s">
        <v>881</v>
      </c>
      <c r="J45" s="70" t="s">
        <v>875</v>
      </c>
      <c r="K45" s="70">
        <v>76.7</v>
      </c>
      <c r="L45" s="70">
        <v>64.98</v>
      </c>
      <c r="M45" s="70">
        <v>67.510000000000005</v>
      </c>
      <c r="N45" s="70">
        <v>68.81</v>
      </c>
      <c r="O45" s="70">
        <f t="shared" si="2"/>
        <v>69.5</v>
      </c>
    </row>
    <row r="46" spans="1:15" x14ac:dyDescent="0.2">
      <c r="A46" s="70" t="str">
        <f t="shared" si="0"/>
        <v>Floridaindustry</v>
      </c>
      <c r="B46" s="70" t="s">
        <v>825</v>
      </c>
      <c r="C46" s="70" t="s">
        <v>880</v>
      </c>
      <c r="D46" s="70" t="s">
        <v>875</v>
      </c>
      <c r="E46" s="70">
        <v>3.4764189999999999</v>
      </c>
      <c r="G46" s="70" t="str">
        <f t="shared" si="1"/>
        <v>Minnesotaelectricity</v>
      </c>
      <c r="H46" s="70" t="s">
        <v>839</v>
      </c>
      <c r="I46" s="70" t="s">
        <v>882</v>
      </c>
      <c r="J46" s="70" t="s">
        <v>706</v>
      </c>
      <c r="K46" s="70">
        <v>25.76174765</v>
      </c>
      <c r="L46" s="70">
        <v>25.961000429999999</v>
      </c>
      <c r="M46" s="70">
        <v>25.394065470000001</v>
      </c>
      <c r="N46" s="70">
        <v>25.49150002</v>
      </c>
      <c r="O46" s="70">
        <f t="shared" si="2"/>
        <v>25.652078392500002</v>
      </c>
    </row>
    <row r="47" spans="1:15" x14ac:dyDescent="0.2">
      <c r="A47" s="70" t="str">
        <f t="shared" si="0"/>
        <v>Georgiaelectricity</v>
      </c>
      <c r="B47" s="70" t="s">
        <v>826</v>
      </c>
      <c r="C47" s="70" t="s">
        <v>880</v>
      </c>
      <c r="D47" s="70" t="s">
        <v>706</v>
      </c>
      <c r="E47" s="70">
        <v>2.9189569999999998</v>
      </c>
      <c r="G47" s="70" t="str">
        <f t="shared" si="1"/>
        <v>Minnesotaindustry</v>
      </c>
      <c r="H47" s="70" t="s">
        <v>839</v>
      </c>
      <c r="I47" s="70" t="s">
        <v>882</v>
      </c>
      <c r="J47" s="70" t="s">
        <v>875</v>
      </c>
      <c r="K47" s="70">
        <v>27.44</v>
      </c>
      <c r="L47" s="70">
        <v>26.37</v>
      </c>
      <c r="M47" s="70">
        <v>27.59</v>
      </c>
      <c r="N47" s="70">
        <v>29.17</v>
      </c>
      <c r="O47" s="70">
        <f t="shared" si="2"/>
        <v>27.642500000000002</v>
      </c>
    </row>
    <row r="48" spans="1:15" x14ac:dyDescent="0.2">
      <c r="A48" s="70" t="str">
        <f t="shared" si="0"/>
        <v>Georgiaresidential</v>
      </c>
      <c r="B48" s="70" t="s">
        <v>826</v>
      </c>
      <c r="C48" s="70" t="s">
        <v>880</v>
      </c>
      <c r="D48" s="70" t="s">
        <v>872</v>
      </c>
      <c r="E48" s="70">
        <v>13.086102</v>
      </c>
      <c r="G48" s="70" t="str">
        <f t="shared" si="1"/>
        <v>Mississippielectricity</v>
      </c>
      <c r="H48" s="70" t="s">
        <v>840</v>
      </c>
      <c r="I48" s="70" t="s">
        <v>871</v>
      </c>
      <c r="J48" s="70" t="s">
        <v>706</v>
      </c>
      <c r="K48" s="70">
        <v>59.835532839999999</v>
      </c>
      <c r="L48" s="70">
        <v>58.705622249999998</v>
      </c>
      <c r="M48" s="70">
        <v>58.116216199999997</v>
      </c>
      <c r="N48" s="70">
        <v>56.904439760000002</v>
      </c>
      <c r="O48" s="70">
        <f t="shared" si="2"/>
        <v>58.390452762499997</v>
      </c>
    </row>
    <row r="49" spans="1:15" x14ac:dyDescent="0.2">
      <c r="A49" s="70" t="str">
        <f t="shared" si="0"/>
        <v>Georgiacommercial</v>
      </c>
      <c r="B49" s="70" t="s">
        <v>826</v>
      </c>
      <c r="C49" s="70" t="s">
        <v>880</v>
      </c>
      <c r="D49" s="70" t="s">
        <v>873</v>
      </c>
      <c r="E49" s="70">
        <v>8.3847249999999995</v>
      </c>
      <c r="G49" s="70" t="str">
        <f t="shared" si="1"/>
        <v>Mississippiindustry</v>
      </c>
      <c r="H49" s="70" t="s">
        <v>840</v>
      </c>
      <c r="I49" s="70" t="s">
        <v>871</v>
      </c>
      <c r="J49" s="70" t="s">
        <v>875</v>
      </c>
      <c r="K49" s="70">
        <v>99.03</v>
      </c>
      <c r="L49" s="70">
        <v>91.99</v>
      </c>
      <c r="M49" s="70">
        <v>91.9</v>
      </c>
      <c r="N49" s="70">
        <v>93.76</v>
      </c>
      <c r="O49" s="70">
        <f t="shared" si="2"/>
        <v>94.169999999999987</v>
      </c>
    </row>
    <row r="50" spans="1:15" x14ac:dyDescent="0.2">
      <c r="A50" s="70" t="str">
        <f t="shared" si="0"/>
        <v>Georgiatransportation</v>
      </c>
      <c r="B50" s="70" t="s">
        <v>826</v>
      </c>
      <c r="C50" s="70" t="s">
        <v>880</v>
      </c>
      <c r="D50" s="70" t="s">
        <v>874</v>
      </c>
      <c r="E50" s="70">
        <v>11.012053</v>
      </c>
      <c r="G50" s="70" t="str">
        <f t="shared" si="1"/>
        <v>Missourielectricity</v>
      </c>
      <c r="H50" s="70" t="s">
        <v>841</v>
      </c>
      <c r="I50" s="70" t="s">
        <v>882</v>
      </c>
      <c r="J50" s="70" t="s">
        <v>706</v>
      </c>
      <c r="K50" s="70">
        <v>25.76174765</v>
      </c>
      <c r="L50" s="70">
        <v>25.961000429999999</v>
      </c>
      <c r="M50" s="70">
        <v>25.394065470000001</v>
      </c>
      <c r="N50" s="70">
        <v>25.49150002</v>
      </c>
      <c r="O50" s="70">
        <f t="shared" si="2"/>
        <v>25.652078392500002</v>
      </c>
    </row>
    <row r="51" spans="1:15" x14ac:dyDescent="0.2">
      <c r="A51" s="70" t="str">
        <f t="shared" si="0"/>
        <v>Georgiaindustry</v>
      </c>
      <c r="B51" s="70" t="s">
        <v>826</v>
      </c>
      <c r="C51" s="70" t="s">
        <v>880</v>
      </c>
      <c r="D51" s="70" t="s">
        <v>875</v>
      </c>
      <c r="E51" s="70">
        <v>3.4764189999999999</v>
      </c>
      <c r="G51" s="70" t="str">
        <f t="shared" si="1"/>
        <v>Missouriindustry</v>
      </c>
      <c r="H51" s="70" t="s">
        <v>841</v>
      </c>
      <c r="I51" s="70" t="s">
        <v>882</v>
      </c>
      <c r="J51" s="70" t="s">
        <v>875</v>
      </c>
      <c r="K51" s="70">
        <v>27.44</v>
      </c>
      <c r="L51" s="70">
        <v>26.37</v>
      </c>
      <c r="M51" s="70">
        <v>27.59</v>
      </c>
      <c r="N51" s="70">
        <v>29.17</v>
      </c>
      <c r="O51" s="70">
        <f t="shared" si="2"/>
        <v>27.642500000000002</v>
      </c>
    </row>
    <row r="52" spans="1:15" x14ac:dyDescent="0.2">
      <c r="A52" s="70" t="str">
        <f t="shared" si="0"/>
        <v>Hawaiielectricity</v>
      </c>
      <c r="B52" s="70" t="s">
        <v>827</v>
      </c>
      <c r="C52" s="70" t="s">
        <v>876</v>
      </c>
      <c r="D52" s="70" t="s">
        <v>706</v>
      </c>
      <c r="E52" s="70">
        <v>2.7286060000000001</v>
      </c>
      <c r="G52" s="70" t="str">
        <f t="shared" si="1"/>
        <v>Montanaelectricity</v>
      </c>
      <c r="H52" s="70" t="s">
        <v>842</v>
      </c>
      <c r="I52" s="70" t="s">
        <v>877</v>
      </c>
      <c r="J52" s="70" t="s">
        <v>706</v>
      </c>
      <c r="K52" s="70">
        <v>37.109220550000003</v>
      </c>
      <c r="L52" s="70">
        <v>36.361473099999998</v>
      </c>
      <c r="M52" s="70">
        <v>38.758014729999999</v>
      </c>
      <c r="N52" s="70">
        <v>37.421020570000003</v>
      </c>
      <c r="O52" s="70">
        <f t="shared" si="2"/>
        <v>37.412432237499999</v>
      </c>
    </row>
    <row r="53" spans="1:15" x14ac:dyDescent="0.2">
      <c r="A53" s="70" t="str">
        <f t="shared" si="0"/>
        <v>Hawaiiresidential</v>
      </c>
      <c r="B53" s="70" t="s">
        <v>827</v>
      </c>
      <c r="C53" s="70" t="s">
        <v>876</v>
      </c>
      <c r="D53" s="70" t="s">
        <v>872</v>
      </c>
      <c r="E53" s="70">
        <v>13.61417</v>
      </c>
      <c r="G53" s="70" t="str">
        <f t="shared" si="1"/>
        <v>Montanaindustry</v>
      </c>
      <c r="H53" s="70" t="s">
        <v>842</v>
      </c>
      <c r="I53" s="70" t="s">
        <v>877</v>
      </c>
      <c r="J53" s="70" t="s">
        <v>875</v>
      </c>
      <c r="K53" s="70">
        <v>59.62</v>
      </c>
      <c r="L53" s="70">
        <v>63.3</v>
      </c>
      <c r="M53" s="70">
        <v>61.5</v>
      </c>
      <c r="N53" s="70">
        <v>58.36</v>
      </c>
      <c r="O53" s="70">
        <f t="shared" si="2"/>
        <v>60.694999999999993</v>
      </c>
    </row>
    <row r="54" spans="1:15" x14ac:dyDescent="0.2">
      <c r="A54" s="70" t="str">
        <f t="shared" si="0"/>
        <v>Hawaiicommercial</v>
      </c>
      <c r="B54" s="70" t="s">
        <v>827</v>
      </c>
      <c r="C54" s="70" t="s">
        <v>876</v>
      </c>
      <c r="D54" s="70" t="s">
        <v>873</v>
      </c>
      <c r="E54" s="70">
        <v>9.4765979999999992</v>
      </c>
      <c r="G54" s="70" t="str">
        <f t="shared" si="1"/>
        <v>Nebraskaelectricity</v>
      </c>
      <c r="H54" s="70" t="s">
        <v>843</v>
      </c>
      <c r="I54" s="70" t="s">
        <v>882</v>
      </c>
      <c r="J54" s="70" t="s">
        <v>706</v>
      </c>
      <c r="K54" s="70">
        <v>25.76174765</v>
      </c>
      <c r="L54" s="70">
        <v>25.961000429999999</v>
      </c>
      <c r="M54" s="70">
        <v>25.394065470000001</v>
      </c>
      <c r="N54" s="70">
        <v>25.49150002</v>
      </c>
      <c r="O54" s="70">
        <f t="shared" si="2"/>
        <v>25.652078392500002</v>
      </c>
    </row>
    <row r="55" spans="1:15" x14ac:dyDescent="0.2">
      <c r="A55" s="70" t="str">
        <f t="shared" si="0"/>
        <v>Hawaiitransportation</v>
      </c>
      <c r="B55" s="70" t="s">
        <v>827</v>
      </c>
      <c r="C55" s="70" t="s">
        <v>876</v>
      </c>
      <c r="D55" s="70" t="s">
        <v>874</v>
      </c>
      <c r="E55" s="70">
        <v>14.773152</v>
      </c>
      <c r="G55" s="70" t="str">
        <f t="shared" si="1"/>
        <v>Nebraskaindustry</v>
      </c>
      <c r="H55" s="70" t="s">
        <v>843</v>
      </c>
      <c r="I55" s="70" t="s">
        <v>882</v>
      </c>
      <c r="J55" s="70" t="s">
        <v>875</v>
      </c>
      <c r="K55" s="70">
        <v>27.44</v>
      </c>
      <c r="L55" s="70">
        <v>26.37</v>
      </c>
      <c r="M55" s="70">
        <v>27.59</v>
      </c>
      <c r="N55" s="70">
        <v>29.17</v>
      </c>
      <c r="O55" s="70">
        <f t="shared" si="2"/>
        <v>27.642500000000002</v>
      </c>
    </row>
    <row r="56" spans="1:15" x14ac:dyDescent="0.2">
      <c r="A56" s="70" t="str">
        <f t="shared" si="0"/>
        <v>Hawaiiindustry</v>
      </c>
      <c r="B56" s="70" t="s">
        <v>827</v>
      </c>
      <c r="C56" s="70" t="s">
        <v>876</v>
      </c>
      <c r="D56" s="70" t="s">
        <v>875</v>
      </c>
      <c r="E56" s="70">
        <v>4.2190500000000002</v>
      </c>
      <c r="G56" s="70" t="str">
        <f t="shared" si="1"/>
        <v>Nevadaelectricity</v>
      </c>
      <c r="H56" s="70" t="s">
        <v>844</v>
      </c>
      <c r="I56" s="70" t="s">
        <v>877</v>
      </c>
      <c r="J56" s="70" t="s">
        <v>706</v>
      </c>
      <c r="K56" s="70">
        <v>37.109220550000003</v>
      </c>
      <c r="L56" s="70">
        <v>36.361473099999998</v>
      </c>
      <c r="M56" s="70">
        <v>38.758014729999999</v>
      </c>
      <c r="N56" s="70">
        <v>37.421020570000003</v>
      </c>
      <c r="O56" s="70">
        <f t="shared" si="2"/>
        <v>37.412432237499999</v>
      </c>
    </row>
    <row r="57" spans="1:15" x14ac:dyDescent="0.2">
      <c r="A57" s="70" t="str">
        <f t="shared" si="0"/>
        <v>Idahoelectricity</v>
      </c>
      <c r="B57" s="70" t="s">
        <v>828</v>
      </c>
      <c r="C57" s="70" t="s">
        <v>877</v>
      </c>
      <c r="D57" s="70" t="s">
        <v>706</v>
      </c>
      <c r="E57" s="70">
        <v>2.5733670000000002</v>
      </c>
      <c r="G57" s="70" t="str">
        <f t="shared" si="1"/>
        <v>Nevadaindustry</v>
      </c>
      <c r="H57" s="70" t="s">
        <v>844</v>
      </c>
      <c r="I57" s="70" t="s">
        <v>877</v>
      </c>
      <c r="J57" s="70" t="s">
        <v>875</v>
      </c>
      <c r="K57" s="70">
        <v>59.62</v>
      </c>
      <c r="L57" s="70">
        <v>63.3</v>
      </c>
      <c r="M57" s="70">
        <v>61.5</v>
      </c>
      <c r="N57" s="70">
        <v>58.36</v>
      </c>
      <c r="O57" s="70">
        <f t="shared" si="2"/>
        <v>60.694999999999993</v>
      </c>
    </row>
    <row r="58" spans="1:15" x14ac:dyDescent="0.2">
      <c r="A58" s="70" t="str">
        <f t="shared" si="0"/>
        <v>Idahoresidential</v>
      </c>
      <c r="B58" s="70" t="s">
        <v>828</v>
      </c>
      <c r="C58" s="70" t="s">
        <v>877</v>
      </c>
      <c r="D58" s="70" t="s">
        <v>872</v>
      </c>
      <c r="E58" s="70">
        <v>7.9540899999999999</v>
      </c>
      <c r="G58" s="70" t="str">
        <f t="shared" si="1"/>
        <v>New Hampshireelectricity</v>
      </c>
      <c r="H58" s="70" t="s">
        <v>845</v>
      </c>
      <c r="I58" s="70" t="s">
        <v>879</v>
      </c>
      <c r="J58" s="70" t="s">
        <v>706</v>
      </c>
      <c r="K58" s="70">
        <v>81.851691380000005</v>
      </c>
      <c r="L58" s="70">
        <v>80.269573589999993</v>
      </c>
      <c r="M58" s="70">
        <v>0</v>
      </c>
      <c r="N58" s="70">
        <v>0</v>
      </c>
      <c r="O58" s="70">
        <f t="shared" si="2"/>
        <v>40.5303162425</v>
      </c>
    </row>
    <row r="59" spans="1:15" x14ac:dyDescent="0.2">
      <c r="A59" s="70" t="str">
        <f t="shared" si="0"/>
        <v>Idahocommercial</v>
      </c>
      <c r="B59" s="70" t="s">
        <v>828</v>
      </c>
      <c r="C59" s="70" t="s">
        <v>877</v>
      </c>
      <c r="D59" s="70" t="s">
        <v>873</v>
      </c>
      <c r="E59" s="70">
        <v>6.2933199999999996</v>
      </c>
      <c r="G59" s="70" t="str">
        <f t="shared" si="1"/>
        <v>New Hampshireindustry</v>
      </c>
      <c r="H59" s="70" t="s">
        <v>845</v>
      </c>
      <c r="I59" s="70" t="s">
        <v>879</v>
      </c>
      <c r="J59" s="70" t="s">
        <v>875</v>
      </c>
      <c r="N59" s="70">
        <v>0</v>
      </c>
      <c r="O59" s="70">
        <f t="shared" si="2"/>
        <v>0</v>
      </c>
    </row>
    <row r="60" spans="1:15" x14ac:dyDescent="0.2">
      <c r="A60" s="70" t="str">
        <f t="shared" si="0"/>
        <v>Idahotransportation</v>
      </c>
      <c r="B60" s="70" t="s">
        <v>828</v>
      </c>
      <c r="C60" s="70" t="s">
        <v>877</v>
      </c>
      <c r="D60" s="70" t="s">
        <v>874</v>
      </c>
      <c r="E60" s="70">
        <v>12.945327000000001</v>
      </c>
      <c r="G60" s="70" t="str">
        <f t="shared" si="1"/>
        <v>New Jerseyelectricity</v>
      </c>
      <c r="H60" s="70" t="s">
        <v>846</v>
      </c>
      <c r="I60" s="70" t="s">
        <v>883</v>
      </c>
      <c r="J60" s="70" t="s">
        <v>706</v>
      </c>
      <c r="K60" s="70">
        <v>73.63</v>
      </c>
      <c r="L60" s="70">
        <v>85.47</v>
      </c>
      <c r="M60" s="70">
        <v>0</v>
      </c>
      <c r="N60" s="70">
        <v>0</v>
      </c>
      <c r="O60" s="70">
        <f t="shared" si="2"/>
        <v>39.774999999999999</v>
      </c>
    </row>
    <row r="61" spans="1:15" x14ac:dyDescent="0.2">
      <c r="A61" s="70" t="str">
        <f t="shared" si="0"/>
        <v>Idahoindustry</v>
      </c>
      <c r="B61" s="70" t="s">
        <v>828</v>
      </c>
      <c r="C61" s="70" t="s">
        <v>877</v>
      </c>
      <c r="D61" s="70" t="s">
        <v>875</v>
      </c>
      <c r="E61" s="70">
        <v>3.1856420000000001</v>
      </c>
      <c r="G61" s="70" t="str">
        <f t="shared" si="1"/>
        <v>New Jerseyindustry</v>
      </c>
      <c r="H61" s="70" t="s">
        <v>846</v>
      </c>
      <c r="I61" s="70" t="s">
        <v>883</v>
      </c>
      <c r="J61" s="70" t="s">
        <v>875</v>
      </c>
      <c r="K61" s="70">
        <v>90.43</v>
      </c>
      <c r="L61" s="70">
        <v>88.68</v>
      </c>
      <c r="M61" s="70">
        <v>83.07</v>
      </c>
      <c r="N61" s="70">
        <v>84.3</v>
      </c>
      <c r="O61" s="70">
        <f t="shared" si="2"/>
        <v>86.62</v>
      </c>
    </row>
    <row r="62" spans="1:15" x14ac:dyDescent="0.2">
      <c r="A62" s="70" t="str">
        <f t="shared" si="0"/>
        <v>Illinoiselectricity</v>
      </c>
      <c r="B62" s="70" t="s">
        <v>829</v>
      </c>
      <c r="C62" s="70" t="s">
        <v>881</v>
      </c>
      <c r="D62" s="70" t="s">
        <v>706</v>
      </c>
      <c r="E62" s="70">
        <v>2.0091519999999998</v>
      </c>
      <c r="G62" s="70" t="str">
        <f t="shared" si="1"/>
        <v>New Mexicoelectricity</v>
      </c>
      <c r="H62" s="70" t="s">
        <v>847</v>
      </c>
      <c r="I62" s="70" t="s">
        <v>877</v>
      </c>
      <c r="J62" s="70" t="s">
        <v>706</v>
      </c>
      <c r="K62" s="70">
        <v>37.109220550000003</v>
      </c>
      <c r="L62" s="70">
        <v>36.361473099999998</v>
      </c>
      <c r="M62" s="70">
        <v>38.758014729999999</v>
      </c>
      <c r="N62" s="70">
        <v>37.421020570000003</v>
      </c>
      <c r="O62" s="70">
        <f t="shared" si="2"/>
        <v>37.412432237499999</v>
      </c>
    </row>
    <row r="63" spans="1:15" x14ac:dyDescent="0.2">
      <c r="A63" s="70" t="str">
        <f t="shared" si="0"/>
        <v>Illinoisresidential</v>
      </c>
      <c r="B63" s="70" t="s">
        <v>829</v>
      </c>
      <c r="C63" s="70" t="s">
        <v>881</v>
      </c>
      <c r="D63" s="70" t="s">
        <v>872</v>
      </c>
      <c r="E63" s="70">
        <v>7.7456180000000003</v>
      </c>
      <c r="G63" s="70" t="str">
        <f t="shared" si="1"/>
        <v>New Mexicoindustry</v>
      </c>
      <c r="H63" s="70" t="s">
        <v>847</v>
      </c>
      <c r="I63" s="70" t="s">
        <v>877</v>
      </c>
      <c r="J63" s="70" t="s">
        <v>875</v>
      </c>
      <c r="K63" s="70">
        <v>59.62</v>
      </c>
      <c r="L63" s="70">
        <v>63.3</v>
      </c>
      <c r="M63" s="70">
        <v>61.5</v>
      </c>
      <c r="N63" s="70">
        <v>58.36</v>
      </c>
      <c r="O63" s="70">
        <f t="shared" si="2"/>
        <v>60.694999999999993</v>
      </c>
    </row>
    <row r="64" spans="1:15" x14ac:dyDescent="0.2">
      <c r="A64" s="70" t="str">
        <f t="shared" si="0"/>
        <v>Illinoiscommercial</v>
      </c>
      <c r="B64" s="70" t="s">
        <v>829</v>
      </c>
      <c r="C64" s="70" t="s">
        <v>881</v>
      </c>
      <c r="D64" s="70" t="s">
        <v>873</v>
      </c>
      <c r="E64" s="70">
        <v>6.1223320000000001</v>
      </c>
      <c r="G64" s="70" t="str">
        <f t="shared" si="1"/>
        <v>New Yorkelectricity</v>
      </c>
      <c r="H64" s="70" t="s">
        <v>848</v>
      </c>
      <c r="I64" s="70" t="s">
        <v>883</v>
      </c>
      <c r="J64" s="70" t="s">
        <v>706</v>
      </c>
      <c r="K64" s="70">
        <v>73.63</v>
      </c>
      <c r="L64" s="70">
        <v>85.47</v>
      </c>
      <c r="M64" s="70">
        <v>0</v>
      </c>
      <c r="N64" s="70">
        <v>0</v>
      </c>
      <c r="O64" s="70">
        <f t="shared" si="2"/>
        <v>39.774999999999999</v>
      </c>
    </row>
    <row r="65" spans="1:15" x14ac:dyDescent="0.2">
      <c r="A65" s="70" t="str">
        <f t="shared" si="0"/>
        <v>Illinoistransportation</v>
      </c>
      <c r="B65" s="70" t="s">
        <v>829</v>
      </c>
      <c r="C65" s="70" t="s">
        <v>881</v>
      </c>
      <c r="D65" s="70" t="s">
        <v>874</v>
      </c>
      <c r="E65" s="70">
        <v>14.162477000000001</v>
      </c>
      <c r="G65" s="70" t="str">
        <f t="shared" si="1"/>
        <v>New Yorkindustry</v>
      </c>
      <c r="H65" s="70" t="s">
        <v>848</v>
      </c>
      <c r="I65" s="70" t="s">
        <v>883</v>
      </c>
      <c r="J65" s="70" t="s">
        <v>875</v>
      </c>
      <c r="K65" s="70">
        <v>90.43</v>
      </c>
      <c r="L65" s="70">
        <v>88.68</v>
      </c>
      <c r="M65" s="70">
        <v>83.07</v>
      </c>
      <c r="N65" s="70">
        <v>84.3</v>
      </c>
      <c r="O65" s="70">
        <f t="shared" si="2"/>
        <v>86.62</v>
      </c>
    </row>
    <row r="66" spans="1:15" x14ac:dyDescent="0.2">
      <c r="A66" s="70" t="str">
        <f t="shared" si="0"/>
        <v>Illinoisindustry</v>
      </c>
      <c r="B66" s="70" t="s">
        <v>829</v>
      </c>
      <c r="C66" s="70" t="s">
        <v>881</v>
      </c>
      <c r="D66" s="70" t="s">
        <v>875</v>
      </c>
      <c r="E66" s="70">
        <v>3.4371779999999998</v>
      </c>
      <c r="G66" s="70" t="str">
        <f t="shared" si="1"/>
        <v>North Carolinaelectricity</v>
      </c>
      <c r="H66" s="70" t="s">
        <v>849</v>
      </c>
      <c r="I66" s="70" t="s">
        <v>880</v>
      </c>
      <c r="J66" s="70" t="s">
        <v>706</v>
      </c>
      <c r="K66" s="70">
        <v>59.835532839999999</v>
      </c>
      <c r="L66" s="70">
        <v>58.705622249999998</v>
      </c>
      <c r="M66" s="70">
        <v>58.116216199999997</v>
      </c>
      <c r="N66" s="70">
        <v>56.904439760000002</v>
      </c>
      <c r="O66" s="70">
        <f t="shared" si="2"/>
        <v>58.390452762499997</v>
      </c>
    </row>
    <row r="67" spans="1:15" x14ac:dyDescent="0.2">
      <c r="A67" s="70" t="str">
        <f t="shared" ref="A67:A130" si="3">B67&amp;D67</f>
        <v>Indianaelectricity</v>
      </c>
      <c r="B67" s="70" t="s">
        <v>830</v>
      </c>
      <c r="C67" s="70" t="s">
        <v>881</v>
      </c>
      <c r="D67" s="70" t="s">
        <v>706</v>
      </c>
      <c r="E67" s="70">
        <v>2.0091519999999998</v>
      </c>
      <c r="G67" s="70" t="str">
        <f t="shared" ref="G67:G101" si="4">H67&amp;J67</f>
        <v>North Carolinaindustry</v>
      </c>
      <c r="H67" s="70" t="s">
        <v>849</v>
      </c>
      <c r="I67" s="70" t="s">
        <v>880</v>
      </c>
      <c r="J67" s="70" t="s">
        <v>875</v>
      </c>
      <c r="K67" s="70">
        <v>99.03</v>
      </c>
      <c r="L67" s="70">
        <v>91.99</v>
      </c>
      <c r="M67" s="70">
        <v>91.9</v>
      </c>
      <c r="N67" s="70">
        <v>93.76</v>
      </c>
      <c r="O67" s="70">
        <f t="shared" ref="O67:O101" si="5">AVERAGE(K67:N67)</f>
        <v>94.169999999999987</v>
      </c>
    </row>
    <row r="68" spans="1:15" x14ac:dyDescent="0.2">
      <c r="A68" s="70" t="str">
        <f t="shared" si="3"/>
        <v>Indianaresidential</v>
      </c>
      <c r="B68" s="70" t="s">
        <v>830</v>
      </c>
      <c r="C68" s="70" t="s">
        <v>881</v>
      </c>
      <c r="D68" s="70" t="s">
        <v>872</v>
      </c>
      <c r="E68" s="70">
        <v>7.7456180000000003</v>
      </c>
      <c r="G68" s="70" t="str">
        <f t="shared" si="4"/>
        <v>North Dakotaelectricity</v>
      </c>
      <c r="H68" s="70" t="s">
        <v>850</v>
      </c>
      <c r="I68" s="70" t="s">
        <v>882</v>
      </c>
      <c r="J68" s="70" t="s">
        <v>706</v>
      </c>
      <c r="K68" s="70">
        <v>25.76174765</v>
      </c>
      <c r="L68" s="70">
        <v>25.961000429999999</v>
      </c>
      <c r="M68" s="70">
        <v>25.394065470000001</v>
      </c>
      <c r="N68" s="70">
        <v>25.49150002</v>
      </c>
      <c r="O68" s="70">
        <f t="shared" si="5"/>
        <v>25.652078392500002</v>
      </c>
    </row>
    <row r="69" spans="1:15" x14ac:dyDescent="0.2">
      <c r="A69" s="70" t="str">
        <f t="shared" si="3"/>
        <v>Indianacommercial</v>
      </c>
      <c r="B69" s="70" t="s">
        <v>830</v>
      </c>
      <c r="C69" s="70" t="s">
        <v>881</v>
      </c>
      <c r="D69" s="70" t="s">
        <v>873</v>
      </c>
      <c r="E69" s="70">
        <v>6.1223320000000001</v>
      </c>
      <c r="G69" s="70" t="str">
        <f t="shared" si="4"/>
        <v>North Dakotaindustry</v>
      </c>
      <c r="H69" s="70" t="s">
        <v>850</v>
      </c>
      <c r="I69" s="70" t="s">
        <v>882</v>
      </c>
      <c r="J69" s="70" t="s">
        <v>875</v>
      </c>
      <c r="K69" s="70">
        <v>27.44</v>
      </c>
      <c r="L69" s="70">
        <v>26.37</v>
      </c>
      <c r="M69" s="70">
        <v>27.59</v>
      </c>
      <c r="N69" s="70">
        <v>29.17</v>
      </c>
      <c r="O69" s="70">
        <f t="shared" si="5"/>
        <v>27.642500000000002</v>
      </c>
    </row>
    <row r="70" spans="1:15" x14ac:dyDescent="0.2">
      <c r="A70" s="70" t="str">
        <f t="shared" si="3"/>
        <v>Indianatransportation</v>
      </c>
      <c r="B70" s="70" t="s">
        <v>830</v>
      </c>
      <c r="C70" s="70" t="s">
        <v>881</v>
      </c>
      <c r="D70" s="70" t="s">
        <v>874</v>
      </c>
      <c r="E70" s="70">
        <v>14.162477000000001</v>
      </c>
      <c r="G70" s="70" t="str">
        <f t="shared" si="4"/>
        <v>Ohioelectricity</v>
      </c>
      <c r="H70" s="70" t="s">
        <v>851</v>
      </c>
      <c r="I70" s="70" t="s">
        <v>881</v>
      </c>
      <c r="J70" s="70" t="s">
        <v>706</v>
      </c>
      <c r="K70" s="70">
        <v>41.188522730000003</v>
      </c>
      <c r="L70" s="70">
        <v>40.349740060000002</v>
      </c>
      <c r="M70" s="70">
        <v>39.415115790000002</v>
      </c>
      <c r="N70" s="70">
        <v>39.840153469999997</v>
      </c>
      <c r="O70" s="70">
        <f t="shared" si="5"/>
        <v>40.198383012500003</v>
      </c>
    </row>
    <row r="71" spans="1:15" x14ac:dyDescent="0.2">
      <c r="A71" s="70" t="str">
        <f t="shared" si="3"/>
        <v>Indianaindustry</v>
      </c>
      <c r="B71" s="70" t="s">
        <v>830</v>
      </c>
      <c r="C71" s="70" t="s">
        <v>881</v>
      </c>
      <c r="D71" s="70" t="s">
        <v>875</v>
      </c>
      <c r="E71" s="70">
        <v>3.4371779999999998</v>
      </c>
      <c r="G71" s="70" t="str">
        <f t="shared" si="4"/>
        <v>Ohioindustry</v>
      </c>
      <c r="H71" s="70" t="s">
        <v>851</v>
      </c>
      <c r="I71" s="70" t="s">
        <v>881</v>
      </c>
      <c r="J71" s="70" t="s">
        <v>875</v>
      </c>
      <c r="K71" s="70">
        <v>76.7</v>
      </c>
      <c r="L71" s="70">
        <v>64.98</v>
      </c>
      <c r="M71" s="70">
        <v>67.510000000000005</v>
      </c>
      <c r="N71" s="70">
        <v>68.81</v>
      </c>
      <c r="O71" s="70">
        <f t="shared" si="5"/>
        <v>69.5</v>
      </c>
    </row>
    <row r="72" spans="1:15" x14ac:dyDescent="0.2">
      <c r="A72" s="70" t="str">
        <f t="shared" si="3"/>
        <v>Iowaelectricity</v>
      </c>
      <c r="B72" s="70" t="s">
        <v>831</v>
      </c>
      <c r="C72" s="70" t="s">
        <v>882</v>
      </c>
      <c r="D72" s="70" t="s">
        <v>706</v>
      </c>
      <c r="E72" s="70">
        <v>2.3563640000000001</v>
      </c>
      <c r="G72" s="70" t="str">
        <f t="shared" si="4"/>
        <v>Oklahomaelectricity</v>
      </c>
      <c r="H72" s="70" t="s">
        <v>852</v>
      </c>
      <c r="I72" s="70" t="s">
        <v>878</v>
      </c>
      <c r="J72" s="70" t="s">
        <v>706</v>
      </c>
      <c r="K72" s="70">
        <v>32.76938706</v>
      </c>
      <c r="L72" s="70">
        <v>33.765169669999999</v>
      </c>
      <c r="M72" s="70">
        <v>38.257509769999999</v>
      </c>
      <c r="N72" s="70">
        <v>35.827836329999997</v>
      </c>
      <c r="O72" s="70">
        <f t="shared" si="5"/>
        <v>35.1549757075</v>
      </c>
    </row>
    <row r="73" spans="1:15" x14ac:dyDescent="0.2">
      <c r="A73" s="70" t="str">
        <f t="shared" si="3"/>
        <v>Iowaresidential</v>
      </c>
      <c r="B73" s="70" t="s">
        <v>831</v>
      </c>
      <c r="C73" s="70" t="s">
        <v>882</v>
      </c>
      <c r="D73" s="70" t="s">
        <v>872</v>
      </c>
      <c r="E73" s="70">
        <v>7.6982869999999997</v>
      </c>
      <c r="G73" s="70" t="str">
        <f t="shared" si="4"/>
        <v>Oklahomaindustry</v>
      </c>
      <c r="H73" s="70" t="s">
        <v>852</v>
      </c>
      <c r="I73" s="70" t="s">
        <v>878</v>
      </c>
      <c r="J73" s="70" t="s">
        <v>875</v>
      </c>
      <c r="K73" s="70">
        <v>81.42</v>
      </c>
      <c r="L73" s="70">
        <v>94.44</v>
      </c>
      <c r="M73" s="70">
        <v>78.59</v>
      </c>
      <c r="N73" s="70">
        <v>73.569999999999993</v>
      </c>
      <c r="O73" s="70">
        <f t="shared" si="5"/>
        <v>82.004999999999995</v>
      </c>
    </row>
    <row r="74" spans="1:15" x14ac:dyDescent="0.2">
      <c r="A74" s="70" t="str">
        <f t="shared" si="3"/>
        <v>Iowacommercial</v>
      </c>
      <c r="B74" s="70" t="s">
        <v>831</v>
      </c>
      <c r="C74" s="70" t="s">
        <v>882</v>
      </c>
      <c r="D74" s="70" t="s">
        <v>873</v>
      </c>
      <c r="E74" s="70">
        <v>5.9319709999999999</v>
      </c>
      <c r="G74" s="70" t="str">
        <f t="shared" si="4"/>
        <v>Oregonelectricity</v>
      </c>
      <c r="H74" s="70" t="s">
        <v>853</v>
      </c>
      <c r="I74" s="70" t="s">
        <v>876</v>
      </c>
      <c r="J74" s="70" t="s">
        <v>706</v>
      </c>
      <c r="K74" s="70">
        <v>37.604037769999998</v>
      </c>
      <c r="L74" s="70">
        <v>37.68</v>
      </c>
      <c r="M74" s="70">
        <v>0</v>
      </c>
      <c r="N74" s="70">
        <v>0</v>
      </c>
      <c r="O74" s="70">
        <f t="shared" si="5"/>
        <v>18.821009442499999</v>
      </c>
    </row>
    <row r="75" spans="1:15" x14ac:dyDescent="0.2">
      <c r="A75" s="70" t="str">
        <f t="shared" si="3"/>
        <v>Iowatransportation</v>
      </c>
      <c r="B75" s="70" t="s">
        <v>831</v>
      </c>
      <c r="C75" s="70" t="s">
        <v>882</v>
      </c>
      <c r="D75" s="70" t="s">
        <v>874</v>
      </c>
      <c r="E75" s="70">
        <v>12.282632</v>
      </c>
      <c r="G75" s="70" t="str">
        <f t="shared" si="4"/>
        <v>Oregonindustry</v>
      </c>
      <c r="H75" s="70" t="s">
        <v>853</v>
      </c>
      <c r="I75" s="70" t="s">
        <v>876</v>
      </c>
      <c r="J75" s="70" t="s">
        <v>875</v>
      </c>
      <c r="K75" s="70">
        <v>82.1</v>
      </c>
      <c r="L75" s="70">
        <v>84.28</v>
      </c>
      <c r="M75" s="70">
        <v>80.05</v>
      </c>
      <c r="N75" s="70">
        <v>82.23</v>
      </c>
      <c r="O75" s="70">
        <f t="shared" si="5"/>
        <v>82.165000000000006</v>
      </c>
    </row>
    <row r="76" spans="1:15" x14ac:dyDescent="0.2">
      <c r="A76" s="70" t="str">
        <f t="shared" si="3"/>
        <v>Iowaindustry</v>
      </c>
      <c r="B76" s="70" t="s">
        <v>831</v>
      </c>
      <c r="C76" s="70" t="s">
        <v>882</v>
      </c>
      <c r="D76" s="70" t="s">
        <v>875</v>
      </c>
      <c r="E76" s="70">
        <v>2.9361999999999999</v>
      </c>
      <c r="G76" s="70" t="str">
        <f t="shared" si="4"/>
        <v>Pennsylvaniaelectricity</v>
      </c>
      <c r="H76" s="70" t="s">
        <v>854</v>
      </c>
      <c r="I76" s="70" t="s">
        <v>883</v>
      </c>
      <c r="J76" s="70" t="s">
        <v>706</v>
      </c>
      <c r="K76" s="70">
        <v>73.63</v>
      </c>
      <c r="L76" s="70">
        <v>85.47</v>
      </c>
      <c r="M76" s="70">
        <v>0</v>
      </c>
      <c r="N76" s="70">
        <v>0</v>
      </c>
      <c r="O76" s="70">
        <f t="shared" si="5"/>
        <v>39.774999999999999</v>
      </c>
    </row>
    <row r="77" spans="1:15" x14ac:dyDescent="0.2">
      <c r="A77" s="70" t="str">
        <f t="shared" si="3"/>
        <v>Kansaselectricity</v>
      </c>
      <c r="B77" s="70" t="s">
        <v>832</v>
      </c>
      <c r="C77" s="70" t="s">
        <v>882</v>
      </c>
      <c r="D77" s="70" t="s">
        <v>706</v>
      </c>
      <c r="E77" s="70">
        <v>2.3563640000000001</v>
      </c>
      <c r="G77" s="70" t="str">
        <f t="shared" si="4"/>
        <v>Pennsylvaniaindustry</v>
      </c>
      <c r="H77" s="70" t="s">
        <v>854</v>
      </c>
      <c r="I77" s="70" t="s">
        <v>883</v>
      </c>
      <c r="J77" s="70" t="s">
        <v>875</v>
      </c>
      <c r="K77" s="70">
        <v>90.43</v>
      </c>
      <c r="L77" s="70">
        <v>88.68</v>
      </c>
      <c r="M77" s="70">
        <v>83.07</v>
      </c>
      <c r="N77" s="70">
        <v>84.3</v>
      </c>
      <c r="O77" s="70">
        <f t="shared" si="5"/>
        <v>86.62</v>
      </c>
    </row>
    <row r="78" spans="1:15" x14ac:dyDescent="0.2">
      <c r="A78" s="70" t="str">
        <f t="shared" si="3"/>
        <v>Kansasresidential</v>
      </c>
      <c r="B78" s="70" t="s">
        <v>832</v>
      </c>
      <c r="C78" s="70" t="s">
        <v>882</v>
      </c>
      <c r="D78" s="70" t="s">
        <v>872</v>
      </c>
      <c r="E78" s="70">
        <v>7.6982869999999997</v>
      </c>
      <c r="G78" s="70" t="str">
        <f t="shared" si="4"/>
        <v>Rhode Islandelectricity</v>
      </c>
      <c r="H78" s="70" t="s">
        <v>855</v>
      </c>
      <c r="I78" s="70" t="s">
        <v>879</v>
      </c>
      <c r="J78" s="70" t="s">
        <v>706</v>
      </c>
      <c r="K78" s="70">
        <v>81.851691380000005</v>
      </c>
      <c r="L78" s="70">
        <v>80.269573589999993</v>
      </c>
      <c r="M78" s="70">
        <v>0</v>
      </c>
      <c r="N78" s="70">
        <v>0</v>
      </c>
      <c r="O78" s="70">
        <f t="shared" si="5"/>
        <v>40.5303162425</v>
      </c>
    </row>
    <row r="79" spans="1:15" x14ac:dyDescent="0.2">
      <c r="A79" s="70" t="str">
        <f t="shared" si="3"/>
        <v>Kansascommercial</v>
      </c>
      <c r="B79" s="70" t="s">
        <v>832</v>
      </c>
      <c r="C79" s="70" t="s">
        <v>882</v>
      </c>
      <c r="D79" s="70" t="s">
        <v>873</v>
      </c>
      <c r="E79" s="70">
        <v>5.9319709999999999</v>
      </c>
      <c r="G79" s="70" t="str">
        <f t="shared" si="4"/>
        <v>Rhode Islandindustry</v>
      </c>
      <c r="H79" s="70" t="s">
        <v>855</v>
      </c>
      <c r="I79" s="70" t="s">
        <v>879</v>
      </c>
      <c r="J79" s="70" t="s">
        <v>875</v>
      </c>
      <c r="N79" s="70">
        <v>0</v>
      </c>
      <c r="O79" s="70">
        <f t="shared" si="5"/>
        <v>0</v>
      </c>
    </row>
    <row r="80" spans="1:15" x14ac:dyDescent="0.2">
      <c r="A80" s="70" t="str">
        <f t="shared" si="3"/>
        <v>Kansastransportation</v>
      </c>
      <c r="B80" s="70" t="s">
        <v>832</v>
      </c>
      <c r="C80" s="70" t="s">
        <v>882</v>
      </c>
      <c r="D80" s="70" t="s">
        <v>874</v>
      </c>
      <c r="E80" s="70">
        <v>12.282632</v>
      </c>
      <c r="G80" s="70" t="str">
        <f t="shared" si="4"/>
        <v>South Carolinaelectricity</v>
      </c>
      <c r="H80" s="70" t="s">
        <v>856</v>
      </c>
      <c r="I80" s="70" t="s">
        <v>880</v>
      </c>
      <c r="J80" s="70" t="s">
        <v>706</v>
      </c>
      <c r="K80" s="70">
        <v>59.835532839999999</v>
      </c>
      <c r="L80" s="70">
        <v>58.705622249999998</v>
      </c>
      <c r="M80" s="70">
        <v>58.116216199999997</v>
      </c>
      <c r="N80" s="70">
        <v>56.904439760000002</v>
      </c>
      <c r="O80" s="70">
        <f t="shared" si="5"/>
        <v>58.390452762499997</v>
      </c>
    </row>
    <row r="81" spans="1:15" x14ac:dyDescent="0.2">
      <c r="A81" s="70" t="str">
        <f t="shared" si="3"/>
        <v>Kansasindustry</v>
      </c>
      <c r="B81" s="70" t="s">
        <v>832</v>
      </c>
      <c r="C81" s="70" t="s">
        <v>882</v>
      </c>
      <c r="D81" s="70" t="s">
        <v>875</v>
      </c>
      <c r="E81" s="70">
        <v>2.9361999999999999</v>
      </c>
      <c r="G81" s="70" t="str">
        <f t="shared" si="4"/>
        <v>South Carolinaindustry</v>
      </c>
      <c r="H81" s="70" t="s">
        <v>856</v>
      </c>
      <c r="I81" s="70" t="s">
        <v>880</v>
      </c>
      <c r="J81" s="70" t="s">
        <v>875</v>
      </c>
      <c r="K81" s="70">
        <v>99.03</v>
      </c>
      <c r="L81" s="70">
        <v>91.99</v>
      </c>
      <c r="M81" s="70">
        <v>91.9</v>
      </c>
      <c r="N81" s="70">
        <v>93.76</v>
      </c>
      <c r="O81" s="70">
        <f t="shared" si="5"/>
        <v>94.169999999999987</v>
      </c>
    </row>
    <row r="82" spans="1:15" x14ac:dyDescent="0.2">
      <c r="A82" s="70" t="str">
        <f t="shared" si="3"/>
        <v>Kentuckyelectricity</v>
      </c>
      <c r="B82" s="70" t="s">
        <v>833</v>
      </c>
      <c r="C82" s="70" t="s">
        <v>871</v>
      </c>
      <c r="D82" s="70" t="s">
        <v>706</v>
      </c>
      <c r="E82" s="70">
        <v>2.2879670000000001</v>
      </c>
      <c r="G82" s="70" t="str">
        <f t="shared" si="4"/>
        <v>South Dakotaelectricity</v>
      </c>
      <c r="H82" s="70" t="s">
        <v>857</v>
      </c>
      <c r="I82" s="70" t="s">
        <v>882</v>
      </c>
      <c r="J82" s="70" t="s">
        <v>706</v>
      </c>
      <c r="K82" s="70">
        <v>25.76174765</v>
      </c>
      <c r="L82" s="70">
        <v>25.961000429999999</v>
      </c>
      <c r="M82" s="70">
        <v>25.394065470000001</v>
      </c>
      <c r="N82" s="70">
        <v>25.49150002</v>
      </c>
      <c r="O82" s="70">
        <f t="shared" si="5"/>
        <v>25.652078392500002</v>
      </c>
    </row>
    <row r="83" spans="1:15" x14ac:dyDescent="0.2">
      <c r="A83" s="70" t="str">
        <f t="shared" si="3"/>
        <v>Kentuckyresidential</v>
      </c>
      <c r="B83" s="70" t="s">
        <v>833</v>
      </c>
      <c r="C83" s="70" t="s">
        <v>871</v>
      </c>
      <c r="D83" s="70" t="s">
        <v>872</v>
      </c>
      <c r="E83" s="70">
        <v>10.592002000000001</v>
      </c>
      <c r="G83" s="70" t="str">
        <f t="shared" si="4"/>
        <v>South Dakotaindustry</v>
      </c>
      <c r="H83" s="70" t="s">
        <v>857</v>
      </c>
      <c r="I83" s="70" t="s">
        <v>882</v>
      </c>
      <c r="J83" s="70" t="s">
        <v>875</v>
      </c>
      <c r="K83" s="70">
        <v>27.44</v>
      </c>
      <c r="L83" s="70">
        <v>26.37</v>
      </c>
      <c r="M83" s="70">
        <v>27.59</v>
      </c>
      <c r="N83" s="70">
        <v>29.17</v>
      </c>
      <c r="O83" s="70">
        <f t="shared" si="5"/>
        <v>27.642500000000002</v>
      </c>
    </row>
    <row r="84" spans="1:15" x14ac:dyDescent="0.2">
      <c r="A84" s="70" t="str">
        <f t="shared" si="3"/>
        <v>Kentuckycommercial</v>
      </c>
      <c r="B84" s="70" t="s">
        <v>833</v>
      </c>
      <c r="C84" s="70" t="s">
        <v>871</v>
      </c>
      <c r="D84" s="70" t="s">
        <v>873</v>
      </c>
      <c r="E84" s="70">
        <v>8.3392479999999995</v>
      </c>
      <c r="G84" s="70" t="str">
        <f t="shared" si="4"/>
        <v>Tennesseeelectricity</v>
      </c>
      <c r="H84" s="70" t="s">
        <v>858</v>
      </c>
      <c r="I84" s="70" t="s">
        <v>871</v>
      </c>
      <c r="J84" s="70" t="s">
        <v>706</v>
      </c>
      <c r="K84" s="70">
        <v>59.835532839999999</v>
      </c>
      <c r="L84" s="70">
        <v>58.705622249999998</v>
      </c>
      <c r="M84" s="70">
        <v>58.116216199999997</v>
      </c>
      <c r="N84" s="70">
        <v>56.904439760000002</v>
      </c>
      <c r="O84" s="70">
        <f t="shared" si="5"/>
        <v>58.390452762499997</v>
      </c>
    </row>
    <row r="85" spans="1:15" x14ac:dyDescent="0.2">
      <c r="A85" s="70" t="str">
        <f t="shared" si="3"/>
        <v>Kentuckytransportation</v>
      </c>
      <c r="B85" s="70" t="s">
        <v>833</v>
      </c>
      <c r="C85" s="70" t="s">
        <v>871</v>
      </c>
      <c r="D85" s="70" t="s">
        <v>874</v>
      </c>
      <c r="E85" s="70">
        <v>12.183439999999999</v>
      </c>
      <c r="G85" s="70" t="str">
        <f t="shared" si="4"/>
        <v>Tennesseeindustry</v>
      </c>
      <c r="H85" s="70" t="s">
        <v>858</v>
      </c>
      <c r="I85" s="70" t="s">
        <v>871</v>
      </c>
      <c r="J85" s="70" t="s">
        <v>875</v>
      </c>
      <c r="K85" s="70">
        <v>99.03</v>
      </c>
      <c r="L85" s="70">
        <v>91.99</v>
      </c>
      <c r="M85" s="70">
        <v>91.9</v>
      </c>
      <c r="N85" s="70">
        <v>93.76</v>
      </c>
      <c r="O85" s="70">
        <f t="shared" si="5"/>
        <v>94.169999999999987</v>
      </c>
    </row>
    <row r="86" spans="1:15" x14ac:dyDescent="0.2">
      <c r="A86" s="70" t="str">
        <f t="shared" si="3"/>
        <v>Kentuckyindustry</v>
      </c>
      <c r="B86" s="70" t="s">
        <v>833</v>
      </c>
      <c r="C86" s="70" t="s">
        <v>871</v>
      </c>
      <c r="D86" s="70" t="s">
        <v>875</v>
      </c>
      <c r="E86" s="70">
        <v>2.9290729999999998</v>
      </c>
      <c r="G86" s="70" t="str">
        <f t="shared" si="4"/>
        <v>Texaselectricity</v>
      </c>
      <c r="H86" s="70" t="s">
        <v>859</v>
      </c>
      <c r="I86" s="70" t="s">
        <v>878</v>
      </c>
      <c r="J86" s="70" t="s">
        <v>706</v>
      </c>
      <c r="K86" s="70">
        <v>32.76938706</v>
      </c>
      <c r="L86" s="70">
        <v>33.765169669999999</v>
      </c>
      <c r="M86" s="70">
        <v>38.257509769999999</v>
      </c>
      <c r="N86" s="70">
        <v>35.827836329999997</v>
      </c>
      <c r="O86" s="70">
        <f t="shared" si="5"/>
        <v>35.1549757075</v>
      </c>
    </row>
    <row r="87" spans="1:15" x14ac:dyDescent="0.2">
      <c r="A87" s="70" t="str">
        <f t="shared" si="3"/>
        <v>Louisianaelectricity</v>
      </c>
      <c r="B87" s="70" t="s">
        <v>834</v>
      </c>
      <c r="C87" s="70" t="s">
        <v>878</v>
      </c>
      <c r="D87" s="70" t="s">
        <v>706</v>
      </c>
      <c r="E87" s="70">
        <v>1.959076</v>
      </c>
      <c r="G87" s="70" t="str">
        <f t="shared" si="4"/>
        <v>Texasindustry</v>
      </c>
      <c r="H87" s="70" t="s">
        <v>859</v>
      </c>
      <c r="I87" s="70" t="s">
        <v>878</v>
      </c>
      <c r="J87" s="70" t="s">
        <v>875</v>
      </c>
      <c r="K87" s="70">
        <v>81.42</v>
      </c>
      <c r="L87" s="70">
        <v>94.44</v>
      </c>
      <c r="M87" s="70">
        <v>78.59</v>
      </c>
      <c r="N87" s="70">
        <v>73.569999999999993</v>
      </c>
      <c r="O87" s="70">
        <f t="shared" si="5"/>
        <v>82.004999999999995</v>
      </c>
    </row>
    <row r="88" spans="1:15" x14ac:dyDescent="0.2">
      <c r="A88" s="70" t="str">
        <f t="shared" si="3"/>
        <v>Louisianaresidential</v>
      </c>
      <c r="B88" s="70" t="s">
        <v>834</v>
      </c>
      <c r="C88" s="70" t="s">
        <v>878</v>
      </c>
      <c r="D88" s="70" t="s">
        <v>872</v>
      </c>
      <c r="E88" s="70">
        <v>10.294029999999999</v>
      </c>
      <c r="G88" s="70" t="str">
        <f t="shared" si="4"/>
        <v>Utahelectricity</v>
      </c>
      <c r="H88" s="70" t="s">
        <v>860</v>
      </c>
      <c r="I88" s="70" t="s">
        <v>877</v>
      </c>
      <c r="J88" s="70" t="s">
        <v>706</v>
      </c>
      <c r="K88" s="70">
        <v>37.109220550000003</v>
      </c>
      <c r="L88" s="70">
        <v>36.361473099999998</v>
      </c>
      <c r="M88" s="70">
        <v>38.758014729999999</v>
      </c>
      <c r="N88" s="70">
        <v>37.421020570000003</v>
      </c>
      <c r="O88" s="70">
        <f t="shared" si="5"/>
        <v>37.412432237499999</v>
      </c>
    </row>
    <row r="89" spans="1:15" x14ac:dyDescent="0.2">
      <c r="A89" s="70" t="str">
        <f t="shared" si="3"/>
        <v>Louisianacommercial</v>
      </c>
      <c r="B89" s="70" t="s">
        <v>834</v>
      </c>
      <c r="C89" s="70" t="s">
        <v>878</v>
      </c>
      <c r="D89" s="70" t="s">
        <v>873</v>
      </c>
      <c r="E89" s="70">
        <v>6.5077569999999998</v>
      </c>
      <c r="G89" s="70" t="str">
        <f t="shared" si="4"/>
        <v>Utahindustry</v>
      </c>
      <c r="H89" s="70" t="s">
        <v>860</v>
      </c>
      <c r="I89" s="70" t="s">
        <v>877</v>
      </c>
      <c r="J89" s="70" t="s">
        <v>875</v>
      </c>
      <c r="K89" s="70">
        <v>59.62</v>
      </c>
      <c r="L89" s="70">
        <v>63.3</v>
      </c>
      <c r="M89" s="70">
        <v>61.5</v>
      </c>
      <c r="N89" s="70">
        <v>58.36</v>
      </c>
      <c r="O89" s="70">
        <f t="shared" si="5"/>
        <v>60.694999999999993</v>
      </c>
    </row>
    <row r="90" spans="1:15" x14ac:dyDescent="0.2">
      <c r="A90" s="70" t="str">
        <f t="shared" si="3"/>
        <v>Louisianatransportation</v>
      </c>
      <c r="B90" s="70" t="s">
        <v>834</v>
      </c>
      <c r="C90" s="70" t="s">
        <v>878</v>
      </c>
      <c r="D90" s="70" t="s">
        <v>874</v>
      </c>
      <c r="E90" s="70">
        <v>11.220644999999999</v>
      </c>
      <c r="G90" s="70" t="str">
        <f t="shared" si="4"/>
        <v>Vermontelectricity</v>
      </c>
      <c r="H90" s="70" t="s">
        <v>861</v>
      </c>
      <c r="I90" s="70" t="s">
        <v>879</v>
      </c>
      <c r="J90" s="70" t="s">
        <v>706</v>
      </c>
      <c r="K90" s="70">
        <v>81.851691380000005</v>
      </c>
      <c r="L90" s="70">
        <v>80.269573589999993</v>
      </c>
      <c r="M90" s="70">
        <v>0</v>
      </c>
      <c r="N90" s="70">
        <v>0</v>
      </c>
      <c r="O90" s="70">
        <f t="shared" si="5"/>
        <v>40.5303162425</v>
      </c>
    </row>
    <row r="91" spans="1:15" x14ac:dyDescent="0.2">
      <c r="A91" s="70" t="str">
        <f t="shared" si="3"/>
        <v>Louisianaindustry</v>
      </c>
      <c r="B91" s="70" t="s">
        <v>834</v>
      </c>
      <c r="C91" s="70" t="s">
        <v>878</v>
      </c>
      <c r="D91" s="70" t="s">
        <v>875</v>
      </c>
      <c r="E91" s="70">
        <v>2.3366709999999999</v>
      </c>
      <c r="G91" s="70" t="str">
        <f t="shared" si="4"/>
        <v>Vermontindustry</v>
      </c>
      <c r="H91" s="70" t="s">
        <v>861</v>
      </c>
      <c r="I91" s="70" t="s">
        <v>879</v>
      </c>
      <c r="J91" s="70" t="s">
        <v>875</v>
      </c>
      <c r="N91" s="70">
        <v>0</v>
      </c>
      <c r="O91" s="70">
        <f t="shared" si="5"/>
        <v>0</v>
      </c>
    </row>
    <row r="92" spans="1:15" x14ac:dyDescent="0.2">
      <c r="A92" s="70" t="str">
        <f t="shared" si="3"/>
        <v>Maineelectricity</v>
      </c>
      <c r="B92" s="70" t="s">
        <v>835</v>
      </c>
      <c r="C92" s="70" t="s">
        <v>879</v>
      </c>
      <c r="D92" s="70" t="s">
        <v>706</v>
      </c>
      <c r="E92" s="70">
        <v>4.0408879999999998</v>
      </c>
      <c r="G92" s="70" t="str">
        <f t="shared" si="4"/>
        <v>Virginiaelectricity</v>
      </c>
      <c r="H92" s="70" t="s">
        <v>862</v>
      </c>
      <c r="I92" s="70" t="s">
        <v>880</v>
      </c>
      <c r="J92" s="70" t="s">
        <v>706</v>
      </c>
      <c r="K92" s="70">
        <v>59.835532839999999</v>
      </c>
      <c r="L92" s="70">
        <v>58.705622249999998</v>
      </c>
      <c r="M92" s="70">
        <v>58.116216199999997</v>
      </c>
      <c r="N92" s="70">
        <v>56.904439760000002</v>
      </c>
      <c r="O92" s="70">
        <f t="shared" si="5"/>
        <v>58.390452762499997</v>
      </c>
    </row>
    <row r="93" spans="1:15" x14ac:dyDescent="0.2">
      <c r="A93" s="70" t="str">
        <f t="shared" si="3"/>
        <v>Maineresidential</v>
      </c>
      <c r="B93" s="70" t="s">
        <v>835</v>
      </c>
      <c r="C93" s="70" t="s">
        <v>879</v>
      </c>
      <c r="D93" s="70" t="s">
        <v>872</v>
      </c>
      <c r="E93" s="70">
        <v>13.463936</v>
      </c>
      <c r="G93" s="70" t="str">
        <f t="shared" si="4"/>
        <v>Virginiaindustry</v>
      </c>
      <c r="H93" s="70" t="s">
        <v>862</v>
      </c>
      <c r="I93" s="70" t="s">
        <v>880</v>
      </c>
      <c r="J93" s="70" t="s">
        <v>875</v>
      </c>
      <c r="K93" s="70">
        <v>99.03</v>
      </c>
      <c r="L93" s="70">
        <v>91.99</v>
      </c>
      <c r="M93" s="70">
        <v>91.9</v>
      </c>
      <c r="N93" s="70">
        <v>93.76</v>
      </c>
      <c r="O93" s="70">
        <f t="shared" si="5"/>
        <v>94.169999999999987</v>
      </c>
    </row>
    <row r="94" spans="1:15" x14ac:dyDescent="0.2">
      <c r="A94" s="70" t="str">
        <f t="shared" si="3"/>
        <v>Mainecommercial</v>
      </c>
      <c r="B94" s="70" t="s">
        <v>835</v>
      </c>
      <c r="C94" s="70" t="s">
        <v>879</v>
      </c>
      <c r="D94" s="70" t="s">
        <v>873</v>
      </c>
      <c r="E94" s="70">
        <v>9.5591889999999999</v>
      </c>
      <c r="G94" s="70" t="str">
        <f t="shared" si="4"/>
        <v>Washingtonelectricity</v>
      </c>
      <c r="H94" s="70" t="s">
        <v>863</v>
      </c>
      <c r="I94" s="70" t="s">
        <v>876</v>
      </c>
      <c r="J94" s="70" t="s">
        <v>706</v>
      </c>
      <c r="K94" s="70">
        <v>37.604037769999998</v>
      </c>
      <c r="L94" s="70">
        <v>37.68</v>
      </c>
      <c r="M94" s="70">
        <v>0</v>
      </c>
      <c r="N94" s="70">
        <v>0</v>
      </c>
      <c r="O94" s="70">
        <f t="shared" si="5"/>
        <v>18.821009442499999</v>
      </c>
    </row>
    <row r="95" spans="1:15" x14ac:dyDescent="0.2">
      <c r="A95" s="70" t="str">
        <f t="shared" si="3"/>
        <v>Mainetransportation</v>
      </c>
      <c r="B95" s="70" t="s">
        <v>835</v>
      </c>
      <c r="C95" s="70" t="s">
        <v>879</v>
      </c>
      <c r="D95" s="70" t="s">
        <v>874</v>
      </c>
      <c r="E95" s="70">
        <v>17.025414000000001</v>
      </c>
      <c r="G95" s="70" t="str">
        <f t="shared" si="4"/>
        <v>Washingtonindustry</v>
      </c>
      <c r="H95" s="70" t="s">
        <v>863</v>
      </c>
      <c r="I95" s="70" t="s">
        <v>876</v>
      </c>
      <c r="J95" s="70" t="s">
        <v>875</v>
      </c>
      <c r="K95" s="70">
        <v>82.1</v>
      </c>
      <c r="L95" s="70">
        <v>84.28</v>
      </c>
      <c r="M95" s="70">
        <v>80.05</v>
      </c>
      <c r="N95" s="70">
        <v>82.23</v>
      </c>
      <c r="O95" s="70">
        <f t="shared" si="5"/>
        <v>82.165000000000006</v>
      </c>
    </row>
    <row r="96" spans="1:15" x14ac:dyDescent="0.2">
      <c r="A96" s="70" t="str">
        <f t="shared" si="3"/>
        <v>Maineindustry</v>
      </c>
      <c r="B96" s="70" t="s">
        <v>835</v>
      </c>
      <c r="C96" s="70" t="s">
        <v>879</v>
      </c>
      <c r="D96" s="70" t="s">
        <v>875</v>
      </c>
      <c r="E96" s="70">
        <v>6.510675</v>
      </c>
      <c r="G96" s="70" t="str">
        <f t="shared" si="4"/>
        <v>West Virginiaelectricity</v>
      </c>
      <c r="H96" s="70" t="s">
        <v>864</v>
      </c>
      <c r="I96" s="70" t="s">
        <v>880</v>
      </c>
      <c r="J96" s="70" t="s">
        <v>706</v>
      </c>
      <c r="K96" s="70">
        <v>59.835532839999999</v>
      </c>
      <c r="L96" s="70">
        <v>58.705622249999998</v>
      </c>
      <c r="M96" s="70">
        <v>58.116216199999997</v>
      </c>
      <c r="N96" s="70">
        <v>56.904439760000002</v>
      </c>
      <c r="O96" s="70">
        <f t="shared" si="5"/>
        <v>58.390452762499997</v>
      </c>
    </row>
    <row r="97" spans="1:15" x14ac:dyDescent="0.2">
      <c r="A97" s="70" t="str">
        <f t="shared" si="3"/>
        <v>Marylandelectricity</v>
      </c>
      <c r="B97" s="70" t="s">
        <v>836</v>
      </c>
      <c r="C97" s="70" t="s">
        <v>880</v>
      </c>
      <c r="D97" s="70" t="s">
        <v>706</v>
      </c>
      <c r="E97" s="70">
        <v>2.9189569999999998</v>
      </c>
      <c r="G97" s="70" t="str">
        <f t="shared" si="4"/>
        <v>West Virginiaindustry</v>
      </c>
      <c r="H97" s="70" t="s">
        <v>864</v>
      </c>
      <c r="I97" s="70" t="s">
        <v>880</v>
      </c>
      <c r="J97" s="70" t="s">
        <v>875</v>
      </c>
      <c r="K97" s="70">
        <v>99.03</v>
      </c>
      <c r="L97" s="70">
        <v>91.99</v>
      </c>
      <c r="M97" s="70">
        <v>91.9</v>
      </c>
      <c r="N97" s="70">
        <v>93.76</v>
      </c>
      <c r="O97" s="70">
        <f t="shared" si="5"/>
        <v>94.169999999999987</v>
      </c>
    </row>
    <row r="98" spans="1:15" x14ac:dyDescent="0.2">
      <c r="A98" s="70" t="str">
        <f t="shared" si="3"/>
        <v>Marylandresidential</v>
      </c>
      <c r="B98" s="70" t="s">
        <v>836</v>
      </c>
      <c r="C98" s="70" t="s">
        <v>880</v>
      </c>
      <c r="D98" s="70" t="s">
        <v>872</v>
      </c>
      <c r="E98" s="70">
        <v>13.086102</v>
      </c>
      <c r="G98" s="70" t="str">
        <f t="shared" si="4"/>
        <v>Wisconsinelectricity</v>
      </c>
      <c r="H98" s="70" t="s">
        <v>865</v>
      </c>
      <c r="I98" s="70" t="s">
        <v>881</v>
      </c>
      <c r="J98" s="70" t="s">
        <v>706</v>
      </c>
      <c r="K98" s="70">
        <v>41.188522730000003</v>
      </c>
      <c r="L98" s="70">
        <v>40.349740060000002</v>
      </c>
      <c r="M98" s="70">
        <v>39.415115790000002</v>
      </c>
      <c r="N98" s="70">
        <v>39.840153469999997</v>
      </c>
      <c r="O98" s="70">
        <f t="shared" si="5"/>
        <v>40.198383012500003</v>
      </c>
    </row>
    <row r="99" spans="1:15" x14ac:dyDescent="0.2">
      <c r="A99" s="70" t="str">
        <f t="shared" si="3"/>
        <v>Marylandcommercial</v>
      </c>
      <c r="B99" s="70" t="s">
        <v>836</v>
      </c>
      <c r="C99" s="70" t="s">
        <v>880</v>
      </c>
      <c r="D99" s="70" t="s">
        <v>873</v>
      </c>
      <c r="E99" s="70">
        <v>8.3847249999999995</v>
      </c>
      <c r="G99" s="70" t="str">
        <f t="shared" si="4"/>
        <v>Wisconsinindustry</v>
      </c>
      <c r="H99" s="70" t="s">
        <v>865</v>
      </c>
      <c r="I99" s="70" t="s">
        <v>881</v>
      </c>
      <c r="J99" s="70" t="s">
        <v>875</v>
      </c>
      <c r="K99" s="70">
        <v>76.7</v>
      </c>
      <c r="L99" s="70">
        <v>64.98</v>
      </c>
      <c r="M99" s="70">
        <v>67.510000000000005</v>
      </c>
      <c r="N99" s="70">
        <v>68.81</v>
      </c>
      <c r="O99" s="70">
        <f t="shared" si="5"/>
        <v>69.5</v>
      </c>
    </row>
    <row r="100" spans="1:15" x14ac:dyDescent="0.2">
      <c r="A100" s="70" t="str">
        <f t="shared" si="3"/>
        <v>Marylandtransportation</v>
      </c>
      <c r="B100" s="70" t="s">
        <v>836</v>
      </c>
      <c r="C100" s="70" t="s">
        <v>880</v>
      </c>
      <c r="D100" s="70" t="s">
        <v>874</v>
      </c>
      <c r="E100" s="70">
        <v>11.012053</v>
      </c>
      <c r="G100" s="70" t="str">
        <f t="shared" si="4"/>
        <v>Wyomingelectricity</v>
      </c>
      <c r="H100" s="70" t="s">
        <v>866</v>
      </c>
      <c r="I100" s="70" t="s">
        <v>877</v>
      </c>
      <c r="J100" s="70" t="s">
        <v>706</v>
      </c>
      <c r="K100" s="70">
        <v>37.109220550000003</v>
      </c>
      <c r="L100" s="70">
        <v>36.361473099999998</v>
      </c>
      <c r="M100" s="70">
        <v>38.758014729999999</v>
      </c>
      <c r="N100" s="70">
        <v>37.421020570000003</v>
      </c>
      <c r="O100" s="70">
        <f t="shared" si="5"/>
        <v>37.412432237499999</v>
      </c>
    </row>
    <row r="101" spans="1:15" x14ac:dyDescent="0.2">
      <c r="A101" s="70" t="str">
        <f t="shared" si="3"/>
        <v>Marylandindustry</v>
      </c>
      <c r="B101" s="70" t="s">
        <v>836</v>
      </c>
      <c r="C101" s="70" t="s">
        <v>880</v>
      </c>
      <c r="D101" s="70" t="s">
        <v>875</v>
      </c>
      <c r="E101" s="70">
        <v>3.4764189999999999</v>
      </c>
      <c r="G101" s="70" t="str">
        <f t="shared" si="4"/>
        <v>Wyomingindustry</v>
      </c>
      <c r="H101" s="70" t="s">
        <v>866</v>
      </c>
      <c r="I101" s="70" t="s">
        <v>877</v>
      </c>
      <c r="J101" s="70" t="s">
        <v>875</v>
      </c>
      <c r="K101" s="70">
        <v>59.62</v>
      </c>
      <c r="L101" s="70">
        <v>63.3</v>
      </c>
      <c r="M101" s="70">
        <v>61.5</v>
      </c>
      <c r="N101" s="70">
        <v>58.36</v>
      </c>
      <c r="O101" s="70">
        <f t="shared" si="5"/>
        <v>60.694999999999993</v>
      </c>
    </row>
    <row r="102" spans="1:15" x14ac:dyDescent="0.2">
      <c r="A102" s="70" t="str">
        <f t="shared" si="3"/>
        <v>Massachusettselectricity</v>
      </c>
      <c r="B102" s="70" t="s">
        <v>837</v>
      </c>
      <c r="C102" s="70" t="s">
        <v>879</v>
      </c>
      <c r="D102" s="70" t="s">
        <v>706</v>
      </c>
      <c r="E102" s="70">
        <v>4.0408879999999998</v>
      </c>
    </row>
    <row r="103" spans="1:15" x14ac:dyDescent="0.2">
      <c r="A103" s="70" t="str">
        <f t="shared" si="3"/>
        <v>Massachusettsresidential</v>
      </c>
      <c r="B103" s="70" t="s">
        <v>837</v>
      </c>
      <c r="C103" s="70" t="s">
        <v>879</v>
      </c>
      <c r="D103" s="70" t="s">
        <v>872</v>
      </c>
      <c r="E103" s="70">
        <v>13.463936</v>
      </c>
    </row>
    <row r="104" spans="1:15" x14ac:dyDescent="0.2">
      <c r="A104" s="70" t="str">
        <f t="shared" si="3"/>
        <v>Massachusettscommercial</v>
      </c>
      <c r="B104" s="70" t="s">
        <v>837</v>
      </c>
      <c r="C104" s="70" t="s">
        <v>879</v>
      </c>
      <c r="D104" s="70" t="s">
        <v>873</v>
      </c>
      <c r="E104" s="70">
        <v>9.5591889999999999</v>
      </c>
    </row>
    <row r="105" spans="1:15" x14ac:dyDescent="0.2">
      <c r="A105" s="70" t="str">
        <f t="shared" si="3"/>
        <v>Massachusettstransportation</v>
      </c>
      <c r="B105" s="70" t="s">
        <v>837</v>
      </c>
      <c r="C105" s="70" t="s">
        <v>879</v>
      </c>
      <c r="D105" s="70" t="s">
        <v>874</v>
      </c>
      <c r="E105" s="70">
        <v>17.025414000000001</v>
      </c>
    </row>
    <row r="106" spans="1:15" x14ac:dyDescent="0.2">
      <c r="A106" s="70" t="str">
        <f t="shared" si="3"/>
        <v>Massachusettsindustry</v>
      </c>
      <c r="B106" s="70" t="s">
        <v>837</v>
      </c>
      <c r="C106" s="70" t="s">
        <v>879</v>
      </c>
      <c r="D106" s="70" t="s">
        <v>875</v>
      </c>
      <c r="E106" s="70">
        <v>6.510675</v>
      </c>
    </row>
    <row r="107" spans="1:15" x14ac:dyDescent="0.2">
      <c r="A107" s="70" t="str">
        <f t="shared" si="3"/>
        <v>Michiganelectricity</v>
      </c>
      <c r="B107" s="70" t="s">
        <v>838</v>
      </c>
      <c r="C107" s="70" t="s">
        <v>881</v>
      </c>
      <c r="D107" s="70" t="s">
        <v>706</v>
      </c>
      <c r="E107" s="70">
        <v>2.0091519999999998</v>
      </c>
    </row>
    <row r="108" spans="1:15" x14ac:dyDescent="0.2">
      <c r="A108" s="70" t="str">
        <f t="shared" si="3"/>
        <v>Michiganresidential</v>
      </c>
      <c r="B108" s="70" t="s">
        <v>838</v>
      </c>
      <c r="C108" s="70" t="s">
        <v>881</v>
      </c>
      <c r="D108" s="70" t="s">
        <v>872</v>
      </c>
      <c r="E108" s="70">
        <v>7.7456180000000003</v>
      </c>
    </row>
    <row r="109" spans="1:15" x14ac:dyDescent="0.2">
      <c r="A109" s="70" t="str">
        <f t="shared" si="3"/>
        <v>Michigancommercial</v>
      </c>
      <c r="B109" s="70" t="s">
        <v>838</v>
      </c>
      <c r="C109" s="70" t="s">
        <v>881</v>
      </c>
      <c r="D109" s="70" t="s">
        <v>873</v>
      </c>
      <c r="E109" s="70">
        <v>6.1223320000000001</v>
      </c>
    </row>
    <row r="110" spans="1:15" x14ac:dyDescent="0.2">
      <c r="A110" s="70" t="str">
        <f t="shared" si="3"/>
        <v>Michigantransportation</v>
      </c>
      <c r="B110" s="70" t="s">
        <v>838</v>
      </c>
      <c r="C110" s="70" t="s">
        <v>881</v>
      </c>
      <c r="D110" s="70" t="s">
        <v>874</v>
      </c>
      <c r="E110" s="70">
        <v>14.162477000000001</v>
      </c>
    </row>
    <row r="111" spans="1:15" x14ac:dyDescent="0.2">
      <c r="A111" s="70" t="str">
        <f t="shared" si="3"/>
        <v>Michiganindustry</v>
      </c>
      <c r="B111" s="70" t="s">
        <v>838</v>
      </c>
      <c r="C111" s="70" t="s">
        <v>881</v>
      </c>
      <c r="D111" s="70" t="s">
        <v>875</v>
      </c>
      <c r="E111" s="70">
        <v>3.4371779999999998</v>
      </c>
    </row>
    <row r="112" spans="1:15" x14ac:dyDescent="0.2">
      <c r="A112" s="70" t="str">
        <f t="shared" si="3"/>
        <v>Minnesotaelectricity</v>
      </c>
      <c r="B112" s="70" t="s">
        <v>839</v>
      </c>
      <c r="C112" s="70" t="s">
        <v>882</v>
      </c>
      <c r="D112" s="70" t="s">
        <v>706</v>
      </c>
      <c r="E112" s="70">
        <v>2.3563640000000001</v>
      </c>
    </row>
    <row r="113" spans="1:5" x14ac:dyDescent="0.2">
      <c r="A113" s="70" t="str">
        <f t="shared" si="3"/>
        <v>Minnesotaresidential</v>
      </c>
      <c r="B113" s="70" t="s">
        <v>839</v>
      </c>
      <c r="C113" s="70" t="s">
        <v>882</v>
      </c>
      <c r="D113" s="70" t="s">
        <v>872</v>
      </c>
      <c r="E113" s="70">
        <v>7.6982869999999997</v>
      </c>
    </row>
    <row r="114" spans="1:5" x14ac:dyDescent="0.2">
      <c r="A114" s="70" t="str">
        <f t="shared" si="3"/>
        <v>Minnesotacommercial</v>
      </c>
      <c r="B114" s="70" t="s">
        <v>839</v>
      </c>
      <c r="C114" s="70" t="s">
        <v>882</v>
      </c>
      <c r="D114" s="70" t="s">
        <v>873</v>
      </c>
      <c r="E114" s="70">
        <v>5.9319709999999999</v>
      </c>
    </row>
    <row r="115" spans="1:5" x14ac:dyDescent="0.2">
      <c r="A115" s="70" t="str">
        <f t="shared" si="3"/>
        <v>Minnesotatransportation</v>
      </c>
      <c r="B115" s="70" t="s">
        <v>839</v>
      </c>
      <c r="C115" s="70" t="s">
        <v>882</v>
      </c>
      <c r="D115" s="70" t="s">
        <v>874</v>
      </c>
      <c r="E115" s="70">
        <v>12.282632</v>
      </c>
    </row>
    <row r="116" spans="1:5" x14ac:dyDescent="0.2">
      <c r="A116" s="70" t="str">
        <f t="shared" si="3"/>
        <v>Minnesotaindustry</v>
      </c>
      <c r="B116" s="70" t="s">
        <v>839</v>
      </c>
      <c r="C116" s="70" t="s">
        <v>882</v>
      </c>
      <c r="D116" s="70" t="s">
        <v>875</v>
      </c>
      <c r="E116" s="70">
        <v>2.9361999999999999</v>
      </c>
    </row>
    <row r="117" spans="1:5" x14ac:dyDescent="0.2">
      <c r="A117" s="70" t="str">
        <f t="shared" si="3"/>
        <v>Mississippielectricity</v>
      </c>
      <c r="B117" s="70" t="s">
        <v>840</v>
      </c>
      <c r="C117" s="70" t="s">
        <v>871</v>
      </c>
      <c r="D117" s="70" t="s">
        <v>706</v>
      </c>
      <c r="E117" s="70">
        <v>2.2879670000000001</v>
      </c>
    </row>
    <row r="118" spans="1:5" x14ac:dyDescent="0.2">
      <c r="A118" s="70" t="str">
        <f t="shared" si="3"/>
        <v>Mississippiresidential</v>
      </c>
      <c r="B118" s="70" t="s">
        <v>840</v>
      </c>
      <c r="C118" s="70" t="s">
        <v>871</v>
      </c>
      <c r="D118" s="70" t="s">
        <v>872</v>
      </c>
      <c r="E118" s="70">
        <v>10.592002000000001</v>
      </c>
    </row>
    <row r="119" spans="1:5" x14ac:dyDescent="0.2">
      <c r="A119" s="70" t="str">
        <f t="shared" si="3"/>
        <v>Mississippicommercial</v>
      </c>
      <c r="B119" s="70" t="s">
        <v>840</v>
      </c>
      <c r="C119" s="70" t="s">
        <v>871</v>
      </c>
      <c r="D119" s="70" t="s">
        <v>873</v>
      </c>
      <c r="E119" s="70">
        <v>8.3392479999999995</v>
      </c>
    </row>
    <row r="120" spans="1:5" x14ac:dyDescent="0.2">
      <c r="A120" s="70" t="str">
        <f t="shared" si="3"/>
        <v>Mississippitransportation</v>
      </c>
      <c r="B120" s="70" t="s">
        <v>840</v>
      </c>
      <c r="C120" s="70" t="s">
        <v>871</v>
      </c>
      <c r="D120" s="70" t="s">
        <v>874</v>
      </c>
      <c r="E120" s="70">
        <v>12.183439999999999</v>
      </c>
    </row>
    <row r="121" spans="1:5" x14ac:dyDescent="0.2">
      <c r="A121" s="70" t="str">
        <f t="shared" si="3"/>
        <v>Mississippiindustry</v>
      </c>
      <c r="B121" s="70" t="s">
        <v>840</v>
      </c>
      <c r="C121" s="70" t="s">
        <v>871</v>
      </c>
      <c r="D121" s="70" t="s">
        <v>875</v>
      </c>
      <c r="E121" s="70">
        <v>2.9290729999999998</v>
      </c>
    </row>
    <row r="122" spans="1:5" x14ac:dyDescent="0.2">
      <c r="A122" s="70" t="str">
        <f t="shared" si="3"/>
        <v>Missourielectricity</v>
      </c>
      <c r="B122" s="70" t="s">
        <v>841</v>
      </c>
      <c r="C122" s="70" t="s">
        <v>882</v>
      </c>
      <c r="D122" s="70" t="s">
        <v>706</v>
      </c>
      <c r="E122" s="70">
        <v>2.3563640000000001</v>
      </c>
    </row>
    <row r="123" spans="1:5" x14ac:dyDescent="0.2">
      <c r="A123" s="70" t="str">
        <f t="shared" si="3"/>
        <v>Missouriresidential</v>
      </c>
      <c r="B123" s="70" t="s">
        <v>841</v>
      </c>
      <c r="C123" s="70" t="s">
        <v>882</v>
      </c>
      <c r="D123" s="70" t="s">
        <v>872</v>
      </c>
      <c r="E123" s="70">
        <v>7.6982869999999997</v>
      </c>
    </row>
    <row r="124" spans="1:5" x14ac:dyDescent="0.2">
      <c r="A124" s="70" t="str">
        <f t="shared" si="3"/>
        <v>Missouricommercial</v>
      </c>
      <c r="B124" s="70" t="s">
        <v>841</v>
      </c>
      <c r="C124" s="70" t="s">
        <v>882</v>
      </c>
      <c r="D124" s="70" t="s">
        <v>873</v>
      </c>
      <c r="E124" s="70">
        <v>5.9319709999999999</v>
      </c>
    </row>
    <row r="125" spans="1:5" x14ac:dyDescent="0.2">
      <c r="A125" s="70" t="str">
        <f t="shared" si="3"/>
        <v>Missouritransportation</v>
      </c>
      <c r="B125" s="70" t="s">
        <v>841</v>
      </c>
      <c r="C125" s="70" t="s">
        <v>882</v>
      </c>
      <c r="D125" s="70" t="s">
        <v>874</v>
      </c>
      <c r="E125" s="70">
        <v>12.282632</v>
      </c>
    </row>
    <row r="126" spans="1:5" x14ac:dyDescent="0.2">
      <c r="A126" s="70" t="str">
        <f t="shared" si="3"/>
        <v>Missouriindustry</v>
      </c>
      <c r="B126" s="70" t="s">
        <v>841</v>
      </c>
      <c r="C126" s="70" t="s">
        <v>882</v>
      </c>
      <c r="D126" s="70" t="s">
        <v>875</v>
      </c>
      <c r="E126" s="70">
        <v>2.9361999999999999</v>
      </c>
    </row>
    <row r="127" spans="1:5" x14ac:dyDescent="0.2">
      <c r="A127" s="70" t="str">
        <f t="shared" si="3"/>
        <v>Montanaelectricity</v>
      </c>
      <c r="B127" s="70" t="s">
        <v>842</v>
      </c>
      <c r="C127" s="70" t="s">
        <v>877</v>
      </c>
      <c r="D127" s="70" t="s">
        <v>706</v>
      </c>
      <c r="E127" s="70">
        <v>2.5733670000000002</v>
      </c>
    </row>
    <row r="128" spans="1:5" x14ac:dyDescent="0.2">
      <c r="A128" s="70" t="str">
        <f t="shared" si="3"/>
        <v>Montanaresidential</v>
      </c>
      <c r="B128" s="70" t="s">
        <v>842</v>
      </c>
      <c r="C128" s="70" t="s">
        <v>877</v>
      </c>
      <c r="D128" s="70" t="s">
        <v>872</v>
      </c>
      <c r="E128" s="70">
        <v>7.9540899999999999</v>
      </c>
    </row>
    <row r="129" spans="1:5" x14ac:dyDescent="0.2">
      <c r="A129" s="70" t="str">
        <f t="shared" si="3"/>
        <v>Montanacommercial</v>
      </c>
      <c r="B129" s="70" t="s">
        <v>842</v>
      </c>
      <c r="C129" s="70" t="s">
        <v>877</v>
      </c>
      <c r="D129" s="70" t="s">
        <v>873</v>
      </c>
      <c r="E129" s="70">
        <v>6.2933199999999996</v>
      </c>
    </row>
    <row r="130" spans="1:5" x14ac:dyDescent="0.2">
      <c r="A130" s="70" t="str">
        <f t="shared" si="3"/>
        <v>Montanatransportation</v>
      </c>
      <c r="B130" s="70" t="s">
        <v>842</v>
      </c>
      <c r="C130" s="70" t="s">
        <v>877</v>
      </c>
      <c r="D130" s="70" t="s">
        <v>874</v>
      </c>
      <c r="E130" s="70">
        <v>12.945327000000001</v>
      </c>
    </row>
    <row r="131" spans="1:5" x14ac:dyDescent="0.2">
      <c r="A131" s="70" t="str">
        <f t="shared" ref="A131:A194" si="6">B131&amp;D131</f>
        <v>Montanaindustry</v>
      </c>
      <c r="B131" s="70" t="s">
        <v>842</v>
      </c>
      <c r="C131" s="70" t="s">
        <v>877</v>
      </c>
      <c r="D131" s="70" t="s">
        <v>875</v>
      </c>
      <c r="E131" s="70">
        <v>3.1856420000000001</v>
      </c>
    </row>
    <row r="132" spans="1:5" x14ac:dyDescent="0.2">
      <c r="A132" s="70" t="str">
        <f t="shared" si="6"/>
        <v>Nebraskaelectricity</v>
      </c>
      <c r="B132" s="70" t="s">
        <v>843</v>
      </c>
      <c r="C132" s="70" t="s">
        <v>882</v>
      </c>
      <c r="D132" s="70" t="s">
        <v>706</v>
      </c>
      <c r="E132" s="70">
        <v>2.3563640000000001</v>
      </c>
    </row>
    <row r="133" spans="1:5" x14ac:dyDescent="0.2">
      <c r="A133" s="70" t="str">
        <f t="shared" si="6"/>
        <v>Nebraskaresidential</v>
      </c>
      <c r="B133" s="70" t="s">
        <v>843</v>
      </c>
      <c r="C133" s="70" t="s">
        <v>882</v>
      </c>
      <c r="D133" s="70" t="s">
        <v>872</v>
      </c>
      <c r="E133" s="70">
        <v>7.6982869999999997</v>
      </c>
    </row>
    <row r="134" spans="1:5" x14ac:dyDescent="0.2">
      <c r="A134" s="70" t="str">
        <f t="shared" si="6"/>
        <v>Nebraskacommercial</v>
      </c>
      <c r="B134" s="70" t="s">
        <v>843</v>
      </c>
      <c r="C134" s="70" t="s">
        <v>882</v>
      </c>
      <c r="D134" s="70" t="s">
        <v>873</v>
      </c>
      <c r="E134" s="70">
        <v>5.9319709999999999</v>
      </c>
    </row>
    <row r="135" spans="1:5" x14ac:dyDescent="0.2">
      <c r="A135" s="70" t="str">
        <f t="shared" si="6"/>
        <v>Nebraskatransportation</v>
      </c>
      <c r="B135" s="70" t="s">
        <v>843</v>
      </c>
      <c r="C135" s="70" t="s">
        <v>882</v>
      </c>
      <c r="D135" s="70" t="s">
        <v>874</v>
      </c>
      <c r="E135" s="70">
        <v>12.282632</v>
      </c>
    </row>
    <row r="136" spans="1:5" x14ac:dyDescent="0.2">
      <c r="A136" s="70" t="str">
        <f t="shared" si="6"/>
        <v>Nebraskaindustry</v>
      </c>
      <c r="B136" s="70" t="s">
        <v>843</v>
      </c>
      <c r="C136" s="70" t="s">
        <v>882</v>
      </c>
      <c r="D136" s="70" t="s">
        <v>875</v>
      </c>
      <c r="E136" s="70">
        <v>2.9361999999999999</v>
      </c>
    </row>
    <row r="137" spans="1:5" x14ac:dyDescent="0.2">
      <c r="A137" s="70" t="str">
        <f t="shared" si="6"/>
        <v>Nevadaelectricity</v>
      </c>
      <c r="B137" s="70" t="s">
        <v>844</v>
      </c>
      <c r="C137" s="70" t="s">
        <v>877</v>
      </c>
      <c r="D137" s="70" t="s">
        <v>706</v>
      </c>
      <c r="E137" s="70">
        <v>2.5733670000000002</v>
      </c>
    </row>
    <row r="138" spans="1:5" x14ac:dyDescent="0.2">
      <c r="A138" s="70" t="str">
        <f t="shared" si="6"/>
        <v>Nevadaresidential</v>
      </c>
      <c r="B138" s="70" t="s">
        <v>844</v>
      </c>
      <c r="C138" s="70" t="s">
        <v>877</v>
      </c>
      <c r="D138" s="70" t="s">
        <v>872</v>
      </c>
      <c r="E138" s="70">
        <v>7.9540899999999999</v>
      </c>
    </row>
    <row r="139" spans="1:5" x14ac:dyDescent="0.2">
      <c r="A139" s="70" t="str">
        <f t="shared" si="6"/>
        <v>Nevadacommercial</v>
      </c>
      <c r="B139" s="70" t="s">
        <v>844</v>
      </c>
      <c r="C139" s="70" t="s">
        <v>877</v>
      </c>
      <c r="D139" s="70" t="s">
        <v>873</v>
      </c>
      <c r="E139" s="70">
        <v>6.2933199999999996</v>
      </c>
    </row>
    <row r="140" spans="1:5" x14ac:dyDescent="0.2">
      <c r="A140" s="70" t="str">
        <f t="shared" si="6"/>
        <v>Nevadatransportation</v>
      </c>
      <c r="B140" s="70" t="s">
        <v>844</v>
      </c>
      <c r="C140" s="70" t="s">
        <v>877</v>
      </c>
      <c r="D140" s="70" t="s">
        <v>874</v>
      </c>
      <c r="E140" s="70">
        <v>12.945327000000001</v>
      </c>
    </row>
    <row r="141" spans="1:5" x14ac:dyDescent="0.2">
      <c r="A141" s="70" t="str">
        <f t="shared" si="6"/>
        <v>Nevadaindustry</v>
      </c>
      <c r="B141" s="70" t="s">
        <v>844</v>
      </c>
      <c r="C141" s="70" t="s">
        <v>877</v>
      </c>
      <c r="D141" s="70" t="s">
        <v>875</v>
      </c>
      <c r="E141" s="70">
        <v>3.1856420000000001</v>
      </c>
    </row>
    <row r="142" spans="1:5" x14ac:dyDescent="0.2">
      <c r="A142" s="70" t="str">
        <f t="shared" si="6"/>
        <v>New Hampshireelectricity</v>
      </c>
      <c r="B142" s="70" t="s">
        <v>845</v>
      </c>
      <c r="C142" s="70" t="s">
        <v>879</v>
      </c>
      <c r="D142" s="70" t="s">
        <v>706</v>
      </c>
      <c r="E142" s="70">
        <v>4.0408879999999998</v>
      </c>
    </row>
    <row r="143" spans="1:5" x14ac:dyDescent="0.2">
      <c r="A143" s="70" t="str">
        <f t="shared" si="6"/>
        <v>New Hampshireresidential</v>
      </c>
      <c r="B143" s="70" t="s">
        <v>845</v>
      </c>
      <c r="C143" s="70" t="s">
        <v>879</v>
      </c>
      <c r="D143" s="70" t="s">
        <v>872</v>
      </c>
      <c r="E143" s="70">
        <v>13.463936</v>
      </c>
    </row>
    <row r="144" spans="1:5" x14ac:dyDescent="0.2">
      <c r="A144" s="70" t="str">
        <f t="shared" si="6"/>
        <v>New Hampshirecommercial</v>
      </c>
      <c r="B144" s="70" t="s">
        <v>845</v>
      </c>
      <c r="C144" s="70" t="s">
        <v>879</v>
      </c>
      <c r="D144" s="70" t="s">
        <v>873</v>
      </c>
      <c r="E144" s="70">
        <v>9.5591889999999999</v>
      </c>
    </row>
    <row r="145" spans="1:5" x14ac:dyDescent="0.2">
      <c r="A145" s="70" t="str">
        <f t="shared" si="6"/>
        <v>New Hampshiretransportation</v>
      </c>
      <c r="B145" s="70" t="s">
        <v>845</v>
      </c>
      <c r="C145" s="70" t="s">
        <v>879</v>
      </c>
      <c r="D145" s="70" t="s">
        <v>874</v>
      </c>
      <c r="E145" s="70">
        <v>17.025414000000001</v>
      </c>
    </row>
    <row r="146" spans="1:5" x14ac:dyDescent="0.2">
      <c r="A146" s="70" t="str">
        <f t="shared" si="6"/>
        <v>New Hampshireindustry</v>
      </c>
      <c r="B146" s="70" t="s">
        <v>845</v>
      </c>
      <c r="C146" s="70" t="s">
        <v>879</v>
      </c>
      <c r="D146" s="70" t="s">
        <v>875</v>
      </c>
      <c r="E146" s="70">
        <v>6.510675</v>
      </c>
    </row>
    <row r="147" spans="1:5" x14ac:dyDescent="0.2">
      <c r="A147" s="70" t="str">
        <f t="shared" si="6"/>
        <v>New Jerseyelectricity</v>
      </c>
      <c r="B147" s="70" t="s">
        <v>846</v>
      </c>
      <c r="C147" s="70" t="s">
        <v>883</v>
      </c>
      <c r="D147" s="70" t="s">
        <v>706</v>
      </c>
      <c r="E147" s="70">
        <v>2.4125839999999998</v>
      </c>
    </row>
    <row r="148" spans="1:5" x14ac:dyDescent="0.2">
      <c r="A148" s="70" t="str">
        <f t="shared" si="6"/>
        <v>New Jerseyresidential</v>
      </c>
      <c r="B148" s="70" t="s">
        <v>846</v>
      </c>
      <c r="C148" s="70" t="s">
        <v>883</v>
      </c>
      <c r="D148" s="70" t="s">
        <v>872</v>
      </c>
      <c r="E148" s="70">
        <v>10.924225</v>
      </c>
    </row>
    <row r="149" spans="1:5" x14ac:dyDescent="0.2">
      <c r="A149" s="70" t="str">
        <f t="shared" si="6"/>
        <v>New Jerseycommercial</v>
      </c>
      <c r="B149" s="70" t="s">
        <v>846</v>
      </c>
      <c r="C149" s="70" t="s">
        <v>883</v>
      </c>
      <c r="D149" s="70" t="s">
        <v>873</v>
      </c>
      <c r="E149" s="70">
        <v>7.0020949999999997</v>
      </c>
    </row>
    <row r="150" spans="1:5" x14ac:dyDescent="0.2">
      <c r="A150" s="70" t="str">
        <f t="shared" si="6"/>
        <v>New Jerseytransportation</v>
      </c>
      <c r="B150" s="70" t="s">
        <v>846</v>
      </c>
      <c r="C150" s="70" t="s">
        <v>883</v>
      </c>
      <c r="D150" s="70" t="s">
        <v>874</v>
      </c>
      <c r="E150" s="70">
        <v>14.478255000000001</v>
      </c>
    </row>
    <row r="151" spans="1:5" x14ac:dyDescent="0.2">
      <c r="A151" s="70" t="str">
        <f t="shared" si="6"/>
        <v>New Jerseyindustry</v>
      </c>
      <c r="B151" s="70" t="s">
        <v>846</v>
      </c>
      <c r="C151" s="70" t="s">
        <v>883</v>
      </c>
      <c r="D151" s="70" t="s">
        <v>875</v>
      </c>
      <c r="E151" s="70">
        <v>4.274133</v>
      </c>
    </row>
    <row r="152" spans="1:5" x14ac:dyDescent="0.2">
      <c r="A152" s="70" t="str">
        <f t="shared" si="6"/>
        <v>New Mexicoelectricity</v>
      </c>
      <c r="B152" s="70" t="s">
        <v>847</v>
      </c>
      <c r="C152" s="70" t="s">
        <v>877</v>
      </c>
      <c r="D152" s="70" t="s">
        <v>706</v>
      </c>
      <c r="E152" s="70">
        <v>2.5733670000000002</v>
      </c>
    </row>
    <row r="153" spans="1:5" x14ac:dyDescent="0.2">
      <c r="A153" s="70" t="str">
        <f t="shared" si="6"/>
        <v>New Mexicoresidential</v>
      </c>
      <c r="B153" s="70" t="s">
        <v>847</v>
      </c>
      <c r="C153" s="70" t="s">
        <v>877</v>
      </c>
      <c r="D153" s="70" t="s">
        <v>872</v>
      </c>
      <c r="E153" s="70">
        <v>7.9540899999999999</v>
      </c>
    </row>
    <row r="154" spans="1:5" x14ac:dyDescent="0.2">
      <c r="A154" s="70" t="str">
        <f t="shared" si="6"/>
        <v>New Mexicocommercial</v>
      </c>
      <c r="B154" s="70" t="s">
        <v>847</v>
      </c>
      <c r="C154" s="70" t="s">
        <v>877</v>
      </c>
      <c r="D154" s="70" t="s">
        <v>873</v>
      </c>
      <c r="E154" s="70">
        <v>6.2933199999999996</v>
      </c>
    </row>
    <row r="155" spans="1:5" x14ac:dyDescent="0.2">
      <c r="A155" s="70" t="str">
        <f t="shared" si="6"/>
        <v>New Mexicotransportation</v>
      </c>
      <c r="B155" s="70" t="s">
        <v>847</v>
      </c>
      <c r="C155" s="70" t="s">
        <v>877</v>
      </c>
      <c r="D155" s="70" t="s">
        <v>874</v>
      </c>
      <c r="E155" s="70">
        <v>12.945327000000001</v>
      </c>
    </row>
    <row r="156" spans="1:5" x14ac:dyDescent="0.2">
      <c r="A156" s="70" t="str">
        <f t="shared" si="6"/>
        <v>New Mexicoindustry</v>
      </c>
      <c r="B156" s="70" t="s">
        <v>847</v>
      </c>
      <c r="C156" s="70" t="s">
        <v>877</v>
      </c>
      <c r="D156" s="70" t="s">
        <v>875</v>
      </c>
      <c r="E156" s="70">
        <v>3.1856420000000001</v>
      </c>
    </row>
    <row r="157" spans="1:5" x14ac:dyDescent="0.2">
      <c r="A157" s="70" t="str">
        <f t="shared" si="6"/>
        <v>New Yorkelectricity</v>
      </c>
      <c r="B157" s="70" t="s">
        <v>848</v>
      </c>
      <c r="C157" s="70" t="s">
        <v>883</v>
      </c>
      <c r="D157" s="70" t="s">
        <v>706</v>
      </c>
      <c r="E157" s="70">
        <v>2.4125839999999998</v>
      </c>
    </row>
    <row r="158" spans="1:5" x14ac:dyDescent="0.2">
      <c r="A158" s="70" t="str">
        <f t="shared" si="6"/>
        <v>New Yorkresidential</v>
      </c>
      <c r="B158" s="70" t="s">
        <v>848</v>
      </c>
      <c r="C158" s="70" t="s">
        <v>883</v>
      </c>
      <c r="D158" s="70" t="s">
        <v>872</v>
      </c>
      <c r="E158" s="70">
        <v>10.924225</v>
      </c>
    </row>
    <row r="159" spans="1:5" x14ac:dyDescent="0.2">
      <c r="A159" s="70" t="str">
        <f t="shared" si="6"/>
        <v>New Yorkcommercial</v>
      </c>
      <c r="B159" s="70" t="s">
        <v>848</v>
      </c>
      <c r="C159" s="70" t="s">
        <v>883</v>
      </c>
      <c r="D159" s="70" t="s">
        <v>873</v>
      </c>
      <c r="E159" s="70">
        <v>7.0020949999999997</v>
      </c>
    </row>
    <row r="160" spans="1:5" x14ac:dyDescent="0.2">
      <c r="A160" s="70" t="str">
        <f t="shared" si="6"/>
        <v>New Yorktransportation</v>
      </c>
      <c r="B160" s="70" t="s">
        <v>848</v>
      </c>
      <c r="C160" s="70" t="s">
        <v>883</v>
      </c>
      <c r="D160" s="70" t="s">
        <v>874</v>
      </c>
      <c r="E160" s="70">
        <v>14.478255000000001</v>
      </c>
    </row>
    <row r="161" spans="1:5" x14ac:dyDescent="0.2">
      <c r="A161" s="70" t="str">
        <f t="shared" si="6"/>
        <v>New Yorkindustry</v>
      </c>
      <c r="B161" s="70" t="s">
        <v>848</v>
      </c>
      <c r="C161" s="70" t="s">
        <v>883</v>
      </c>
      <c r="D161" s="70" t="s">
        <v>875</v>
      </c>
      <c r="E161" s="70">
        <v>4.274133</v>
      </c>
    </row>
    <row r="162" spans="1:5" x14ac:dyDescent="0.2">
      <c r="A162" s="70" t="str">
        <f t="shared" si="6"/>
        <v>North Carolinaelectricity</v>
      </c>
      <c r="B162" s="70" t="s">
        <v>849</v>
      </c>
      <c r="C162" s="70" t="s">
        <v>880</v>
      </c>
      <c r="D162" s="70" t="s">
        <v>706</v>
      </c>
      <c r="E162" s="70">
        <v>2.9189569999999998</v>
      </c>
    </row>
    <row r="163" spans="1:5" x14ac:dyDescent="0.2">
      <c r="A163" s="70" t="str">
        <f t="shared" si="6"/>
        <v>North Carolinaresidential</v>
      </c>
      <c r="B163" s="70" t="s">
        <v>849</v>
      </c>
      <c r="C163" s="70" t="s">
        <v>880</v>
      </c>
      <c r="D163" s="70" t="s">
        <v>872</v>
      </c>
      <c r="E163" s="70">
        <v>13.086102</v>
      </c>
    </row>
    <row r="164" spans="1:5" x14ac:dyDescent="0.2">
      <c r="A164" s="70" t="str">
        <f t="shared" si="6"/>
        <v>North Carolinacommercial</v>
      </c>
      <c r="B164" s="70" t="s">
        <v>849</v>
      </c>
      <c r="C164" s="70" t="s">
        <v>880</v>
      </c>
      <c r="D164" s="70" t="s">
        <v>873</v>
      </c>
      <c r="E164" s="70">
        <v>8.3847249999999995</v>
      </c>
    </row>
    <row r="165" spans="1:5" x14ac:dyDescent="0.2">
      <c r="A165" s="70" t="str">
        <f t="shared" si="6"/>
        <v>North Carolinatransportation</v>
      </c>
      <c r="B165" s="70" t="s">
        <v>849</v>
      </c>
      <c r="C165" s="70" t="s">
        <v>880</v>
      </c>
      <c r="D165" s="70" t="s">
        <v>874</v>
      </c>
      <c r="E165" s="70">
        <v>11.012053</v>
      </c>
    </row>
    <row r="166" spans="1:5" x14ac:dyDescent="0.2">
      <c r="A166" s="70" t="str">
        <f t="shared" si="6"/>
        <v>North Carolinaindustry</v>
      </c>
      <c r="B166" s="70" t="s">
        <v>849</v>
      </c>
      <c r="C166" s="70" t="s">
        <v>880</v>
      </c>
      <c r="D166" s="70" t="s">
        <v>875</v>
      </c>
      <c r="E166" s="70">
        <v>3.4764189999999999</v>
      </c>
    </row>
    <row r="167" spans="1:5" x14ac:dyDescent="0.2">
      <c r="A167" s="70" t="str">
        <f t="shared" si="6"/>
        <v>North Dakotaelectricity</v>
      </c>
      <c r="B167" s="70" t="s">
        <v>850</v>
      </c>
      <c r="C167" s="70" t="s">
        <v>882</v>
      </c>
      <c r="D167" s="70" t="s">
        <v>706</v>
      </c>
      <c r="E167" s="70">
        <v>2.3563640000000001</v>
      </c>
    </row>
    <row r="168" spans="1:5" x14ac:dyDescent="0.2">
      <c r="A168" s="70" t="str">
        <f t="shared" si="6"/>
        <v>North Dakotaresidential</v>
      </c>
      <c r="B168" s="70" t="s">
        <v>850</v>
      </c>
      <c r="C168" s="70" t="s">
        <v>882</v>
      </c>
      <c r="D168" s="70" t="s">
        <v>872</v>
      </c>
      <c r="E168" s="70">
        <v>7.6982869999999997</v>
      </c>
    </row>
    <row r="169" spans="1:5" x14ac:dyDescent="0.2">
      <c r="A169" s="70" t="str">
        <f t="shared" si="6"/>
        <v>North Dakotacommercial</v>
      </c>
      <c r="B169" s="70" t="s">
        <v>850</v>
      </c>
      <c r="C169" s="70" t="s">
        <v>882</v>
      </c>
      <c r="D169" s="70" t="s">
        <v>873</v>
      </c>
      <c r="E169" s="70">
        <v>5.9319709999999999</v>
      </c>
    </row>
    <row r="170" spans="1:5" x14ac:dyDescent="0.2">
      <c r="A170" s="70" t="str">
        <f t="shared" si="6"/>
        <v>North Dakotatransportation</v>
      </c>
      <c r="B170" s="70" t="s">
        <v>850</v>
      </c>
      <c r="C170" s="70" t="s">
        <v>882</v>
      </c>
      <c r="D170" s="70" t="s">
        <v>874</v>
      </c>
      <c r="E170" s="70">
        <v>12.282632</v>
      </c>
    </row>
    <row r="171" spans="1:5" x14ac:dyDescent="0.2">
      <c r="A171" s="70" t="str">
        <f t="shared" si="6"/>
        <v>North Dakotaindustry</v>
      </c>
      <c r="B171" s="70" t="s">
        <v>850</v>
      </c>
      <c r="C171" s="70" t="s">
        <v>882</v>
      </c>
      <c r="D171" s="70" t="s">
        <v>875</v>
      </c>
      <c r="E171" s="70">
        <v>2.9361999999999999</v>
      </c>
    </row>
    <row r="172" spans="1:5" x14ac:dyDescent="0.2">
      <c r="A172" s="70" t="str">
        <f t="shared" si="6"/>
        <v>Ohioelectricity</v>
      </c>
      <c r="B172" s="70" t="s">
        <v>851</v>
      </c>
      <c r="C172" s="70" t="s">
        <v>881</v>
      </c>
      <c r="D172" s="70" t="s">
        <v>706</v>
      </c>
      <c r="E172" s="70">
        <v>2.0091519999999998</v>
      </c>
    </row>
    <row r="173" spans="1:5" x14ac:dyDescent="0.2">
      <c r="A173" s="70" t="str">
        <f t="shared" si="6"/>
        <v>Ohioresidential</v>
      </c>
      <c r="B173" s="70" t="s">
        <v>851</v>
      </c>
      <c r="C173" s="70" t="s">
        <v>881</v>
      </c>
      <c r="D173" s="70" t="s">
        <v>872</v>
      </c>
      <c r="E173" s="70">
        <v>7.7456180000000003</v>
      </c>
    </row>
    <row r="174" spans="1:5" x14ac:dyDescent="0.2">
      <c r="A174" s="70" t="str">
        <f t="shared" si="6"/>
        <v>Ohiocommercial</v>
      </c>
      <c r="B174" s="70" t="s">
        <v>851</v>
      </c>
      <c r="C174" s="70" t="s">
        <v>881</v>
      </c>
      <c r="D174" s="70" t="s">
        <v>873</v>
      </c>
      <c r="E174" s="70">
        <v>6.1223320000000001</v>
      </c>
    </row>
    <row r="175" spans="1:5" x14ac:dyDescent="0.2">
      <c r="A175" s="70" t="str">
        <f t="shared" si="6"/>
        <v>Ohiotransportation</v>
      </c>
      <c r="B175" s="70" t="s">
        <v>851</v>
      </c>
      <c r="C175" s="70" t="s">
        <v>881</v>
      </c>
      <c r="D175" s="70" t="s">
        <v>874</v>
      </c>
      <c r="E175" s="70">
        <v>14.162477000000001</v>
      </c>
    </row>
    <row r="176" spans="1:5" x14ac:dyDescent="0.2">
      <c r="A176" s="70" t="str">
        <f t="shared" si="6"/>
        <v>Ohioindustry</v>
      </c>
      <c r="B176" s="70" t="s">
        <v>851</v>
      </c>
      <c r="C176" s="70" t="s">
        <v>881</v>
      </c>
      <c r="D176" s="70" t="s">
        <v>875</v>
      </c>
      <c r="E176" s="70">
        <v>3.4371779999999998</v>
      </c>
    </row>
    <row r="177" spans="1:5" x14ac:dyDescent="0.2">
      <c r="A177" s="70" t="str">
        <f t="shared" si="6"/>
        <v>Oklahomaelectricity</v>
      </c>
      <c r="B177" s="70" t="s">
        <v>852</v>
      </c>
      <c r="C177" s="70" t="s">
        <v>878</v>
      </c>
      <c r="D177" s="70" t="s">
        <v>706</v>
      </c>
      <c r="E177" s="70">
        <v>1.959076</v>
      </c>
    </row>
    <row r="178" spans="1:5" x14ac:dyDescent="0.2">
      <c r="A178" s="70" t="str">
        <f t="shared" si="6"/>
        <v>Oklahomaresidential</v>
      </c>
      <c r="B178" s="70" t="s">
        <v>852</v>
      </c>
      <c r="C178" s="70" t="s">
        <v>878</v>
      </c>
      <c r="D178" s="70" t="s">
        <v>872</v>
      </c>
      <c r="E178" s="70">
        <v>10.294029999999999</v>
      </c>
    </row>
    <row r="179" spans="1:5" x14ac:dyDescent="0.2">
      <c r="A179" s="70" t="str">
        <f t="shared" si="6"/>
        <v>Oklahomacommercial</v>
      </c>
      <c r="B179" s="70" t="s">
        <v>852</v>
      </c>
      <c r="C179" s="70" t="s">
        <v>878</v>
      </c>
      <c r="D179" s="70" t="s">
        <v>873</v>
      </c>
      <c r="E179" s="70">
        <v>6.5077569999999998</v>
      </c>
    </row>
    <row r="180" spans="1:5" x14ac:dyDescent="0.2">
      <c r="A180" s="70" t="str">
        <f t="shared" si="6"/>
        <v>Oklahomatransportation</v>
      </c>
      <c r="B180" s="70" t="s">
        <v>852</v>
      </c>
      <c r="C180" s="70" t="s">
        <v>878</v>
      </c>
      <c r="D180" s="70" t="s">
        <v>874</v>
      </c>
      <c r="E180" s="70">
        <v>11.220644999999999</v>
      </c>
    </row>
    <row r="181" spans="1:5" x14ac:dyDescent="0.2">
      <c r="A181" s="70" t="str">
        <f t="shared" si="6"/>
        <v>Oklahomaindustry</v>
      </c>
      <c r="B181" s="70" t="s">
        <v>852</v>
      </c>
      <c r="C181" s="70" t="s">
        <v>878</v>
      </c>
      <c r="D181" s="70" t="s">
        <v>875</v>
      </c>
      <c r="E181" s="70">
        <v>2.3366709999999999</v>
      </c>
    </row>
    <row r="182" spans="1:5" x14ac:dyDescent="0.2">
      <c r="A182" s="70" t="str">
        <f t="shared" si="6"/>
        <v>Oregonelectricity</v>
      </c>
      <c r="B182" s="70" t="s">
        <v>853</v>
      </c>
      <c r="C182" s="70" t="s">
        <v>876</v>
      </c>
      <c r="D182" s="70" t="s">
        <v>706</v>
      </c>
      <c r="E182" s="70">
        <v>2.7286060000000001</v>
      </c>
    </row>
    <row r="183" spans="1:5" x14ac:dyDescent="0.2">
      <c r="A183" s="70" t="str">
        <f t="shared" si="6"/>
        <v>Oregonresidential</v>
      </c>
      <c r="B183" s="70" t="s">
        <v>853</v>
      </c>
      <c r="C183" s="70" t="s">
        <v>876</v>
      </c>
      <c r="D183" s="70" t="s">
        <v>872</v>
      </c>
      <c r="E183" s="70">
        <v>13.61417</v>
      </c>
    </row>
    <row r="184" spans="1:5" x14ac:dyDescent="0.2">
      <c r="A184" s="70" t="str">
        <f t="shared" si="6"/>
        <v>Oregoncommercial</v>
      </c>
      <c r="B184" s="70" t="s">
        <v>853</v>
      </c>
      <c r="C184" s="70" t="s">
        <v>876</v>
      </c>
      <c r="D184" s="70" t="s">
        <v>873</v>
      </c>
      <c r="E184" s="70">
        <v>9.4765979999999992</v>
      </c>
    </row>
    <row r="185" spans="1:5" x14ac:dyDescent="0.2">
      <c r="A185" s="70" t="str">
        <f t="shared" si="6"/>
        <v>Oregontransportation</v>
      </c>
      <c r="B185" s="70" t="s">
        <v>853</v>
      </c>
      <c r="C185" s="70" t="s">
        <v>876</v>
      </c>
      <c r="D185" s="70" t="s">
        <v>874</v>
      </c>
      <c r="E185" s="70">
        <v>14.773152</v>
      </c>
    </row>
    <row r="186" spans="1:5" x14ac:dyDescent="0.2">
      <c r="A186" s="70" t="str">
        <f t="shared" si="6"/>
        <v>Oregonindustry</v>
      </c>
      <c r="B186" s="70" t="s">
        <v>853</v>
      </c>
      <c r="C186" s="70" t="s">
        <v>876</v>
      </c>
      <c r="D186" s="70" t="s">
        <v>875</v>
      </c>
      <c r="E186" s="70">
        <v>4.2190500000000002</v>
      </c>
    </row>
    <row r="187" spans="1:5" x14ac:dyDescent="0.2">
      <c r="A187" s="70" t="str">
        <f t="shared" si="6"/>
        <v>Pennsylvaniaelectricity</v>
      </c>
      <c r="B187" s="70" t="s">
        <v>854</v>
      </c>
      <c r="C187" s="70" t="s">
        <v>883</v>
      </c>
      <c r="D187" s="70" t="s">
        <v>706</v>
      </c>
      <c r="E187" s="70">
        <v>2.4125839999999998</v>
      </c>
    </row>
    <row r="188" spans="1:5" x14ac:dyDescent="0.2">
      <c r="A188" s="70" t="str">
        <f t="shared" si="6"/>
        <v>Pennsylvaniaresidential</v>
      </c>
      <c r="B188" s="70" t="s">
        <v>854</v>
      </c>
      <c r="C188" s="70" t="s">
        <v>883</v>
      </c>
      <c r="D188" s="70" t="s">
        <v>872</v>
      </c>
      <c r="E188" s="70">
        <v>10.924225</v>
      </c>
    </row>
    <row r="189" spans="1:5" x14ac:dyDescent="0.2">
      <c r="A189" s="70" t="str">
        <f t="shared" si="6"/>
        <v>Pennsylvaniacommercial</v>
      </c>
      <c r="B189" s="70" t="s">
        <v>854</v>
      </c>
      <c r="C189" s="70" t="s">
        <v>883</v>
      </c>
      <c r="D189" s="70" t="s">
        <v>873</v>
      </c>
      <c r="E189" s="70">
        <v>7.0020949999999997</v>
      </c>
    </row>
    <row r="190" spans="1:5" x14ac:dyDescent="0.2">
      <c r="A190" s="70" t="str">
        <f t="shared" si="6"/>
        <v>Pennsylvaniatransportation</v>
      </c>
      <c r="B190" s="70" t="s">
        <v>854</v>
      </c>
      <c r="C190" s="70" t="s">
        <v>883</v>
      </c>
      <c r="D190" s="70" t="s">
        <v>874</v>
      </c>
      <c r="E190" s="70">
        <v>14.478255000000001</v>
      </c>
    </row>
    <row r="191" spans="1:5" x14ac:dyDescent="0.2">
      <c r="A191" s="70" t="str">
        <f t="shared" si="6"/>
        <v>Pennsylvaniaindustry</v>
      </c>
      <c r="B191" s="70" t="s">
        <v>854</v>
      </c>
      <c r="C191" s="70" t="s">
        <v>883</v>
      </c>
      <c r="D191" s="70" t="s">
        <v>875</v>
      </c>
      <c r="E191" s="70">
        <v>4.274133</v>
      </c>
    </row>
    <row r="192" spans="1:5" x14ac:dyDescent="0.2">
      <c r="A192" s="70" t="str">
        <f t="shared" si="6"/>
        <v>Rhode Islandelectricity</v>
      </c>
      <c r="B192" s="70" t="s">
        <v>855</v>
      </c>
      <c r="C192" s="70" t="s">
        <v>879</v>
      </c>
      <c r="D192" s="70" t="s">
        <v>706</v>
      </c>
      <c r="E192" s="70">
        <v>4.0408879999999998</v>
      </c>
    </row>
    <row r="193" spans="1:5" x14ac:dyDescent="0.2">
      <c r="A193" s="70" t="str">
        <f t="shared" si="6"/>
        <v>Rhode Islandresidential</v>
      </c>
      <c r="B193" s="70" t="s">
        <v>855</v>
      </c>
      <c r="C193" s="70" t="s">
        <v>879</v>
      </c>
      <c r="D193" s="70" t="s">
        <v>872</v>
      </c>
      <c r="E193" s="70">
        <v>13.463936</v>
      </c>
    </row>
    <row r="194" spans="1:5" x14ac:dyDescent="0.2">
      <c r="A194" s="70" t="str">
        <f t="shared" si="6"/>
        <v>Rhode Islandcommercial</v>
      </c>
      <c r="B194" s="70" t="s">
        <v>855</v>
      </c>
      <c r="C194" s="70" t="s">
        <v>879</v>
      </c>
      <c r="D194" s="70" t="s">
        <v>873</v>
      </c>
      <c r="E194" s="70">
        <v>9.5591889999999999</v>
      </c>
    </row>
    <row r="195" spans="1:5" x14ac:dyDescent="0.2">
      <c r="A195" s="70" t="str">
        <f t="shared" ref="A195:A251" si="7">B195&amp;D195</f>
        <v>Rhode Islandtransportation</v>
      </c>
      <c r="B195" s="70" t="s">
        <v>855</v>
      </c>
      <c r="C195" s="70" t="s">
        <v>879</v>
      </c>
      <c r="D195" s="70" t="s">
        <v>874</v>
      </c>
      <c r="E195" s="70">
        <v>17.025414000000001</v>
      </c>
    </row>
    <row r="196" spans="1:5" x14ac:dyDescent="0.2">
      <c r="A196" s="70" t="str">
        <f t="shared" si="7"/>
        <v>Rhode Islandindustry</v>
      </c>
      <c r="B196" s="70" t="s">
        <v>855</v>
      </c>
      <c r="C196" s="70" t="s">
        <v>879</v>
      </c>
      <c r="D196" s="70" t="s">
        <v>875</v>
      </c>
      <c r="E196" s="70">
        <v>6.510675</v>
      </c>
    </row>
    <row r="197" spans="1:5" x14ac:dyDescent="0.2">
      <c r="A197" s="70" t="str">
        <f t="shared" si="7"/>
        <v>South Carolinaelectricity</v>
      </c>
      <c r="B197" s="70" t="s">
        <v>856</v>
      </c>
      <c r="C197" s="70" t="s">
        <v>880</v>
      </c>
      <c r="D197" s="70" t="s">
        <v>706</v>
      </c>
      <c r="E197" s="70">
        <v>2.9189569999999998</v>
      </c>
    </row>
    <row r="198" spans="1:5" x14ac:dyDescent="0.2">
      <c r="A198" s="70" t="str">
        <f t="shared" si="7"/>
        <v>South Carolinaresidential</v>
      </c>
      <c r="B198" s="70" t="s">
        <v>856</v>
      </c>
      <c r="C198" s="70" t="s">
        <v>880</v>
      </c>
      <c r="D198" s="70" t="s">
        <v>872</v>
      </c>
      <c r="E198" s="70">
        <v>13.086102</v>
      </c>
    </row>
    <row r="199" spans="1:5" x14ac:dyDescent="0.2">
      <c r="A199" s="70" t="str">
        <f t="shared" si="7"/>
        <v>South Carolinacommercial</v>
      </c>
      <c r="B199" s="70" t="s">
        <v>856</v>
      </c>
      <c r="C199" s="70" t="s">
        <v>880</v>
      </c>
      <c r="D199" s="70" t="s">
        <v>873</v>
      </c>
      <c r="E199" s="70">
        <v>8.3847249999999995</v>
      </c>
    </row>
    <row r="200" spans="1:5" x14ac:dyDescent="0.2">
      <c r="A200" s="70" t="str">
        <f t="shared" si="7"/>
        <v>South Carolinatransportation</v>
      </c>
      <c r="B200" s="70" t="s">
        <v>856</v>
      </c>
      <c r="C200" s="70" t="s">
        <v>880</v>
      </c>
      <c r="D200" s="70" t="s">
        <v>874</v>
      </c>
      <c r="E200" s="70">
        <v>11.012053</v>
      </c>
    </row>
    <row r="201" spans="1:5" x14ac:dyDescent="0.2">
      <c r="A201" s="70" t="str">
        <f t="shared" si="7"/>
        <v>South Carolinaindustry</v>
      </c>
      <c r="B201" s="70" t="s">
        <v>856</v>
      </c>
      <c r="C201" s="70" t="s">
        <v>880</v>
      </c>
      <c r="D201" s="70" t="s">
        <v>875</v>
      </c>
      <c r="E201" s="70">
        <v>3.4764189999999999</v>
      </c>
    </row>
    <row r="202" spans="1:5" x14ac:dyDescent="0.2">
      <c r="A202" s="70" t="str">
        <f t="shared" si="7"/>
        <v>South Dakotaelectricity</v>
      </c>
      <c r="B202" s="70" t="s">
        <v>857</v>
      </c>
      <c r="C202" s="70" t="s">
        <v>882</v>
      </c>
      <c r="D202" s="70" t="s">
        <v>706</v>
      </c>
      <c r="E202" s="70">
        <v>2.3563640000000001</v>
      </c>
    </row>
    <row r="203" spans="1:5" x14ac:dyDescent="0.2">
      <c r="A203" s="70" t="str">
        <f t="shared" si="7"/>
        <v>South Dakotaresidential</v>
      </c>
      <c r="B203" s="70" t="s">
        <v>857</v>
      </c>
      <c r="C203" s="70" t="s">
        <v>882</v>
      </c>
      <c r="D203" s="70" t="s">
        <v>872</v>
      </c>
      <c r="E203" s="70">
        <v>7.6982869999999997</v>
      </c>
    </row>
    <row r="204" spans="1:5" x14ac:dyDescent="0.2">
      <c r="A204" s="70" t="str">
        <f t="shared" si="7"/>
        <v>South Dakotacommercial</v>
      </c>
      <c r="B204" s="70" t="s">
        <v>857</v>
      </c>
      <c r="C204" s="70" t="s">
        <v>882</v>
      </c>
      <c r="D204" s="70" t="s">
        <v>873</v>
      </c>
      <c r="E204" s="70">
        <v>5.9319709999999999</v>
      </c>
    </row>
    <row r="205" spans="1:5" x14ac:dyDescent="0.2">
      <c r="A205" s="70" t="str">
        <f t="shared" si="7"/>
        <v>South Dakotatransportation</v>
      </c>
      <c r="B205" s="70" t="s">
        <v>857</v>
      </c>
      <c r="C205" s="70" t="s">
        <v>882</v>
      </c>
      <c r="D205" s="70" t="s">
        <v>874</v>
      </c>
      <c r="E205" s="70">
        <v>12.282632</v>
      </c>
    </row>
    <row r="206" spans="1:5" x14ac:dyDescent="0.2">
      <c r="A206" s="70" t="str">
        <f t="shared" si="7"/>
        <v>South Dakotaindustry</v>
      </c>
      <c r="B206" s="70" t="s">
        <v>857</v>
      </c>
      <c r="C206" s="70" t="s">
        <v>882</v>
      </c>
      <c r="D206" s="70" t="s">
        <v>875</v>
      </c>
      <c r="E206" s="70">
        <v>2.9361999999999999</v>
      </c>
    </row>
    <row r="207" spans="1:5" x14ac:dyDescent="0.2">
      <c r="A207" s="70" t="str">
        <f t="shared" si="7"/>
        <v>Tennesseeelectricity</v>
      </c>
      <c r="B207" s="70" t="s">
        <v>858</v>
      </c>
      <c r="C207" s="70" t="s">
        <v>871</v>
      </c>
      <c r="D207" s="70" t="s">
        <v>706</v>
      </c>
      <c r="E207" s="70">
        <v>2.2879670000000001</v>
      </c>
    </row>
    <row r="208" spans="1:5" x14ac:dyDescent="0.2">
      <c r="A208" s="70" t="str">
        <f t="shared" si="7"/>
        <v>Tennesseeresidential</v>
      </c>
      <c r="B208" s="70" t="s">
        <v>858</v>
      </c>
      <c r="C208" s="70" t="s">
        <v>871</v>
      </c>
      <c r="D208" s="70" t="s">
        <v>872</v>
      </c>
      <c r="E208" s="70">
        <v>10.592002000000001</v>
      </c>
    </row>
    <row r="209" spans="1:5" x14ac:dyDescent="0.2">
      <c r="A209" s="70" t="str">
        <f t="shared" si="7"/>
        <v>Tennesseecommercial</v>
      </c>
      <c r="B209" s="70" t="s">
        <v>858</v>
      </c>
      <c r="C209" s="70" t="s">
        <v>871</v>
      </c>
      <c r="D209" s="70" t="s">
        <v>873</v>
      </c>
      <c r="E209" s="70">
        <v>8.3392479999999995</v>
      </c>
    </row>
    <row r="210" spans="1:5" x14ac:dyDescent="0.2">
      <c r="A210" s="70" t="str">
        <f t="shared" si="7"/>
        <v>Tennesseetransportation</v>
      </c>
      <c r="B210" s="70" t="s">
        <v>858</v>
      </c>
      <c r="C210" s="70" t="s">
        <v>871</v>
      </c>
      <c r="D210" s="70" t="s">
        <v>874</v>
      </c>
      <c r="E210" s="70">
        <v>12.183439999999999</v>
      </c>
    </row>
    <row r="211" spans="1:5" x14ac:dyDescent="0.2">
      <c r="A211" s="70" t="str">
        <f t="shared" si="7"/>
        <v>Tennesseeindustry</v>
      </c>
      <c r="B211" s="70" t="s">
        <v>858</v>
      </c>
      <c r="C211" s="70" t="s">
        <v>871</v>
      </c>
      <c r="D211" s="70" t="s">
        <v>875</v>
      </c>
      <c r="E211" s="70">
        <v>2.9290729999999998</v>
      </c>
    </row>
    <row r="212" spans="1:5" x14ac:dyDescent="0.2">
      <c r="A212" s="70" t="str">
        <f t="shared" si="7"/>
        <v>Texaselectricity</v>
      </c>
      <c r="B212" s="70" t="s">
        <v>859</v>
      </c>
      <c r="C212" s="70" t="s">
        <v>878</v>
      </c>
      <c r="D212" s="70" t="s">
        <v>706</v>
      </c>
      <c r="E212" s="70">
        <v>1.959076</v>
      </c>
    </row>
    <row r="213" spans="1:5" x14ac:dyDescent="0.2">
      <c r="A213" s="70" t="str">
        <f t="shared" si="7"/>
        <v>Texasresidential</v>
      </c>
      <c r="B213" s="70" t="s">
        <v>859</v>
      </c>
      <c r="C213" s="70" t="s">
        <v>878</v>
      </c>
      <c r="D213" s="70" t="s">
        <v>872</v>
      </c>
      <c r="E213" s="70">
        <v>10.294029999999999</v>
      </c>
    </row>
    <row r="214" spans="1:5" x14ac:dyDescent="0.2">
      <c r="A214" s="70" t="str">
        <f t="shared" si="7"/>
        <v>Texascommercial</v>
      </c>
      <c r="B214" s="70" t="s">
        <v>859</v>
      </c>
      <c r="C214" s="70" t="s">
        <v>878</v>
      </c>
      <c r="D214" s="70" t="s">
        <v>873</v>
      </c>
      <c r="E214" s="70">
        <v>6.5077569999999998</v>
      </c>
    </row>
    <row r="215" spans="1:5" x14ac:dyDescent="0.2">
      <c r="A215" s="70" t="str">
        <f t="shared" si="7"/>
        <v>Texastransportation</v>
      </c>
      <c r="B215" s="70" t="s">
        <v>859</v>
      </c>
      <c r="C215" s="70" t="s">
        <v>878</v>
      </c>
      <c r="D215" s="70" t="s">
        <v>874</v>
      </c>
      <c r="E215" s="70">
        <v>11.220644999999999</v>
      </c>
    </row>
    <row r="216" spans="1:5" x14ac:dyDescent="0.2">
      <c r="A216" s="70" t="str">
        <f t="shared" si="7"/>
        <v>Texasindustry</v>
      </c>
      <c r="B216" s="70" t="s">
        <v>859</v>
      </c>
      <c r="C216" s="70" t="s">
        <v>878</v>
      </c>
      <c r="D216" s="70" t="s">
        <v>875</v>
      </c>
      <c r="E216" s="70">
        <v>2.3366709999999999</v>
      </c>
    </row>
    <row r="217" spans="1:5" x14ac:dyDescent="0.2">
      <c r="A217" s="70" t="str">
        <f t="shared" si="7"/>
        <v>Utahelectricity</v>
      </c>
      <c r="B217" s="70" t="s">
        <v>860</v>
      </c>
      <c r="C217" s="70" t="s">
        <v>877</v>
      </c>
      <c r="D217" s="70" t="s">
        <v>706</v>
      </c>
      <c r="E217" s="70">
        <v>2.5733670000000002</v>
      </c>
    </row>
    <row r="218" spans="1:5" x14ac:dyDescent="0.2">
      <c r="A218" s="70" t="str">
        <f t="shared" si="7"/>
        <v>Utahresidential</v>
      </c>
      <c r="B218" s="70" t="s">
        <v>860</v>
      </c>
      <c r="C218" s="70" t="s">
        <v>877</v>
      </c>
      <c r="D218" s="70" t="s">
        <v>872</v>
      </c>
      <c r="E218" s="70">
        <v>7.9540899999999999</v>
      </c>
    </row>
    <row r="219" spans="1:5" x14ac:dyDescent="0.2">
      <c r="A219" s="70" t="str">
        <f t="shared" si="7"/>
        <v>Utahcommercial</v>
      </c>
      <c r="B219" s="70" t="s">
        <v>860</v>
      </c>
      <c r="C219" s="70" t="s">
        <v>877</v>
      </c>
      <c r="D219" s="70" t="s">
        <v>873</v>
      </c>
      <c r="E219" s="70">
        <v>6.2933199999999996</v>
      </c>
    </row>
    <row r="220" spans="1:5" x14ac:dyDescent="0.2">
      <c r="A220" s="70" t="str">
        <f t="shared" si="7"/>
        <v>Utahtransportation</v>
      </c>
      <c r="B220" s="70" t="s">
        <v>860</v>
      </c>
      <c r="C220" s="70" t="s">
        <v>877</v>
      </c>
      <c r="D220" s="70" t="s">
        <v>874</v>
      </c>
      <c r="E220" s="70">
        <v>12.945327000000001</v>
      </c>
    </row>
    <row r="221" spans="1:5" x14ac:dyDescent="0.2">
      <c r="A221" s="70" t="str">
        <f t="shared" si="7"/>
        <v>Utahindustry</v>
      </c>
      <c r="B221" s="70" t="s">
        <v>860</v>
      </c>
      <c r="C221" s="70" t="s">
        <v>877</v>
      </c>
      <c r="D221" s="70" t="s">
        <v>875</v>
      </c>
      <c r="E221" s="70">
        <v>3.1856420000000001</v>
      </c>
    </row>
    <row r="222" spans="1:5" x14ac:dyDescent="0.2">
      <c r="A222" s="70" t="str">
        <f t="shared" si="7"/>
        <v>Vermontelectricity</v>
      </c>
      <c r="B222" s="70" t="s">
        <v>861</v>
      </c>
      <c r="C222" s="70" t="s">
        <v>879</v>
      </c>
      <c r="D222" s="70" t="s">
        <v>706</v>
      </c>
      <c r="E222" s="70">
        <v>4.0408879999999998</v>
      </c>
    </row>
    <row r="223" spans="1:5" x14ac:dyDescent="0.2">
      <c r="A223" s="70" t="str">
        <f t="shared" si="7"/>
        <v>Vermontresidential</v>
      </c>
      <c r="B223" s="70" t="s">
        <v>861</v>
      </c>
      <c r="C223" s="70" t="s">
        <v>879</v>
      </c>
      <c r="D223" s="70" t="s">
        <v>872</v>
      </c>
      <c r="E223" s="70">
        <v>13.463936</v>
      </c>
    </row>
    <row r="224" spans="1:5" x14ac:dyDescent="0.2">
      <c r="A224" s="70" t="str">
        <f t="shared" si="7"/>
        <v>Vermontcommercial</v>
      </c>
      <c r="B224" s="70" t="s">
        <v>861</v>
      </c>
      <c r="C224" s="70" t="s">
        <v>879</v>
      </c>
      <c r="D224" s="70" t="s">
        <v>873</v>
      </c>
      <c r="E224" s="70">
        <v>9.5591889999999999</v>
      </c>
    </row>
    <row r="225" spans="1:5" x14ac:dyDescent="0.2">
      <c r="A225" s="70" t="str">
        <f t="shared" si="7"/>
        <v>Vermonttransportation</v>
      </c>
      <c r="B225" s="70" t="s">
        <v>861</v>
      </c>
      <c r="C225" s="70" t="s">
        <v>879</v>
      </c>
      <c r="D225" s="70" t="s">
        <v>874</v>
      </c>
      <c r="E225" s="70">
        <v>17.025414000000001</v>
      </c>
    </row>
    <row r="226" spans="1:5" x14ac:dyDescent="0.2">
      <c r="A226" s="70" t="str">
        <f t="shared" si="7"/>
        <v>Vermontindustry</v>
      </c>
      <c r="B226" s="70" t="s">
        <v>861</v>
      </c>
      <c r="C226" s="70" t="s">
        <v>879</v>
      </c>
      <c r="D226" s="70" t="s">
        <v>875</v>
      </c>
      <c r="E226" s="70">
        <v>6.510675</v>
      </c>
    </row>
    <row r="227" spans="1:5" x14ac:dyDescent="0.2">
      <c r="A227" s="70" t="str">
        <f t="shared" si="7"/>
        <v>Virginiaelectricity</v>
      </c>
      <c r="B227" s="70" t="s">
        <v>862</v>
      </c>
      <c r="C227" s="70" t="s">
        <v>880</v>
      </c>
      <c r="D227" s="70" t="s">
        <v>706</v>
      </c>
      <c r="E227" s="70">
        <v>2.9189569999999998</v>
      </c>
    </row>
    <row r="228" spans="1:5" x14ac:dyDescent="0.2">
      <c r="A228" s="70" t="str">
        <f t="shared" si="7"/>
        <v>Virginiaresidential</v>
      </c>
      <c r="B228" s="70" t="s">
        <v>862</v>
      </c>
      <c r="C228" s="70" t="s">
        <v>880</v>
      </c>
      <c r="D228" s="70" t="s">
        <v>872</v>
      </c>
      <c r="E228" s="70">
        <v>13.086102</v>
      </c>
    </row>
    <row r="229" spans="1:5" x14ac:dyDescent="0.2">
      <c r="A229" s="70" t="str">
        <f t="shared" si="7"/>
        <v>Virginiacommercial</v>
      </c>
      <c r="B229" s="70" t="s">
        <v>862</v>
      </c>
      <c r="C229" s="70" t="s">
        <v>880</v>
      </c>
      <c r="D229" s="70" t="s">
        <v>873</v>
      </c>
      <c r="E229" s="70">
        <v>8.3847249999999995</v>
      </c>
    </row>
    <row r="230" spans="1:5" x14ac:dyDescent="0.2">
      <c r="A230" s="70" t="str">
        <f t="shared" si="7"/>
        <v>Virginiatransportation</v>
      </c>
      <c r="B230" s="70" t="s">
        <v>862</v>
      </c>
      <c r="C230" s="70" t="s">
        <v>880</v>
      </c>
      <c r="D230" s="70" t="s">
        <v>874</v>
      </c>
      <c r="E230" s="70">
        <v>11.012053</v>
      </c>
    </row>
    <row r="231" spans="1:5" x14ac:dyDescent="0.2">
      <c r="A231" s="70" t="str">
        <f t="shared" si="7"/>
        <v>Virginiaindustry</v>
      </c>
      <c r="B231" s="70" t="s">
        <v>862</v>
      </c>
      <c r="C231" s="70" t="s">
        <v>880</v>
      </c>
      <c r="D231" s="70" t="s">
        <v>875</v>
      </c>
      <c r="E231" s="70">
        <v>3.4764189999999999</v>
      </c>
    </row>
    <row r="232" spans="1:5" x14ac:dyDescent="0.2">
      <c r="A232" s="70" t="str">
        <f t="shared" si="7"/>
        <v>Washingtonelectricity</v>
      </c>
      <c r="B232" s="70" t="s">
        <v>863</v>
      </c>
      <c r="C232" s="70" t="s">
        <v>876</v>
      </c>
      <c r="D232" s="70" t="s">
        <v>706</v>
      </c>
      <c r="E232" s="70">
        <v>2.7286060000000001</v>
      </c>
    </row>
    <row r="233" spans="1:5" x14ac:dyDescent="0.2">
      <c r="A233" s="70" t="str">
        <f t="shared" si="7"/>
        <v>Washingtonresidential</v>
      </c>
      <c r="B233" s="70" t="s">
        <v>863</v>
      </c>
      <c r="C233" s="70" t="s">
        <v>876</v>
      </c>
      <c r="D233" s="70" t="s">
        <v>872</v>
      </c>
      <c r="E233" s="70">
        <v>13.61417</v>
      </c>
    </row>
    <row r="234" spans="1:5" x14ac:dyDescent="0.2">
      <c r="A234" s="70" t="str">
        <f t="shared" si="7"/>
        <v>Washingtoncommercial</v>
      </c>
      <c r="B234" s="70" t="s">
        <v>863</v>
      </c>
      <c r="C234" s="70" t="s">
        <v>876</v>
      </c>
      <c r="D234" s="70" t="s">
        <v>873</v>
      </c>
      <c r="E234" s="70">
        <v>9.4765979999999992</v>
      </c>
    </row>
    <row r="235" spans="1:5" x14ac:dyDescent="0.2">
      <c r="A235" s="70" t="str">
        <f t="shared" si="7"/>
        <v>Washingtontransportation</v>
      </c>
      <c r="B235" s="70" t="s">
        <v>863</v>
      </c>
      <c r="C235" s="70" t="s">
        <v>876</v>
      </c>
      <c r="D235" s="70" t="s">
        <v>874</v>
      </c>
      <c r="E235" s="70">
        <v>14.773152</v>
      </c>
    </row>
    <row r="236" spans="1:5" x14ac:dyDescent="0.2">
      <c r="A236" s="70" t="str">
        <f t="shared" si="7"/>
        <v>Washingtonindustry</v>
      </c>
      <c r="B236" s="70" t="s">
        <v>863</v>
      </c>
      <c r="C236" s="70" t="s">
        <v>876</v>
      </c>
      <c r="D236" s="70" t="s">
        <v>875</v>
      </c>
      <c r="E236" s="70">
        <v>4.2190500000000002</v>
      </c>
    </row>
    <row r="237" spans="1:5" x14ac:dyDescent="0.2">
      <c r="A237" s="70" t="str">
        <f t="shared" si="7"/>
        <v>West Virginiaelectricity</v>
      </c>
      <c r="B237" s="70" t="s">
        <v>864</v>
      </c>
      <c r="C237" s="70" t="s">
        <v>880</v>
      </c>
      <c r="D237" s="70" t="s">
        <v>706</v>
      </c>
      <c r="E237" s="70">
        <v>2.9189569999999998</v>
      </c>
    </row>
    <row r="238" spans="1:5" x14ac:dyDescent="0.2">
      <c r="A238" s="70" t="str">
        <f t="shared" si="7"/>
        <v>West Virginiaresidential</v>
      </c>
      <c r="B238" s="70" t="s">
        <v>864</v>
      </c>
      <c r="C238" s="70" t="s">
        <v>880</v>
      </c>
      <c r="D238" s="70" t="s">
        <v>872</v>
      </c>
      <c r="E238" s="70">
        <v>13.086102</v>
      </c>
    </row>
    <row r="239" spans="1:5" x14ac:dyDescent="0.2">
      <c r="A239" s="70" t="str">
        <f t="shared" si="7"/>
        <v>West Virginiacommercial</v>
      </c>
      <c r="B239" s="70" t="s">
        <v>864</v>
      </c>
      <c r="C239" s="70" t="s">
        <v>880</v>
      </c>
      <c r="D239" s="70" t="s">
        <v>873</v>
      </c>
      <c r="E239" s="70">
        <v>8.3847249999999995</v>
      </c>
    </row>
    <row r="240" spans="1:5" x14ac:dyDescent="0.2">
      <c r="A240" s="70" t="str">
        <f t="shared" si="7"/>
        <v>West Virginiatransportation</v>
      </c>
      <c r="B240" s="70" t="s">
        <v>864</v>
      </c>
      <c r="C240" s="70" t="s">
        <v>880</v>
      </c>
      <c r="D240" s="70" t="s">
        <v>874</v>
      </c>
      <c r="E240" s="70">
        <v>11.012053</v>
      </c>
    </row>
    <row r="241" spans="1:5" x14ac:dyDescent="0.2">
      <c r="A241" s="70" t="str">
        <f t="shared" si="7"/>
        <v>West Virginiaindustry</v>
      </c>
      <c r="B241" s="70" t="s">
        <v>864</v>
      </c>
      <c r="C241" s="70" t="s">
        <v>880</v>
      </c>
      <c r="D241" s="70" t="s">
        <v>875</v>
      </c>
      <c r="E241" s="70">
        <v>3.4764189999999999</v>
      </c>
    </row>
    <row r="242" spans="1:5" x14ac:dyDescent="0.2">
      <c r="A242" s="70" t="str">
        <f t="shared" si="7"/>
        <v>Wisconsinelectricity</v>
      </c>
      <c r="B242" s="70" t="s">
        <v>865</v>
      </c>
      <c r="C242" s="70" t="s">
        <v>881</v>
      </c>
      <c r="D242" s="70" t="s">
        <v>706</v>
      </c>
      <c r="E242" s="70">
        <v>2.0091519999999998</v>
      </c>
    </row>
    <row r="243" spans="1:5" x14ac:dyDescent="0.2">
      <c r="A243" s="70" t="str">
        <f t="shared" si="7"/>
        <v>Wisconsinresidential</v>
      </c>
      <c r="B243" s="70" t="s">
        <v>865</v>
      </c>
      <c r="C243" s="70" t="s">
        <v>881</v>
      </c>
      <c r="D243" s="70" t="s">
        <v>872</v>
      </c>
      <c r="E243" s="70">
        <v>7.7456180000000003</v>
      </c>
    </row>
    <row r="244" spans="1:5" x14ac:dyDescent="0.2">
      <c r="A244" s="70" t="str">
        <f t="shared" si="7"/>
        <v>Wisconsincommercial</v>
      </c>
      <c r="B244" s="70" t="s">
        <v>865</v>
      </c>
      <c r="C244" s="70" t="s">
        <v>881</v>
      </c>
      <c r="D244" s="70" t="s">
        <v>873</v>
      </c>
      <c r="E244" s="70">
        <v>6.1223320000000001</v>
      </c>
    </row>
    <row r="245" spans="1:5" x14ac:dyDescent="0.2">
      <c r="A245" s="70" t="str">
        <f t="shared" si="7"/>
        <v>Wisconsintransportation</v>
      </c>
      <c r="B245" s="70" t="s">
        <v>865</v>
      </c>
      <c r="C245" s="70" t="s">
        <v>881</v>
      </c>
      <c r="D245" s="70" t="s">
        <v>874</v>
      </c>
      <c r="E245" s="70">
        <v>14.162477000000001</v>
      </c>
    </row>
    <row r="246" spans="1:5" x14ac:dyDescent="0.2">
      <c r="A246" s="70" t="str">
        <f t="shared" si="7"/>
        <v>Wisconsinindustry</v>
      </c>
      <c r="B246" s="70" t="s">
        <v>865</v>
      </c>
      <c r="C246" s="70" t="s">
        <v>881</v>
      </c>
      <c r="D246" s="70" t="s">
        <v>875</v>
      </c>
      <c r="E246" s="70">
        <v>3.4371779999999998</v>
      </c>
    </row>
    <row r="247" spans="1:5" x14ac:dyDescent="0.2">
      <c r="A247" s="70" t="str">
        <f t="shared" si="7"/>
        <v>Wyomingelectricity</v>
      </c>
      <c r="B247" s="70" t="s">
        <v>866</v>
      </c>
      <c r="C247" s="70" t="s">
        <v>877</v>
      </c>
      <c r="D247" s="70" t="s">
        <v>706</v>
      </c>
      <c r="E247" s="70">
        <v>2.5733670000000002</v>
      </c>
    </row>
    <row r="248" spans="1:5" x14ac:dyDescent="0.2">
      <c r="A248" s="70" t="str">
        <f t="shared" si="7"/>
        <v>Wyomingresidential</v>
      </c>
      <c r="B248" s="70" t="s">
        <v>866</v>
      </c>
      <c r="C248" s="70" t="s">
        <v>877</v>
      </c>
      <c r="D248" s="70" t="s">
        <v>872</v>
      </c>
      <c r="E248" s="70">
        <v>7.9540899999999999</v>
      </c>
    </row>
    <row r="249" spans="1:5" x14ac:dyDescent="0.2">
      <c r="A249" s="70" t="str">
        <f t="shared" si="7"/>
        <v>Wyomingcommercial</v>
      </c>
      <c r="B249" s="70" t="s">
        <v>866</v>
      </c>
      <c r="C249" s="70" t="s">
        <v>877</v>
      </c>
      <c r="D249" s="70" t="s">
        <v>873</v>
      </c>
      <c r="E249" s="70">
        <v>6.2933199999999996</v>
      </c>
    </row>
    <row r="250" spans="1:5" x14ac:dyDescent="0.2">
      <c r="A250" s="70" t="str">
        <f t="shared" si="7"/>
        <v>Wyomingtransportation</v>
      </c>
      <c r="B250" s="70" t="s">
        <v>866</v>
      </c>
      <c r="C250" s="70" t="s">
        <v>877</v>
      </c>
      <c r="D250" s="70" t="s">
        <v>874</v>
      </c>
      <c r="E250" s="70">
        <v>12.945327000000001</v>
      </c>
    </row>
    <row r="251" spans="1:5" x14ac:dyDescent="0.2">
      <c r="A251" s="70" t="str">
        <f t="shared" si="7"/>
        <v>Wyomingindustry</v>
      </c>
      <c r="B251" s="70" t="s">
        <v>866</v>
      </c>
      <c r="C251" s="70" t="s">
        <v>877</v>
      </c>
      <c r="D251" s="70" t="s">
        <v>875</v>
      </c>
      <c r="E251" s="70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23.83203125" bestFit="1" customWidth="1"/>
  </cols>
  <sheetData>
    <row r="1" spans="1:32" s="89" customFormat="1" x14ac:dyDescent="0.2">
      <c r="A1" s="89" t="s">
        <v>813</v>
      </c>
    </row>
    <row r="2" spans="1:32" s="70" customFormat="1" x14ac:dyDescent="0.2">
      <c r="A2" s="88" t="s">
        <v>631</v>
      </c>
      <c r="B2" s="88"/>
      <c r="C2" s="88"/>
    </row>
    <row r="3" spans="1:32" s="71" customFormat="1" x14ac:dyDescent="0.2">
      <c r="A3" s="71" t="s">
        <v>724</v>
      </c>
      <c r="B3" s="71">
        <v>2020</v>
      </c>
      <c r="C3" s="71">
        <v>2021</v>
      </c>
      <c r="D3" s="71">
        <v>2022</v>
      </c>
      <c r="E3" s="71">
        <v>2023</v>
      </c>
      <c r="F3" s="71">
        <v>2024</v>
      </c>
      <c r="G3" s="71">
        <v>2025</v>
      </c>
      <c r="H3" s="71">
        <v>2026</v>
      </c>
      <c r="I3" s="71">
        <v>2027</v>
      </c>
      <c r="J3" s="71">
        <v>2028</v>
      </c>
      <c r="K3" s="71">
        <v>2029</v>
      </c>
      <c r="L3" s="71">
        <v>2030</v>
      </c>
      <c r="M3" s="71">
        <v>2031</v>
      </c>
      <c r="N3" s="71">
        <v>2032</v>
      </c>
      <c r="O3" s="71">
        <v>2033</v>
      </c>
      <c r="P3" s="71">
        <v>2034</v>
      </c>
      <c r="Q3" s="71">
        <v>2035</v>
      </c>
      <c r="R3" s="71">
        <v>2036</v>
      </c>
      <c r="S3" s="71">
        <v>2037</v>
      </c>
      <c r="T3" s="71">
        <v>2038</v>
      </c>
      <c r="U3" s="71">
        <v>2039</v>
      </c>
      <c r="V3" s="71">
        <v>2040</v>
      </c>
      <c r="W3" s="71">
        <v>2041</v>
      </c>
      <c r="X3" s="71">
        <v>2042</v>
      </c>
      <c r="Y3" s="71">
        <v>2043</v>
      </c>
      <c r="Z3" s="71">
        <v>2044</v>
      </c>
      <c r="AA3" s="71">
        <v>2045</v>
      </c>
      <c r="AB3" s="71">
        <v>2046</v>
      </c>
      <c r="AC3" s="71">
        <v>2047</v>
      </c>
      <c r="AD3" s="71">
        <v>2048</v>
      </c>
      <c r="AE3" s="71">
        <v>2049</v>
      </c>
      <c r="AF3" s="71">
        <v>2050</v>
      </c>
    </row>
    <row r="4" spans="1:32" x14ac:dyDescent="0.2">
      <c r="A4" s="71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71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">
      <c r="A6" s="71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71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71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">
      <c r="A9" s="71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">
      <c r="A10" s="71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71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s="70" customFormat="1" x14ac:dyDescent="0.2">
      <c r="A13" s="88" t="s">
        <v>633</v>
      </c>
      <c r="B13" s="88"/>
      <c r="C13" s="88"/>
    </row>
    <row r="14" spans="1:32" s="71" customFormat="1" x14ac:dyDescent="0.2">
      <c r="A14" s="71" t="s">
        <v>724</v>
      </c>
      <c r="B14" s="71">
        <v>2020</v>
      </c>
      <c r="C14" s="71">
        <v>2021</v>
      </c>
      <c r="D14" s="71">
        <v>2022</v>
      </c>
      <c r="E14" s="71">
        <v>2023</v>
      </c>
      <c r="F14" s="71">
        <v>2024</v>
      </c>
      <c r="G14" s="71">
        <v>2025</v>
      </c>
      <c r="H14" s="71">
        <v>2026</v>
      </c>
      <c r="I14" s="71">
        <v>2027</v>
      </c>
      <c r="J14" s="71">
        <v>2028</v>
      </c>
      <c r="K14" s="71">
        <v>2029</v>
      </c>
      <c r="L14" s="71">
        <v>2030</v>
      </c>
      <c r="M14" s="71">
        <v>2031</v>
      </c>
      <c r="N14" s="71">
        <v>2032</v>
      </c>
      <c r="O14" s="71">
        <v>2033</v>
      </c>
      <c r="P14" s="71">
        <v>2034</v>
      </c>
      <c r="Q14" s="71">
        <v>2035</v>
      </c>
      <c r="R14" s="71">
        <v>2036</v>
      </c>
      <c r="S14" s="71">
        <v>2037</v>
      </c>
      <c r="T14" s="71">
        <v>2038</v>
      </c>
      <c r="U14" s="71">
        <v>2039</v>
      </c>
      <c r="V14" s="71">
        <v>2040</v>
      </c>
      <c r="W14" s="71">
        <v>2041</v>
      </c>
      <c r="X14" s="71">
        <v>2042</v>
      </c>
      <c r="Y14" s="71">
        <v>2043</v>
      </c>
      <c r="Z14" s="71">
        <v>2044</v>
      </c>
      <c r="AA14" s="71">
        <v>2045</v>
      </c>
      <c r="AB14" s="71">
        <v>2046</v>
      </c>
      <c r="AC14" s="71">
        <v>2047</v>
      </c>
      <c r="AD14" s="71">
        <v>2048</v>
      </c>
      <c r="AE14" s="71">
        <v>2049</v>
      </c>
      <c r="AF14" s="71">
        <v>2050</v>
      </c>
    </row>
    <row r="15" spans="1:32" s="70" customFormat="1" x14ac:dyDescent="0.2">
      <c r="A15" s="71" t="s">
        <v>725</v>
      </c>
      <c r="B15" s="70">
        <v>1.07475739464645E-5</v>
      </c>
      <c r="C15" s="70">
        <v>8.9223074593797318E-6</v>
      </c>
      <c r="D15" s="70">
        <v>7.8741987706311322E-6</v>
      </c>
      <c r="E15" s="70">
        <v>7.6631555277321074E-6</v>
      </c>
      <c r="F15" s="70">
        <v>7.7452049444531534E-6</v>
      </c>
      <c r="G15" s="70">
        <v>7.8283520982670534E-6</v>
      </c>
      <c r="H15" s="70">
        <v>8.8768220310284546E-6</v>
      </c>
      <c r="I15" s="70">
        <v>9.9252919637898559E-6</v>
      </c>
      <c r="J15" s="70">
        <v>9.7142595055390385E-6</v>
      </c>
      <c r="K15" s="70">
        <v>9.5576362557811529E-6</v>
      </c>
      <c r="L15" s="70">
        <v>9.9512596944661557E-6</v>
      </c>
      <c r="M15" s="70">
        <v>9.7204198965626343E-6</v>
      </c>
      <c r="N15" s="70">
        <v>9.6220768727144678E-6</v>
      </c>
      <c r="O15" s="70">
        <v>9.4806888296928337E-6</v>
      </c>
      <c r="P15" s="70">
        <v>9.340994046745864E-6</v>
      </c>
      <c r="Q15" s="70">
        <v>9.1596606095604913E-6</v>
      </c>
      <c r="R15" s="70">
        <v>9.0421956526035147E-6</v>
      </c>
      <c r="S15" s="70">
        <v>8.9275740166410528E-6</v>
      </c>
      <c r="T15" s="70">
        <v>8.8197303817001291E-6</v>
      </c>
      <c r="U15" s="70">
        <v>8.7198999677766095E-6</v>
      </c>
      <c r="V15" s="70">
        <v>8.646590405129952E-6</v>
      </c>
      <c r="W15" s="70">
        <v>8.5760753830362091E-6</v>
      </c>
      <c r="X15" s="70">
        <v>8.5459100540205169E-6</v>
      </c>
      <c r="Y15" s="70">
        <v>8.4896728191481494E-6</v>
      </c>
      <c r="Z15" s="70">
        <v>8.4761540225266475E-6</v>
      </c>
      <c r="AA15" s="70">
        <v>8.4318837048030574E-6</v>
      </c>
      <c r="AB15" s="70">
        <v>8.3967989922696652E-6</v>
      </c>
      <c r="AC15" s="70">
        <v>8.3818448931629955E-6</v>
      </c>
      <c r="AD15" s="70">
        <v>8.3286551957101666E-6</v>
      </c>
      <c r="AE15" s="70">
        <v>8.2935167420122949E-6</v>
      </c>
      <c r="AF15" s="70">
        <v>8.2970496034864374E-6</v>
      </c>
    </row>
    <row r="16" spans="1:32" s="70" customFormat="1" x14ac:dyDescent="0.2">
      <c r="A16" s="71" t="s">
        <v>726</v>
      </c>
      <c r="B16" s="70">
        <v>2.0235913037617722E-6</v>
      </c>
      <c r="C16" s="70">
        <v>2.8057881443564908E-6</v>
      </c>
      <c r="D16" s="70">
        <v>2.4761905658964138E-6</v>
      </c>
      <c r="E16" s="70">
        <v>2.4098240310545627E-6</v>
      </c>
      <c r="F16" s="70">
        <v>2.4356260202524645E-6</v>
      </c>
      <c r="G16" s="70">
        <v>2.4617732136180965E-6</v>
      </c>
      <c r="H16" s="70">
        <v>2.3677131448184219E-6</v>
      </c>
      <c r="I16" s="70">
        <v>2.2736530760187473E-6</v>
      </c>
      <c r="J16" s="70">
        <v>2.3189469562288772E-6</v>
      </c>
      <c r="K16" s="70">
        <v>2.3990708985314845E-6</v>
      </c>
      <c r="L16" s="70">
        <v>2.4483953660775468E-6</v>
      </c>
      <c r="M16" s="70">
        <v>2.4760943890372201E-6</v>
      </c>
      <c r="N16" s="70">
        <v>2.4915801122786589E-6</v>
      </c>
      <c r="O16" s="70">
        <v>2.5186755806218747E-6</v>
      </c>
      <c r="P16" s="70">
        <v>2.5132353212022986E-6</v>
      </c>
      <c r="Q16" s="70">
        <v>2.4964300456761114E-6</v>
      </c>
      <c r="R16" s="70">
        <v>2.4928847823947825E-6</v>
      </c>
      <c r="S16" s="70">
        <v>2.4725648347116622E-6</v>
      </c>
      <c r="T16" s="70">
        <v>2.452000158033376E-6</v>
      </c>
      <c r="U16" s="70">
        <v>2.4287310606010717E-6</v>
      </c>
      <c r="V16" s="70">
        <v>2.415579357472318E-6</v>
      </c>
      <c r="W16" s="70">
        <v>2.4161184226914001E-6</v>
      </c>
      <c r="X16" s="70">
        <v>2.4168997365442119E-6</v>
      </c>
      <c r="Y16" s="70">
        <v>2.4041515055426241E-6</v>
      </c>
      <c r="Z16" s="70">
        <v>2.4187939058953137E-6</v>
      </c>
      <c r="AA16" s="70">
        <v>2.3993263757595464E-6</v>
      </c>
      <c r="AB16" s="70">
        <v>2.3858836435554596E-6</v>
      </c>
      <c r="AC16" s="70">
        <v>2.3885558196107898E-6</v>
      </c>
      <c r="AD16" s="70">
        <v>2.3553479138984358E-6</v>
      </c>
      <c r="AE16" s="70">
        <v>2.3230312847292886E-6</v>
      </c>
      <c r="AF16" s="70">
        <v>2.3350238322795862E-6</v>
      </c>
    </row>
    <row r="17" spans="1:32" s="70" customFormat="1" x14ac:dyDescent="0.2">
      <c r="A17" s="71" t="s">
        <v>727</v>
      </c>
      <c r="B17" s="70">
        <v>8.3850404254816371E-6</v>
      </c>
      <c r="C17" s="70">
        <v>8.9223074593797318E-6</v>
      </c>
      <c r="D17" s="70">
        <v>7.8741987706311322E-6</v>
      </c>
      <c r="E17" s="70">
        <v>7.6631555277321074E-6</v>
      </c>
      <c r="F17" s="70">
        <v>7.7452049444531534E-6</v>
      </c>
      <c r="G17" s="70">
        <v>7.8283520982670534E-6</v>
      </c>
      <c r="H17" s="70">
        <v>7.9861407745662487E-6</v>
      </c>
      <c r="I17" s="70">
        <v>8.143929450865444E-6</v>
      </c>
      <c r="J17" s="70">
        <v>8.2044668056832817E-6</v>
      </c>
      <c r="K17" s="70">
        <v>8.3224476778192581E-6</v>
      </c>
      <c r="L17" s="70">
        <v>8.6169691020562173E-6</v>
      </c>
      <c r="M17" s="70">
        <v>8.679661890963243E-6</v>
      </c>
      <c r="N17" s="70">
        <v>8.7477337570410545E-6</v>
      </c>
      <c r="O17" s="70">
        <v>8.8124951673869499E-6</v>
      </c>
      <c r="P17" s="70">
        <v>8.8414947265270168E-6</v>
      </c>
      <c r="Q17" s="70">
        <v>8.847310347310803E-6</v>
      </c>
      <c r="R17" s="70">
        <v>8.8591830107249533E-6</v>
      </c>
      <c r="S17" s="70">
        <v>8.8725653874673948E-6</v>
      </c>
      <c r="T17" s="70">
        <v>8.8668638633097359E-6</v>
      </c>
      <c r="U17" s="70">
        <v>8.8569250550296858E-6</v>
      </c>
      <c r="V17" s="70">
        <v>8.8539014944373779E-6</v>
      </c>
      <c r="W17" s="70">
        <v>8.873047404373417E-6</v>
      </c>
      <c r="X17" s="70">
        <v>8.8941279962307017E-6</v>
      </c>
      <c r="Y17" s="70">
        <v>8.908845634213661E-6</v>
      </c>
      <c r="Z17" s="70">
        <v>8.9313565678332376E-6</v>
      </c>
      <c r="AA17" s="70">
        <v>8.9486264977353814E-6</v>
      </c>
      <c r="AB17" s="70">
        <v>8.9565702686325397E-6</v>
      </c>
      <c r="AC17" s="70">
        <v>8.9652936998082156E-6</v>
      </c>
      <c r="AD17" s="70">
        <v>8.9504305472875879E-6</v>
      </c>
      <c r="AE17" s="70">
        <v>8.9560386444977685E-6</v>
      </c>
      <c r="AF17" s="70">
        <v>8.9784495368726985E-6</v>
      </c>
    </row>
    <row r="18" spans="1:32" s="70" customFormat="1" x14ac:dyDescent="0.2">
      <c r="A18" s="71" t="s">
        <v>728</v>
      </c>
      <c r="B18" s="70">
        <v>5.9755759857398948E-6</v>
      </c>
      <c r="C18" s="70">
        <v>6.5562513109144398E-6</v>
      </c>
      <c r="D18" s="70">
        <v>5.7860846252366381E-6</v>
      </c>
      <c r="E18" s="70">
        <v>5.6310067438460144E-6</v>
      </c>
      <c r="F18" s="70">
        <v>5.69129794075737E-6</v>
      </c>
      <c r="G18" s="70">
        <v>5.7523957720832901E-6</v>
      </c>
      <c r="H18" s="70">
        <v>5.8783508921768559E-6</v>
      </c>
      <c r="I18" s="70">
        <v>6.0043060122704217E-6</v>
      </c>
      <c r="J18" s="70">
        <v>6.0386127180995864E-6</v>
      </c>
      <c r="K18" s="70">
        <v>6.1321521086304685E-6</v>
      </c>
      <c r="L18" s="70">
        <v>6.3401287615902881E-6</v>
      </c>
      <c r="M18" s="70">
        <v>6.3738451413973288E-6</v>
      </c>
      <c r="N18" s="70">
        <v>6.4132002095389451E-6</v>
      </c>
      <c r="O18" s="70">
        <v>6.4608578741990101E-6</v>
      </c>
      <c r="P18" s="70">
        <v>6.4749587289711809E-6</v>
      </c>
      <c r="Q18" s="70">
        <v>6.468199744054001E-6</v>
      </c>
      <c r="R18" s="70">
        <v>6.4685031749365218E-6</v>
      </c>
      <c r="S18" s="70">
        <v>6.4701335991881028E-6</v>
      </c>
      <c r="T18" s="70">
        <v>6.4537276618533518E-6</v>
      </c>
      <c r="U18" s="70">
        <v>6.4340195366581483E-6</v>
      </c>
      <c r="V18" s="70">
        <v>6.4232208697464334E-6</v>
      </c>
      <c r="W18" s="70">
        <v>6.4349480186229168E-6</v>
      </c>
      <c r="X18" s="70">
        <v>6.4485031938788384E-6</v>
      </c>
      <c r="Y18" s="70">
        <v>6.4561625499978291E-6</v>
      </c>
      <c r="Z18" s="70">
        <v>6.4723245851245583E-6</v>
      </c>
      <c r="AA18" s="70">
        <v>6.483287782678294E-6</v>
      </c>
      <c r="AB18" s="70">
        <v>6.4855788098593953E-6</v>
      </c>
      <c r="AC18" s="70">
        <v>6.4873927808573519E-6</v>
      </c>
      <c r="AD18" s="70">
        <v>6.4649868492052962E-6</v>
      </c>
      <c r="AE18" s="70">
        <v>6.4624370376475496E-6</v>
      </c>
      <c r="AF18" s="70">
        <v>6.4769504592054893E-6</v>
      </c>
    </row>
    <row r="19" spans="1:32" s="70" customFormat="1" x14ac:dyDescent="0.2">
      <c r="A19" s="71" t="s">
        <v>729</v>
      </c>
      <c r="B19" s="70">
        <v>2.5286714372149872E-6</v>
      </c>
      <c r="C19" s="70">
        <v>3.3327038214621023E-6</v>
      </c>
      <c r="D19" s="70">
        <v>2.9412091494613102E-6</v>
      </c>
      <c r="E19" s="70">
        <v>2.8623792475210973E-6</v>
      </c>
      <c r="F19" s="70">
        <v>2.8930267460409446E-6</v>
      </c>
      <c r="G19" s="70">
        <v>2.9240842766764721E-6</v>
      </c>
      <c r="H19" s="70">
        <v>2.8238358051542834E-6</v>
      </c>
      <c r="I19" s="70">
        <v>2.7235873336320947E-6</v>
      </c>
      <c r="J19" s="70">
        <v>2.7763958822106943E-6</v>
      </c>
      <c r="K19" s="70">
        <v>2.8630820340897724E-6</v>
      </c>
      <c r="L19" s="70">
        <v>2.9070894335009876E-6</v>
      </c>
      <c r="M19" s="70">
        <v>2.930841374626457E-6</v>
      </c>
      <c r="N19" s="70">
        <v>2.9498244074947666E-6</v>
      </c>
      <c r="O19" s="70">
        <v>2.9877259838340104E-6</v>
      </c>
      <c r="P19" s="70">
        <v>2.9882766240731343E-6</v>
      </c>
      <c r="Q19" s="70">
        <v>2.9718119848510304E-6</v>
      </c>
      <c r="R19" s="70">
        <v>2.9664023165558497E-6</v>
      </c>
      <c r="S19" s="70">
        <v>2.9557871963905087E-6</v>
      </c>
      <c r="T19" s="70">
        <v>2.9410670780461111E-6</v>
      </c>
      <c r="U19" s="70">
        <v>2.9201047167506791E-6</v>
      </c>
      <c r="V19" s="70">
        <v>2.9034647986536585E-6</v>
      </c>
      <c r="W19" s="70">
        <v>2.9038137028291999E-6</v>
      </c>
      <c r="X19" s="70">
        <v>2.9061220925403635E-6</v>
      </c>
      <c r="Y19" s="70">
        <v>2.8975747670267494E-6</v>
      </c>
      <c r="Z19" s="70">
        <v>2.9079335831768822E-6</v>
      </c>
      <c r="AA19" s="70">
        <v>2.8930001537488594E-6</v>
      </c>
      <c r="AB19" s="70">
        <v>2.8822668030216644E-6</v>
      </c>
      <c r="AC19" s="70">
        <v>2.8933507114986925E-6</v>
      </c>
      <c r="AD19" s="70">
        <v>2.8681469321451409E-6</v>
      </c>
      <c r="AE19" s="70">
        <v>2.8484809730943741E-6</v>
      </c>
      <c r="AF19" s="70">
        <v>2.8621130395548566E-6</v>
      </c>
    </row>
    <row r="20" spans="1:32" s="70" customFormat="1" x14ac:dyDescent="0.2">
      <c r="A20" s="71" t="s">
        <v>730</v>
      </c>
      <c r="B20" s="70">
        <v>2.0235913037617722E-6</v>
      </c>
      <c r="C20" s="70">
        <v>2.8057881443564908E-6</v>
      </c>
      <c r="D20" s="70">
        <v>2.4761905658964138E-6</v>
      </c>
      <c r="E20" s="70">
        <v>2.4098240310545627E-6</v>
      </c>
      <c r="F20" s="70">
        <v>2.4356260202524645E-6</v>
      </c>
      <c r="G20" s="70">
        <v>2.4617732136180965E-6</v>
      </c>
      <c r="H20" s="70">
        <v>2.3677131448184219E-6</v>
      </c>
      <c r="I20" s="70">
        <v>2.2736530760187473E-6</v>
      </c>
      <c r="J20" s="70">
        <v>2.3189469562288772E-6</v>
      </c>
      <c r="K20" s="70">
        <v>2.3990708985314845E-6</v>
      </c>
      <c r="L20" s="70">
        <v>2.4483953660775468E-6</v>
      </c>
      <c r="M20" s="70">
        <v>2.4760943890372201E-6</v>
      </c>
      <c r="N20" s="70">
        <v>2.4915801122786589E-6</v>
      </c>
      <c r="O20" s="70">
        <v>2.5186755806218747E-6</v>
      </c>
      <c r="P20" s="70">
        <v>2.5132353212022986E-6</v>
      </c>
      <c r="Q20" s="70">
        <v>2.4964300456761114E-6</v>
      </c>
      <c r="R20" s="70">
        <v>2.4928847823947825E-6</v>
      </c>
      <c r="S20" s="70">
        <v>2.4725648347116622E-6</v>
      </c>
      <c r="T20" s="70">
        <v>2.452000158033376E-6</v>
      </c>
      <c r="U20" s="70">
        <v>2.4287310606010717E-6</v>
      </c>
      <c r="V20" s="70">
        <v>2.415579357472318E-6</v>
      </c>
      <c r="W20" s="70">
        <v>2.4161184226914001E-6</v>
      </c>
      <c r="X20" s="70">
        <v>2.4168997365442119E-6</v>
      </c>
      <c r="Y20" s="70">
        <v>2.4041515055426241E-6</v>
      </c>
      <c r="Z20" s="70">
        <v>2.4187939058953137E-6</v>
      </c>
      <c r="AA20" s="70">
        <v>2.3993263757595464E-6</v>
      </c>
      <c r="AB20" s="70">
        <v>2.3858836435554596E-6</v>
      </c>
      <c r="AC20" s="70">
        <v>2.3885558196107898E-6</v>
      </c>
      <c r="AD20" s="70">
        <v>2.3553479138984358E-6</v>
      </c>
      <c r="AE20" s="70">
        <v>2.3230312847292886E-6</v>
      </c>
      <c r="AF20" s="70">
        <v>2.3350238322795862E-6</v>
      </c>
    </row>
    <row r="21" spans="1:32" s="70" customFormat="1" x14ac:dyDescent="0.2">
      <c r="A21" s="71" t="s">
        <v>731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</row>
    <row r="22" spans="1:32" s="70" customFormat="1" x14ac:dyDescent="0.2">
      <c r="A22" s="71" t="s">
        <v>732</v>
      </c>
      <c r="B22" s="70">
        <v>2.5286714372149872E-6</v>
      </c>
      <c r="C22" s="70">
        <v>3.3327038214621023E-6</v>
      </c>
      <c r="D22" s="70">
        <v>2.9412091494613102E-6</v>
      </c>
      <c r="E22" s="70">
        <v>2.8623792475210973E-6</v>
      </c>
      <c r="F22" s="70">
        <v>2.8930267460409446E-6</v>
      </c>
      <c r="G22" s="70">
        <v>2.9240842766764721E-6</v>
      </c>
      <c r="H22" s="70">
        <v>2.8238358051542834E-6</v>
      </c>
      <c r="I22" s="70">
        <v>2.7235873336320947E-6</v>
      </c>
      <c r="J22" s="70">
        <v>2.7763958822106943E-6</v>
      </c>
      <c r="K22" s="70">
        <v>2.8630820340897724E-6</v>
      </c>
      <c r="L22" s="70">
        <v>2.9070894335009876E-6</v>
      </c>
      <c r="M22" s="70">
        <v>2.930841374626457E-6</v>
      </c>
      <c r="N22" s="70">
        <v>2.9498244074947666E-6</v>
      </c>
      <c r="O22" s="70">
        <v>2.9877259838340104E-6</v>
      </c>
      <c r="P22" s="70">
        <v>2.9882766240731343E-6</v>
      </c>
      <c r="Q22" s="70">
        <v>2.9718119848510304E-6</v>
      </c>
      <c r="R22" s="70">
        <v>2.9664023165558497E-6</v>
      </c>
      <c r="S22" s="70">
        <v>2.9557871963905087E-6</v>
      </c>
      <c r="T22" s="70">
        <v>2.9410670780461111E-6</v>
      </c>
      <c r="U22" s="70">
        <v>2.9201047167506791E-6</v>
      </c>
      <c r="V22" s="70">
        <v>2.9034647986536585E-6</v>
      </c>
      <c r="W22" s="70">
        <v>2.9038137028291999E-6</v>
      </c>
      <c r="X22" s="70">
        <v>2.9061220925403635E-6</v>
      </c>
      <c r="Y22" s="70">
        <v>2.8975747670267494E-6</v>
      </c>
      <c r="Z22" s="70">
        <v>2.9079335831768822E-6</v>
      </c>
      <c r="AA22" s="70">
        <v>2.8930001537488594E-6</v>
      </c>
      <c r="AB22" s="70">
        <v>2.8822668030216644E-6</v>
      </c>
      <c r="AC22" s="70">
        <v>2.8933507114986925E-6</v>
      </c>
      <c r="AD22" s="70">
        <v>2.8681469321451409E-6</v>
      </c>
      <c r="AE22" s="70">
        <v>2.8484809730943741E-6</v>
      </c>
      <c r="AF22" s="70">
        <v>2.8621130395548566E-6</v>
      </c>
    </row>
    <row r="24" spans="1:32" s="90" customFormat="1" x14ac:dyDescent="0.2">
      <c r="A24" s="90" t="s">
        <v>814</v>
      </c>
    </row>
    <row r="25" spans="1:32" s="70" customFormat="1" x14ac:dyDescent="0.2">
      <c r="A25" s="88" t="s">
        <v>631</v>
      </c>
      <c r="B25" s="88"/>
      <c r="C25" s="88"/>
    </row>
    <row r="26" spans="1:32" s="71" customFormat="1" x14ac:dyDescent="0.2">
      <c r="A26" s="71" t="s">
        <v>815</v>
      </c>
      <c r="B26" s="71">
        <v>2020</v>
      </c>
      <c r="C26" s="71">
        <v>2021</v>
      </c>
      <c r="D26" s="71">
        <v>2022</v>
      </c>
      <c r="E26" s="71">
        <v>2023</v>
      </c>
      <c r="F26" s="71">
        <v>2024</v>
      </c>
      <c r="G26" s="71">
        <v>2025</v>
      </c>
      <c r="H26" s="71">
        <v>2026</v>
      </c>
      <c r="I26" s="71">
        <v>2027</v>
      </c>
      <c r="J26" s="71">
        <v>2028</v>
      </c>
      <c r="K26" s="71">
        <v>2029</v>
      </c>
      <c r="L26" s="71">
        <v>2030</v>
      </c>
      <c r="M26" s="71">
        <v>2031</v>
      </c>
      <c r="N26" s="71">
        <v>2032</v>
      </c>
      <c r="O26" s="71">
        <v>2033</v>
      </c>
      <c r="P26" s="71">
        <v>2034</v>
      </c>
      <c r="Q26" s="71">
        <v>2035</v>
      </c>
      <c r="R26" s="71">
        <v>2036</v>
      </c>
      <c r="S26" s="71">
        <v>2037</v>
      </c>
      <c r="T26" s="71">
        <v>2038</v>
      </c>
      <c r="U26" s="71">
        <v>2039</v>
      </c>
      <c r="V26" s="71">
        <v>2040</v>
      </c>
      <c r="W26" s="71">
        <v>2041</v>
      </c>
      <c r="X26" s="71">
        <v>2042</v>
      </c>
      <c r="Y26" s="71">
        <v>2043</v>
      </c>
      <c r="Z26" s="71">
        <v>2044</v>
      </c>
      <c r="AA26" s="71">
        <v>2045</v>
      </c>
      <c r="AB26" s="71">
        <v>2046</v>
      </c>
      <c r="AC26" s="71">
        <v>2047</v>
      </c>
      <c r="AD26" s="71">
        <v>2048</v>
      </c>
      <c r="AE26" s="71">
        <v>2049</v>
      </c>
      <c r="AF26" s="71">
        <v>2050</v>
      </c>
    </row>
    <row r="27" spans="1:32" s="70" customFormat="1" x14ac:dyDescent="0.2">
      <c r="A27" s="71" t="s">
        <v>725</v>
      </c>
      <c r="B27" s="70">
        <f>IF(AND(B4=0,$B$4=0),1,B4/$B$4)</f>
        <v>1</v>
      </c>
      <c r="C27" s="70">
        <f t="shared" ref="C27:AF27" si="0">IF(AND(C4=0,$B$4=0),1,C4/$B$4)</f>
        <v>1</v>
      </c>
      <c r="D27" s="70">
        <f t="shared" si="0"/>
        <v>1</v>
      </c>
      <c r="E27" s="70">
        <f t="shared" si="0"/>
        <v>1</v>
      </c>
      <c r="F27" s="70">
        <f t="shared" si="0"/>
        <v>1</v>
      </c>
      <c r="G27" s="70">
        <f t="shared" si="0"/>
        <v>1</v>
      </c>
      <c r="H27" s="70">
        <f t="shared" si="0"/>
        <v>1</v>
      </c>
      <c r="I27" s="70">
        <f t="shared" si="0"/>
        <v>1</v>
      </c>
      <c r="J27" s="70">
        <f t="shared" si="0"/>
        <v>1</v>
      </c>
      <c r="K27" s="70">
        <f t="shared" si="0"/>
        <v>1</v>
      </c>
      <c r="L27" s="70">
        <f t="shared" si="0"/>
        <v>1</v>
      </c>
      <c r="M27" s="70">
        <f t="shared" si="0"/>
        <v>1</v>
      </c>
      <c r="N27" s="70">
        <f t="shared" si="0"/>
        <v>1</v>
      </c>
      <c r="O27" s="70">
        <f t="shared" si="0"/>
        <v>1</v>
      </c>
      <c r="P27" s="70">
        <f t="shared" si="0"/>
        <v>1</v>
      </c>
      <c r="Q27" s="70">
        <f t="shared" si="0"/>
        <v>1</v>
      </c>
      <c r="R27" s="70">
        <f t="shared" si="0"/>
        <v>1</v>
      </c>
      <c r="S27" s="70">
        <f t="shared" si="0"/>
        <v>1</v>
      </c>
      <c r="T27" s="70">
        <f t="shared" si="0"/>
        <v>1</v>
      </c>
      <c r="U27" s="70">
        <f t="shared" si="0"/>
        <v>1</v>
      </c>
      <c r="V27" s="70">
        <f t="shared" si="0"/>
        <v>1</v>
      </c>
      <c r="W27" s="70">
        <f t="shared" si="0"/>
        <v>1</v>
      </c>
      <c r="X27" s="70">
        <f t="shared" si="0"/>
        <v>1</v>
      </c>
      <c r="Y27" s="70">
        <f t="shared" si="0"/>
        <v>1</v>
      </c>
      <c r="Z27" s="70">
        <f t="shared" si="0"/>
        <v>1</v>
      </c>
      <c r="AA27" s="70">
        <f t="shared" si="0"/>
        <v>1</v>
      </c>
      <c r="AB27" s="70">
        <f t="shared" si="0"/>
        <v>1</v>
      </c>
      <c r="AC27" s="70">
        <f t="shared" si="0"/>
        <v>1</v>
      </c>
      <c r="AD27" s="70">
        <f t="shared" si="0"/>
        <v>1</v>
      </c>
      <c r="AE27" s="70">
        <f t="shared" si="0"/>
        <v>1</v>
      </c>
      <c r="AF27" s="70">
        <f t="shared" si="0"/>
        <v>1</v>
      </c>
    </row>
    <row r="28" spans="1:32" s="70" customFormat="1" x14ac:dyDescent="0.2">
      <c r="A28" s="71" t="s">
        <v>726</v>
      </c>
      <c r="B28" s="70">
        <f>IF(AND(B5=0,$B$5=0),1,B5/$B$5)</f>
        <v>1</v>
      </c>
      <c r="C28" s="70">
        <f t="shared" ref="C28:AF28" si="1">IF(AND(C5=0,$B$5=0),1,C5/$B$5)</f>
        <v>1.041190915313037</v>
      </c>
      <c r="D28" s="70">
        <f t="shared" si="1"/>
        <v>1.0437113046567639</v>
      </c>
      <c r="E28" s="70">
        <f t="shared" si="1"/>
        <v>1.0044765124164703</v>
      </c>
      <c r="F28" s="70">
        <f t="shared" si="1"/>
        <v>0.98685155094854193</v>
      </c>
      <c r="G28" s="70">
        <f t="shared" si="1"/>
        <v>0.94469406841206061</v>
      </c>
      <c r="H28" s="70">
        <f t="shared" si="1"/>
        <v>0.93455190465989901</v>
      </c>
      <c r="I28" s="70">
        <f t="shared" si="1"/>
        <v>0.92545520091536526</v>
      </c>
      <c r="J28" s="70">
        <f t="shared" si="1"/>
        <v>0.9041813175617428</v>
      </c>
      <c r="K28" s="70">
        <f t="shared" si="1"/>
        <v>0.90107628566502429</v>
      </c>
      <c r="L28" s="70">
        <f t="shared" si="1"/>
        <v>0.8988108610807789</v>
      </c>
      <c r="M28" s="70">
        <f t="shared" si="1"/>
        <v>0.90106949357102173</v>
      </c>
      <c r="N28" s="70">
        <f t="shared" si="1"/>
        <v>0.88843463131991285</v>
      </c>
      <c r="O28" s="70">
        <f t="shared" si="1"/>
        <v>0.88059916718478148</v>
      </c>
      <c r="P28" s="70">
        <f t="shared" si="1"/>
        <v>0.87787501502097709</v>
      </c>
      <c r="Q28" s="70">
        <f t="shared" si="1"/>
        <v>0.87027727417593603</v>
      </c>
      <c r="R28" s="70">
        <f t="shared" si="1"/>
        <v>0.86515290048537341</v>
      </c>
      <c r="S28" s="70">
        <f t="shared" si="1"/>
        <v>0.86442562395832778</v>
      </c>
      <c r="T28" s="70">
        <f t="shared" si="1"/>
        <v>0.87133997565295529</v>
      </c>
      <c r="U28" s="70">
        <f t="shared" si="1"/>
        <v>0.86984310262854025</v>
      </c>
      <c r="V28" s="70">
        <f t="shared" si="1"/>
        <v>0.8692997351083338</v>
      </c>
      <c r="W28" s="70">
        <f t="shared" si="1"/>
        <v>0.86871927230549784</v>
      </c>
      <c r="X28" s="70">
        <f t="shared" si="1"/>
        <v>0.86608864205142133</v>
      </c>
      <c r="Y28" s="70">
        <f t="shared" si="1"/>
        <v>0.8653101635849717</v>
      </c>
      <c r="Z28" s="70">
        <f t="shared" si="1"/>
        <v>0.86407870469542669</v>
      </c>
      <c r="AA28" s="70">
        <f t="shared" si="1"/>
        <v>0.86161892172895371</v>
      </c>
      <c r="AB28" s="70">
        <f t="shared" si="1"/>
        <v>0.8605102430002245</v>
      </c>
      <c r="AC28" s="70">
        <f t="shared" si="1"/>
        <v>0.85931849173715635</v>
      </c>
      <c r="AD28" s="70">
        <f t="shared" si="1"/>
        <v>0.85386235037800629</v>
      </c>
      <c r="AE28" s="70">
        <f t="shared" si="1"/>
        <v>0.85261730730045604</v>
      </c>
      <c r="AF28" s="70">
        <f t="shared" si="1"/>
        <v>0.85197780552667446</v>
      </c>
    </row>
    <row r="29" spans="1:32" s="70" customFormat="1" x14ac:dyDescent="0.2">
      <c r="A29" s="71" t="s">
        <v>727</v>
      </c>
      <c r="B29" s="70">
        <f>IF(AND(B6=0,$B$6=0),1,B6/$B$6)</f>
        <v>1</v>
      </c>
      <c r="C29" s="70">
        <f t="shared" ref="C29:AF29" si="2">IF(AND(C6=0,$B$6=0),1,C6/$B$6)</f>
        <v>1</v>
      </c>
      <c r="D29" s="70">
        <f t="shared" si="2"/>
        <v>1</v>
      </c>
      <c r="E29" s="70">
        <f t="shared" si="2"/>
        <v>1</v>
      </c>
      <c r="F29" s="70">
        <f t="shared" si="2"/>
        <v>1</v>
      </c>
      <c r="G29" s="70">
        <f t="shared" si="2"/>
        <v>1</v>
      </c>
      <c r="H29" s="70">
        <f t="shared" si="2"/>
        <v>1</v>
      </c>
      <c r="I29" s="70">
        <f t="shared" si="2"/>
        <v>1</v>
      </c>
      <c r="J29" s="70">
        <f t="shared" si="2"/>
        <v>1</v>
      </c>
      <c r="K29" s="70">
        <f t="shared" si="2"/>
        <v>1</v>
      </c>
      <c r="L29" s="70">
        <f t="shared" si="2"/>
        <v>1</v>
      </c>
      <c r="M29" s="70">
        <f t="shared" si="2"/>
        <v>1</v>
      </c>
      <c r="N29" s="70">
        <f t="shared" si="2"/>
        <v>1</v>
      </c>
      <c r="O29" s="70">
        <f t="shared" si="2"/>
        <v>1</v>
      </c>
      <c r="P29" s="70">
        <f t="shared" si="2"/>
        <v>1</v>
      </c>
      <c r="Q29" s="70">
        <f t="shared" si="2"/>
        <v>1</v>
      </c>
      <c r="R29" s="70">
        <f t="shared" si="2"/>
        <v>1</v>
      </c>
      <c r="S29" s="70">
        <f t="shared" si="2"/>
        <v>1</v>
      </c>
      <c r="T29" s="70">
        <f t="shared" si="2"/>
        <v>1</v>
      </c>
      <c r="U29" s="70">
        <f t="shared" si="2"/>
        <v>1</v>
      </c>
      <c r="V29" s="70">
        <f t="shared" si="2"/>
        <v>1</v>
      </c>
      <c r="W29" s="70">
        <f t="shared" si="2"/>
        <v>1</v>
      </c>
      <c r="X29" s="70">
        <f t="shared" si="2"/>
        <v>1</v>
      </c>
      <c r="Y29" s="70">
        <f t="shared" si="2"/>
        <v>1</v>
      </c>
      <c r="Z29" s="70">
        <f t="shared" si="2"/>
        <v>1</v>
      </c>
      <c r="AA29" s="70">
        <f t="shared" si="2"/>
        <v>1</v>
      </c>
      <c r="AB29" s="70">
        <f t="shared" si="2"/>
        <v>1</v>
      </c>
      <c r="AC29" s="70">
        <f t="shared" si="2"/>
        <v>1</v>
      </c>
      <c r="AD29" s="70">
        <f t="shared" si="2"/>
        <v>1</v>
      </c>
      <c r="AE29" s="70">
        <f t="shared" si="2"/>
        <v>1</v>
      </c>
      <c r="AF29" s="70">
        <f t="shared" si="2"/>
        <v>1</v>
      </c>
    </row>
    <row r="30" spans="1:32" s="70" customFormat="1" x14ac:dyDescent="0.2">
      <c r="A30" s="71" t="s">
        <v>728</v>
      </c>
      <c r="B30" s="70">
        <f>IF(AND(B7=0,$B$7=0),1,B7/$B$7)</f>
        <v>1</v>
      </c>
      <c r="C30" s="70">
        <f t="shared" ref="C30:AF30" si="3">IF(AND(C7=0,$B$7=0),1,C7/$B$7)</f>
        <v>1</v>
      </c>
      <c r="D30" s="70">
        <f t="shared" si="3"/>
        <v>1</v>
      </c>
      <c r="E30" s="70">
        <f t="shared" si="3"/>
        <v>1</v>
      </c>
      <c r="F30" s="70">
        <f t="shared" si="3"/>
        <v>1</v>
      </c>
      <c r="G30" s="70">
        <f t="shared" si="3"/>
        <v>1</v>
      </c>
      <c r="H30" s="70">
        <f t="shared" si="3"/>
        <v>1</v>
      </c>
      <c r="I30" s="70">
        <f t="shared" si="3"/>
        <v>1</v>
      </c>
      <c r="J30" s="70">
        <f t="shared" si="3"/>
        <v>1</v>
      </c>
      <c r="K30" s="70">
        <f t="shared" si="3"/>
        <v>1</v>
      </c>
      <c r="L30" s="70">
        <f t="shared" si="3"/>
        <v>1</v>
      </c>
      <c r="M30" s="70">
        <f t="shared" si="3"/>
        <v>1</v>
      </c>
      <c r="N30" s="70">
        <f t="shared" si="3"/>
        <v>1</v>
      </c>
      <c r="O30" s="70">
        <f t="shared" si="3"/>
        <v>1</v>
      </c>
      <c r="P30" s="70">
        <f t="shared" si="3"/>
        <v>1</v>
      </c>
      <c r="Q30" s="70">
        <f t="shared" si="3"/>
        <v>1</v>
      </c>
      <c r="R30" s="70">
        <f t="shared" si="3"/>
        <v>1</v>
      </c>
      <c r="S30" s="70">
        <f t="shared" si="3"/>
        <v>1</v>
      </c>
      <c r="T30" s="70">
        <f t="shared" si="3"/>
        <v>1</v>
      </c>
      <c r="U30" s="70">
        <f t="shared" si="3"/>
        <v>1</v>
      </c>
      <c r="V30" s="70">
        <f t="shared" si="3"/>
        <v>1</v>
      </c>
      <c r="W30" s="70">
        <f t="shared" si="3"/>
        <v>1</v>
      </c>
      <c r="X30" s="70">
        <f t="shared" si="3"/>
        <v>1</v>
      </c>
      <c r="Y30" s="70">
        <f t="shared" si="3"/>
        <v>1</v>
      </c>
      <c r="Z30" s="70">
        <f t="shared" si="3"/>
        <v>1</v>
      </c>
      <c r="AA30" s="70">
        <f t="shared" si="3"/>
        <v>1</v>
      </c>
      <c r="AB30" s="70">
        <f t="shared" si="3"/>
        <v>1</v>
      </c>
      <c r="AC30" s="70">
        <f t="shared" si="3"/>
        <v>1</v>
      </c>
      <c r="AD30" s="70">
        <f t="shared" si="3"/>
        <v>1</v>
      </c>
      <c r="AE30" s="70">
        <f t="shared" si="3"/>
        <v>1</v>
      </c>
      <c r="AF30" s="70">
        <f t="shared" si="3"/>
        <v>1</v>
      </c>
    </row>
    <row r="31" spans="1:32" s="70" customFormat="1" x14ac:dyDescent="0.2">
      <c r="A31" s="71" t="s">
        <v>729</v>
      </c>
      <c r="B31" s="70">
        <f>IF(AND(B8=0,$B$8=0),1,B8/$B$8)</f>
        <v>1</v>
      </c>
      <c r="C31" s="70">
        <f t="shared" ref="C31:AF31" si="4">IF(AND(C8=0,$B$8=0),1,C8/$B$8)</f>
        <v>0.93267594705844847</v>
      </c>
      <c r="D31" s="70">
        <f t="shared" si="4"/>
        <v>0.91174136968613662</v>
      </c>
      <c r="E31" s="70">
        <f t="shared" si="4"/>
        <v>0.89471378629378262</v>
      </c>
      <c r="F31" s="70">
        <f t="shared" si="4"/>
        <v>0.88056364474662208</v>
      </c>
      <c r="G31" s="70">
        <f t="shared" si="4"/>
        <v>0.87100167315719434</v>
      </c>
      <c r="H31" s="70">
        <f t="shared" si="4"/>
        <v>0.86273743829062344</v>
      </c>
      <c r="I31" s="70">
        <f t="shared" si="4"/>
        <v>0.85841526692208203</v>
      </c>
      <c r="J31" s="70">
        <f t="shared" si="4"/>
        <v>0.85643135203609044</v>
      </c>
      <c r="K31" s="70">
        <f t="shared" si="4"/>
        <v>0.85831215313613884</v>
      </c>
      <c r="L31" s="70">
        <f t="shared" si="4"/>
        <v>0.86403641701671752</v>
      </c>
      <c r="M31" s="70">
        <f t="shared" si="4"/>
        <v>0.86898221083035865</v>
      </c>
      <c r="N31" s="70">
        <f t="shared" si="4"/>
        <v>0.87206371918950498</v>
      </c>
      <c r="O31" s="70">
        <f t="shared" si="4"/>
        <v>0.87651893512622092</v>
      </c>
      <c r="P31" s="70">
        <f t="shared" si="4"/>
        <v>0.88147310809253643</v>
      </c>
      <c r="Q31" s="70">
        <f t="shared" si="4"/>
        <v>0.88702615560743525</v>
      </c>
      <c r="R31" s="70">
        <f t="shared" si="4"/>
        <v>0.89187577759531567</v>
      </c>
      <c r="S31" s="70">
        <f t="shared" si="4"/>
        <v>0.89750490242680125</v>
      </c>
      <c r="T31" s="70">
        <f t="shared" si="4"/>
        <v>0.90290025958512854</v>
      </c>
      <c r="U31" s="70">
        <f t="shared" si="4"/>
        <v>0.90857101328502565</v>
      </c>
      <c r="V31" s="70">
        <f t="shared" si="4"/>
        <v>0.91447386020584487</v>
      </c>
      <c r="W31" s="70">
        <f t="shared" si="4"/>
        <v>0.91974818458502861</v>
      </c>
      <c r="X31" s="70">
        <f t="shared" si="4"/>
        <v>0.92555737770736157</v>
      </c>
      <c r="Y31" s="70">
        <f t="shared" si="4"/>
        <v>0.93236251411318749</v>
      </c>
      <c r="Z31" s="70">
        <f t="shared" si="4"/>
        <v>0.9363229496845803</v>
      </c>
      <c r="AA31" s="70">
        <f t="shared" si="4"/>
        <v>0.9443721018375304</v>
      </c>
      <c r="AB31" s="70">
        <f t="shared" si="4"/>
        <v>0.95029369827286847</v>
      </c>
      <c r="AC31" s="70">
        <f t="shared" si="4"/>
        <v>0.9565815026446417</v>
      </c>
      <c r="AD31" s="70">
        <f t="shared" si="4"/>
        <v>0.96382675550534114</v>
      </c>
      <c r="AE31" s="70">
        <f t="shared" si="4"/>
        <v>0.97103565787820301</v>
      </c>
      <c r="AF31" s="70">
        <f t="shared" si="4"/>
        <v>0.98013718235602665</v>
      </c>
    </row>
    <row r="32" spans="1:32" s="70" customFormat="1" x14ac:dyDescent="0.2">
      <c r="A32" s="71" t="s">
        <v>730</v>
      </c>
      <c r="B32" s="70">
        <f>IF(AND(B9=0,$B$9=0),1,B9/$B$9)</f>
        <v>1</v>
      </c>
      <c r="C32" s="70">
        <f t="shared" ref="C32:AF32" si="5">IF(AND(C9=0,$B$9=0),1,C9/$B$9)</f>
        <v>1.041190915313037</v>
      </c>
      <c r="D32" s="70">
        <f t="shared" si="5"/>
        <v>1.0437113046567639</v>
      </c>
      <c r="E32" s="70">
        <f t="shared" si="5"/>
        <v>1.0044765124164703</v>
      </c>
      <c r="F32" s="70">
        <f t="shared" si="5"/>
        <v>0.98685155094854193</v>
      </c>
      <c r="G32" s="70">
        <f t="shared" si="5"/>
        <v>0.94469406841206061</v>
      </c>
      <c r="H32" s="70">
        <f t="shared" si="5"/>
        <v>0.93455190465989901</v>
      </c>
      <c r="I32" s="70">
        <f t="shared" si="5"/>
        <v>0.92545520091536526</v>
      </c>
      <c r="J32" s="70">
        <f t="shared" si="5"/>
        <v>0.9041813175617428</v>
      </c>
      <c r="K32" s="70">
        <f t="shared" si="5"/>
        <v>0.90107628566502429</v>
      </c>
      <c r="L32" s="70">
        <f t="shared" si="5"/>
        <v>0.8988108610807789</v>
      </c>
      <c r="M32" s="70">
        <f t="shared" si="5"/>
        <v>0.90106949357102173</v>
      </c>
      <c r="N32" s="70">
        <f t="shared" si="5"/>
        <v>0.88843463131991285</v>
      </c>
      <c r="O32" s="70">
        <f t="shared" si="5"/>
        <v>0.88059916718478148</v>
      </c>
      <c r="P32" s="70">
        <f t="shared" si="5"/>
        <v>0.87787501502097709</v>
      </c>
      <c r="Q32" s="70">
        <f t="shared" si="5"/>
        <v>0.87027727417593603</v>
      </c>
      <c r="R32" s="70">
        <f t="shared" si="5"/>
        <v>0.86515290048537341</v>
      </c>
      <c r="S32" s="70">
        <f t="shared" si="5"/>
        <v>0.86442562395832778</v>
      </c>
      <c r="T32" s="70">
        <f t="shared" si="5"/>
        <v>0.87133997565295529</v>
      </c>
      <c r="U32" s="70">
        <f t="shared" si="5"/>
        <v>0.86984310262854025</v>
      </c>
      <c r="V32" s="70">
        <f t="shared" si="5"/>
        <v>0.8692997351083338</v>
      </c>
      <c r="W32" s="70">
        <f t="shared" si="5"/>
        <v>0.86871927230549784</v>
      </c>
      <c r="X32" s="70">
        <f t="shared" si="5"/>
        <v>0.86608864205142133</v>
      </c>
      <c r="Y32" s="70">
        <f t="shared" si="5"/>
        <v>0.8653101635849717</v>
      </c>
      <c r="Z32" s="70">
        <f t="shared" si="5"/>
        <v>0.86407870469542669</v>
      </c>
      <c r="AA32" s="70">
        <f t="shared" si="5"/>
        <v>0.86161892172895371</v>
      </c>
      <c r="AB32" s="70">
        <f t="shared" si="5"/>
        <v>0.8605102430002245</v>
      </c>
      <c r="AC32" s="70">
        <f t="shared" si="5"/>
        <v>0.85931849173715635</v>
      </c>
      <c r="AD32" s="70">
        <f t="shared" si="5"/>
        <v>0.85386235037800629</v>
      </c>
      <c r="AE32" s="70">
        <f t="shared" si="5"/>
        <v>0.85261730730045604</v>
      </c>
      <c r="AF32" s="70">
        <f t="shared" si="5"/>
        <v>0.85197780552667446</v>
      </c>
    </row>
    <row r="33" spans="1:32" s="70" customFormat="1" x14ac:dyDescent="0.2">
      <c r="A33" s="71" t="s">
        <v>731</v>
      </c>
      <c r="B33" s="70">
        <f>IF(AND(B10=0,$B$10=0),1,B10/$B$10)</f>
        <v>1</v>
      </c>
      <c r="C33" s="70">
        <f t="shared" ref="C33:AF33" si="6">IF(AND(C10=0,$B$10=0),1,C10/$B$10)</f>
        <v>1</v>
      </c>
      <c r="D33" s="70">
        <f t="shared" si="6"/>
        <v>1</v>
      </c>
      <c r="E33" s="70">
        <f t="shared" si="6"/>
        <v>1</v>
      </c>
      <c r="F33" s="70">
        <f t="shared" si="6"/>
        <v>1</v>
      </c>
      <c r="G33" s="70">
        <f t="shared" si="6"/>
        <v>1</v>
      </c>
      <c r="H33" s="70">
        <f t="shared" si="6"/>
        <v>1</v>
      </c>
      <c r="I33" s="70">
        <f t="shared" si="6"/>
        <v>1</v>
      </c>
      <c r="J33" s="70">
        <f t="shared" si="6"/>
        <v>1</v>
      </c>
      <c r="K33" s="70">
        <f t="shared" si="6"/>
        <v>1</v>
      </c>
      <c r="L33" s="70">
        <f t="shared" si="6"/>
        <v>1</v>
      </c>
      <c r="M33" s="70">
        <f t="shared" si="6"/>
        <v>1</v>
      </c>
      <c r="N33" s="70">
        <f t="shared" si="6"/>
        <v>1</v>
      </c>
      <c r="O33" s="70">
        <f t="shared" si="6"/>
        <v>1</v>
      </c>
      <c r="P33" s="70">
        <f t="shared" si="6"/>
        <v>1</v>
      </c>
      <c r="Q33" s="70">
        <f t="shared" si="6"/>
        <v>1</v>
      </c>
      <c r="R33" s="70">
        <f t="shared" si="6"/>
        <v>1</v>
      </c>
      <c r="S33" s="70">
        <f t="shared" si="6"/>
        <v>1</v>
      </c>
      <c r="T33" s="70">
        <f t="shared" si="6"/>
        <v>1</v>
      </c>
      <c r="U33" s="70">
        <f t="shared" si="6"/>
        <v>1</v>
      </c>
      <c r="V33" s="70">
        <f t="shared" si="6"/>
        <v>1</v>
      </c>
      <c r="W33" s="70">
        <f t="shared" si="6"/>
        <v>1</v>
      </c>
      <c r="X33" s="70">
        <f t="shared" si="6"/>
        <v>1</v>
      </c>
      <c r="Y33" s="70">
        <f t="shared" si="6"/>
        <v>1</v>
      </c>
      <c r="Z33" s="70">
        <f t="shared" si="6"/>
        <v>1</v>
      </c>
      <c r="AA33" s="70">
        <f t="shared" si="6"/>
        <v>1</v>
      </c>
      <c r="AB33" s="70">
        <f t="shared" si="6"/>
        <v>1</v>
      </c>
      <c r="AC33" s="70">
        <f t="shared" si="6"/>
        <v>1</v>
      </c>
      <c r="AD33" s="70">
        <f t="shared" si="6"/>
        <v>1</v>
      </c>
      <c r="AE33" s="70">
        <f t="shared" si="6"/>
        <v>1</v>
      </c>
      <c r="AF33" s="70">
        <f t="shared" si="6"/>
        <v>1</v>
      </c>
    </row>
    <row r="34" spans="1:32" s="70" customFormat="1" x14ac:dyDescent="0.2">
      <c r="A34" s="71" t="s">
        <v>732</v>
      </c>
      <c r="B34" s="70">
        <f>IF(AND(B11=0,$B$11=0),1,B11/$B$11)</f>
        <v>1</v>
      </c>
      <c r="C34" s="70">
        <f t="shared" ref="C34:AF34" si="7">IF(AND(C11=0,$B$11=0),1,C11/$B$11)</f>
        <v>0.93267594705844847</v>
      </c>
      <c r="D34" s="70">
        <f t="shared" si="7"/>
        <v>0.91174136968613662</v>
      </c>
      <c r="E34" s="70">
        <f t="shared" si="7"/>
        <v>0.89471378629378262</v>
      </c>
      <c r="F34" s="70">
        <f t="shared" si="7"/>
        <v>0.88056364474662208</v>
      </c>
      <c r="G34" s="70">
        <f t="shared" si="7"/>
        <v>0.87100167315719434</v>
      </c>
      <c r="H34" s="70">
        <f t="shared" si="7"/>
        <v>0.86273743829062344</v>
      </c>
      <c r="I34" s="70">
        <f t="shared" si="7"/>
        <v>0.85841526692208203</v>
      </c>
      <c r="J34" s="70">
        <f t="shared" si="7"/>
        <v>0.85643135203609044</v>
      </c>
      <c r="K34" s="70">
        <f t="shared" si="7"/>
        <v>0.85831215313613884</v>
      </c>
      <c r="L34" s="70">
        <f t="shared" si="7"/>
        <v>0.86403641701671752</v>
      </c>
      <c r="M34" s="70">
        <f t="shared" si="7"/>
        <v>0.86898221083035865</v>
      </c>
      <c r="N34" s="70">
        <f t="shared" si="7"/>
        <v>0.87206371918950498</v>
      </c>
      <c r="O34" s="70">
        <f t="shared" si="7"/>
        <v>0.87651893512622092</v>
      </c>
      <c r="P34" s="70">
        <f t="shared" si="7"/>
        <v>0.88147310809253643</v>
      </c>
      <c r="Q34" s="70">
        <f t="shared" si="7"/>
        <v>0.88702615560743525</v>
      </c>
      <c r="R34" s="70">
        <f t="shared" si="7"/>
        <v>0.89187577759531567</v>
      </c>
      <c r="S34" s="70">
        <f t="shared" si="7"/>
        <v>0.89750490242680125</v>
      </c>
      <c r="T34" s="70">
        <f t="shared" si="7"/>
        <v>0.90290025958512854</v>
      </c>
      <c r="U34" s="70">
        <f t="shared" si="7"/>
        <v>0.90857101328502565</v>
      </c>
      <c r="V34" s="70">
        <f t="shared" si="7"/>
        <v>0.91447386020584487</v>
      </c>
      <c r="W34" s="70">
        <f t="shared" si="7"/>
        <v>0.91974818458502861</v>
      </c>
      <c r="X34" s="70">
        <f t="shared" si="7"/>
        <v>0.92555737770736157</v>
      </c>
      <c r="Y34" s="70">
        <f t="shared" si="7"/>
        <v>0.93236251411318749</v>
      </c>
      <c r="Z34" s="70">
        <f t="shared" si="7"/>
        <v>0.9363229496845803</v>
      </c>
      <c r="AA34" s="70">
        <f t="shared" si="7"/>
        <v>0.9443721018375304</v>
      </c>
      <c r="AB34" s="70">
        <f t="shared" si="7"/>
        <v>0.95029369827286847</v>
      </c>
      <c r="AC34" s="70">
        <f t="shared" si="7"/>
        <v>0.9565815026446417</v>
      </c>
      <c r="AD34" s="70">
        <f t="shared" si="7"/>
        <v>0.96382675550534114</v>
      </c>
      <c r="AE34" s="70">
        <f t="shared" si="7"/>
        <v>0.97103565787820301</v>
      </c>
      <c r="AF34" s="70">
        <f t="shared" si="7"/>
        <v>0.98013718235602665</v>
      </c>
    </row>
    <row r="35" spans="1:32" s="70" customFormat="1" x14ac:dyDescent="0.2"/>
    <row r="36" spans="1:32" s="70" customFormat="1" x14ac:dyDescent="0.2">
      <c r="A36" s="88" t="s">
        <v>633</v>
      </c>
      <c r="B36" s="88"/>
      <c r="C36" s="88"/>
    </row>
    <row r="37" spans="1:32" s="71" customFormat="1" x14ac:dyDescent="0.2">
      <c r="A37" s="71" t="s">
        <v>815</v>
      </c>
      <c r="B37" s="71">
        <v>2020</v>
      </c>
      <c r="C37" s="71">
        <v>2021</v>
      </c>
      <c r="D37" s="71">
        <v>2022</v>
      </c>
      <c r="E37" s="71">
        <v>2023</v>
      </c>
      <c r="F37" s="71">
        <v>2024</v>
      </c>
      <c r="G37" s="71">
        <v>2025</v>
      </c>
      <c r="H37" s="71">
        <v>2026</v>
      </c>
      <c r="I37" s="71">
        <v>2027</v>
      </c>
      <c r="J37" s="71">
        <v>2028</v>
      </c>
      <c r="K37" s="71">
        <v>2029</v>
      </c>
      <c r="L37" s="71">
        <v>2030</v>
      </c>
      <c r="M37" s="71">
        <v>2031</v>
      </c>
      <c r="N37" s="71">
        <v>2032</v>
      </c>
      <c r="O37" s="71">
        <v>2033</v>
      </c>
      <c r="P37" s="71">
        <v>2034</v>
      </c>
      <c r="Q37" s="71">
        <v>2035</v>
      </c>
      <c r="R37" s="71">
        <v>2036</v>
      </c>
      <c r="S37" s="71">
        <v>2037</v>
      </c>
      <c r="T37" s="71">
        <v>2038</v>
      </c>
      <c r="U37" s="71">
        <v>2039</v>
      </c>
      <c r="V37" s="71">
        <v>2040</v>
      </c>
      <c r="W37" s="71">
        <v>2041</v>
      </c>
      <c r="X37" s="71">
        <v>2042</v>
      </c>
      <c r="Y37" s="71">
        <v>2043</v>
      </c>
      <c r="Z37" s="71">
        <v>2044</v>
      </c>
      <c r="AA37" s="71">
        <v>2045</v>
      </c>
      <c r="AB37" s="71">
        <v>2046</v>
      </c>
      <c r="AC37" s="71">
        <v>2047</v>
      </c>
      <c r="AD37" s="71">
        <v>2048</v>
      </c>
      <c r="AE37" s="71">
        <v>2049</v>
      </c>
      <c r="AF37" s="71">
        <v>2050</v>
      </c>
    </row>
    <row r="38" spans="1:32" s="70" customFormat="1" x14ac:dyDescent="0.2">
      <c r="A38" s="71" t="s">
        <v>725</v>
      </c>
      <c r="B38" s="70">
        <f>IF(AND(B15=0,$B$15=0),1,B15/$B$15)</f>
        <v>1</v>
      </c>
      <c r="C38" s="70">
        <f t="shared" ref="C38:AF38" si="8">IF(AND(C15=0,$B$15=0),1,C15/$B$15)</f>
        <v>0.83016944138493654</v>
      </c>
      <c r="D38" s="70">
        <f t="shared" si="8"/>
        <v>0.73264895034487409</v>
      </c>
      <c r="E38" s="70">
        <f t="shared" si="8"/>
        <v>0.71301258925070843</v>
      </c>
      <c r="F38" s="70">
        <f t="shared" si="8"/>
        <v>0.72064681601944225</v>
      </c>
      <c r="G38" s="70">
        <f t="shared" si="8"/>
        <v>0.72838318091705267</v>
      </c>
      <c r="H38" s="70">
        <f t="shared" si="8"/>
        <v>0.82593728363679286</v>
      </c>
      <c r="I38" s="70">
        <f t="shared" si="8"/>
        <v>0.92349138635653305</v>
      </c>
      <c r="J38" s="70">
        <f t="shared" si="8"/>
        <v>0.90385602871191428</v>
      </c>
      <c r="K38" s="70">
        <f t="shared" si="8"/>
        <v>0.88928313528144776</v>
      </c>
      <c r="L38" s="70">
        <f t="shared" si="8"/>
        <v>0.92590753448499896</v>
      </c>
      <c r="M38" s="70">
        <f t="shared" si="8"/>
        <v>0.90442921769896212</v>
      </c>
      <c r="N38" s="70">
        <f t="shared" si="8"/>
        <v>0.8952789644103567</v>
      </c>
      <c r="O38" s="70">
        <f t="shared" si="8"/>
        <v>0.88212361942497564</v>
      </c>
      <c r="P38" s="70">
        <f t="shared" si="8"/>
        <v>0.86912582256004467</v>
      </c>
      <c r="Q38" s="70">
        <f t="shared" si="8"/>
        <v>0.85225378817455211</v>
      </c>
      <c r="R38" s="70">
        <f t="shared" si="8"/>
        <v>0.8413243488850819</v>
      </c>
      <c r="S38" s="70">
        <f t="shared" si="8"/>
        <v>0.83065946427638671</v>
      </c>
      <c r="T38" s="70">
        <f t="shared" si="8"/>
        <v>0.82062523371625185</v>
      </c>
      <c r="U38" s="70">
        <f t="shared" si="8"/>
        <v>0.8113365873277002</v>
      </c>
      <c r="V38" s="70">
        <f t="shared" si="8"/>
        <v>0.80451555376125761</v>
      </c>
      <c r="W38" s="70">
        <f t="shared" si="8"/>
        <v>0.79795453613579259</v>
      </c>
      <c r="X38" s="70">
        <f t="shared" si="8"/>
        <v>0.79514782560130814</v>
      </c>
      <c r="Y38" s="70">
        <f t="shared" si="8"/>
        <v>0.78991527403641593</v>
      </c>
      <c r="Z38" s="70">
        <f t="shared" si="8"/>
        <v>0.78865742768999003</v>
      </c>
      <c r="AA38" s="70">
        <f t="shared" si="8"/>
        <v>0.78453832900370901</v>
      </c>
      <c r="AB38" s="70">
        <f t="shared" si="8"/>
        <v>0.78127389809975289</v>
      </c>
      <c r="AC38" s="70">
        <f t="shared" si="8"/>
        <v>0.77988250510435153</v>
      </c>
      <c r="AD38" s="70">
        <f t="shared" si="8"/>
        <v>0.77493350938515237</v>
      </c>
      <c r="AE38" s="70">
        <f t="shared" si="8"/>
        <v>0.771664078174639</v>
      </c>
      <c r="AF38" s="70">
        <f t="shared" si="8"/>
        <v>0.77199279063493376</v>
      </c>
    </row>
    <row r="39" spans="1:32" s="70" customFormat="1" x14ac:dyDescent="0.2">
      <c r="A39" s="71" t="s">
        <v>726</v>
      </c>
      <c r="B39" s="70">
        <f>IF(AND(B16=0,$B$16=0),1,B16/$B$16)</f>
        <v>1</v>
      </c>
      <c r="C39" s="70">
        <f t="shared" ref="C39:AF39" si="9">IF(AND(C16=0,$B$16=0),1,C16/$B$16)</f>
        <v>1.3865389415049607</v>
      </c>
      <c r="D39" s="70">
        <f t="shared" si="9"/>
        <v>1.2236613990647609</v>
      </c>
      <c r="E39" s="70">
        <f t="shared" si="9"/>
        <v>1.1908649867069501</v>
      </c>
      <c r="F39" s="70">
        <f t="shared" si="9"/>
        <v>1.203615579749101</v>
      </c>
      <c r="G39" s="70">
        <f t="shared" si="9"/>
        <v>1.2165367626564525</v>
      </c>
      <c r="H39" s="70">
        <f t="shared" si="9"/>
        <v>1.1700550108200907</v>
      </c>
      <c r="I39" s="70">
        <f t="shared" si="9"/>
        <v>1.1235732589837288</v>
      </c>
      <c r="J39" s="70">
        <f t="shared" si="9"/>
        <v>1.1459561779683729</v>
      </c>
      <c r="K39" s="70">
        <f t="shared" si="9"/>
        <v>1.1855511011891142</v>
      </c>
      <c r="L39" s="70">
        <f t="shared" si="9"/>
        <v>1.2099258192729339</v>
      </c>
      <c r="M39" s="70">
        <f t="shared" si="9"/>
        <v>1.2236138712566433</v>
      </c>
      <c r="N39" s="70">
        <f t="shared" si="9"/>
        <v>1.2312664655392198</v>
      </c>
      <c r="O39" s="70">
        <f t="shared" si="9"/>
        <v>1.2446562583757705</v>
      </c>
      <c r="P39" s="70">
        <f t="shared" si="9"/>
        <v>1.2419678403096013</v>
      </c>
      <c r="Q39" s="70">
        <f t="shared" si="9"/>
        <v>1.2336631616450178</v>
      </c>
      <c r="R39" s="70">
        <f t="shared" si="9"/>
        <v>1.2319111955860915</v>
      </c>
      <c r="S39" s="70">
        <f t="shared" si="9"/>
        <v>1.2218696681070267</v>
      </c>
      <c r="T39" s="70">
        <f t="shared" si="9"/>
        <v>1.2117072026724021</v>
      </c>
      <c r="U39" s="70">
        <f t="shared" si="9"/>
        <v>1.200208291114002</v>
      </c>
      <c r="V39" s="70">
        <f t="shared" si="9"/>
        <v>1.1937091017251638</v>
      </c>
      <c r="W39" s="70">
        <f t="shared" si="9"/>
        <v>1.1939754920867354</v>
      </c>
      <c r="X39" s="70">
        <f t="shared" si="9"/>
        <v>1.1943615946813448</v>
      </c>
      <c r="Y39" s="70">
        <f t="shared" si="9"/>
        <v>1.1880617894895111</v>
      </c>
      <c r="Z39" s="70">
        <f t="shared" si="9"/>
        <v>1.1952976381144138</v>
      </c>
      <c r="AA39" s="70">
        <f t="shared" si="9"/>
        <v>1.1856773506089389</v>
      </c>
      <c r="AB39" s="70">
        <f t="shared" si="9"/>
        <v>1.1790343431107857</v>
      </c>
      <c r="AC39" s="70">
        <f t="shared" si="9"/>
        <v>1.1803548548417675</v>
      </c>
      <c r="AD39" s="70">
        <f t="shared" si="9"/>
        <v>1.1639444731354309</v>
      </c>
      <c r="AE39" s="70">
        <f t="shared" si="9"/>
        <v>1.147974534388871</v>
      </c>
      <c r="AF39" s="70">
        <f t="shared" si="9"/>
        <v>1.1539009027854952</v>
      </c>
    </row>
    <row r="40" spans="1:32" s="70" customFormat="1" x14ac:dyDescent="0.2">
      <c r="A40" s="71" t="s">
        <v>727</v>
      </c>
      <c r="B40" s="70">
        <f>IF(AND(B17=0,$B$17=0),1,B17/$B$17)</f>
        <v>1</v>
      </c>
      <c r="C40" s="70">
        <f t="shared" ref="C40:AF40" si="10">IF(AND(C17=0,$B$17=0),1,C17/$B$17)</f>
        <v>1.0640744715154111</v>
      </c>
      <c r="D40" s="70">
        <f t="shared" si="10"/>
        <v>0.93907701943832167</v>
      </c>
      <c r="E40" s="70">
        <f t="shared" si="10"/>
        <v>0.91390800030542907</v>
      </c>
      <c r="F40" s="70">
        <f t="shared" si="10"/>
        <v>0.92369321451521424</v>
      </c>
      <c r="G40" s="70">
        <f t="shared" si="10"/>
        <v>0.93360934486101688</v>
      </c>
      <c r="H40" s="70">
        <f t="shared" si="10"/>
        <v>0.95242722388038148</v>
      </c>
      <c r="I40" s="70">
        <f t="shared" si="10"/>
        <v>0.97124510289974619</v>
      </c>
      <c r="J40" s="70">
        <f t="shared" si="10"/>
        <v>0.97846478840464468</v>
      </c>
      <c r="K40" s="70">
        <f t="shared" si="10"/>
        <v>0.99253518832513155</v>
      </c>
      <c r="L40" s="70">
        <f t="shared" si="10"/>
        <v>1.0276598161494561</v>
      </c>
      <c r="M40" s="70">
        <f t="shared" si="10"/>
        <v>1.0351365587441022</v>
      </c>
      <c r="N40" s="70">
        <f t="shared" si="10"/>
        <v>1.0432548101327233</v>
      </c>
      <c r="O40" s="70">
        <f t="shared" si="10"/>
        <v>1.0509782565396231</v>
      </c>
      <c r="P40" s="70">
        <f t="shared" si="10"/>
        <v>1.0544367442353937</v>
      </c>
      <c r="Q40" s="70">
        <f t="shared" si="10"/>
        <v>1.0551303152247609</v>
      </c>
      <c r="R40" s="70">
        <f t="shared" si="10"/>
        <v>1.0565462491751889</v>
      </c>
      <c r="S40" s="70">
        <f t="shared" si="10"/>
        <v>1.0581422315513469</v>
      </c>
      <c r="T40" s="70">
        <f t="shared" si="10"/>
        <v>1.0574622677266845</v>
      </c>
      <c r="U40" s="70">
        <f t="shared" si="10"/>
        <v>1.0562769653577364</v>
      </c>
      <c r="V40" s="70">
        <f t="shared" si="10"/>
        <v>1.0559163754930627</v>
      </c>
      <c r="W40" s="70">
        <f t="shared" si="10"/>
        <v>1.0581997168920922</v>
      </c>
      <c r="X40" s="70">
        <f t="shared" si="10"/>
        <v>1.0607137884752442</v>
      </c>
      <c r="Y40" s="70">
        <f t="shared" si="10"/>
        <v>1.0624690141195039</v>
      </c>
      <c r="Z40" s="70">
        <f t="shared" si="10"/>
        <v>1.0651536682746785</v>
      </c>
      <c r="AA40" s="70">
        <f t="shared" si="10"/>
        <v>1.0672132802772232</v>
      </c>
      <c r="AB40" s="70">
        <f t="shared" si="10"/>
        <v>1.0681606544691256</v>
      </c>
      <c r="AC40" s="70">
        <f t="shared" si="10"/>
        <v>1.069201010953176</v>
      </c>
      <c r="AD40" s="70">
        <f t="shared" si="10"/>
        <v>1.0674284312437856</v>
      </c>
      <c r="AE40" s="70">
        <f t="shared" si="10"/>
        <v>1.0680972529698129</v>
      </c>
      <c r="AF40" s="70">
        <f t="shared" si="10"/>
        <v>1.0707699762052103</v>
      </c>
    </row>
    <row r="41" spans="1:32" s="70" customFormat="1" x14ac:dyDescent="0.2">
      <c r="A41" s="71" t="s">
        <v>728</v>
      </c>
      <c r="B41" s="70">
        <f>IF(AND(B18=0,$B$18=0),1,B18/$B$18)</f>
        <v>1</v>
      </c>
      <c r="C41" s="70">
        <f t="shared" ref="C41:AF41" si="11">IF(AND(C18=0,$B$18=0),1,C18/$B$18)</f>
        <v>1.0971747872607207</v>
      </c>
      <c r="D41" s="70">
        <f t="shared" si="11"/>
        <v>0.96828902168502939</v>
      </c>
      <c r="E41" s="70">
        <f t="shared" si="11"/>
        <v>0.94233706629851921</v>
      </c>
      <c r="F41" s="70">
        <f t="shared" si="11"/>
        <v>0.95242667055679231</v>
      </c>
      <c r="G41" s="70">
        <f t="shared" si="11"/>
        <v>0.96265126337792351</v>
      </c>
      <c r="H41" s="70">
        <f t="shared" si="11"/>
        <v>0.98372958627000029</v>
      </c>
      <c r="I41" s="70">
        <f t="shared" si="11"/>
        <v>1.0048079091620772</v>
      </c>
      <c r="J41" s="70">
        <f t="shared" si="11"/>
        <v>1.0105490638074259</v>
      </c>
      <c r="K41" s="70">
        <f t="shared" si="11"/>
        <v>1.0262026829320263</v>
      </c>
      <c r="L41" s="70">
        <f t="shared" si="11"/>
        <v>1.0610071358343298</v>
      </c>
      <c r="M41" s="70">
        <f t="shared" si="11"/>
        <v>1.0666495006686991</v>
      </c>
      <c r="N41" s="70">
        <f t="shared" si="11"/>
        <v>1.0732354880673254</v>
      </c>
      <c r="O41" s="70">
        <f t="shared" si="11"/>
        <v>1.0812108974293342</v>
      </c>
      <c r="P41" s="70">
        <f t="shared" si="11"/>
        <v>1.0835706456453758</v>
      </c>
      <c r="Q41" s="70">
        <f t="shared" si="11"/>
        <v>1.0824395438179855</v>
      </c>
      <c r="R41" s="70">
        <f t="shared" si="11"/>
        <v>1.0824903223342734</v>
      </c>
      <c r="S41" s="70">
        <f t="shared" si="11"/>
        <v>1.0827631703836449</v>
      </c>
      <c r="T41" s="70">
        <f t="shared" si="11"/>
        <v>1.0800176714771124</v>
      </c>
      <c r="U41" s="70">
        <f t="shared" si="11"/>
        <v>1.0767195584178466</v>
      </c>
      <c r="V41" s="70">
        <f t="shared" si="11"/>
        <v>1.0749124243545387</v>
      </c>
      <c r="W41" s="70">
        <f t="shared" si="11"/>
        <v>1.0768749379104654</v>
      </c>
      <c r="X41" s="70">
        <f t="shared" si="11"/>
        <v>1.0791433678138369</v>
      </c>
      <c r="Y41" s="70">
        <f t="shared" si="11"/>
        <v>1.0804251448571327</v>
      </c>
      <c r="Z41" s="70">
        <f t="shared" si="11"/>
        <v>1.0831298272451231</v>
      </c>
      <c r="AA41" s="70">
        <f t="shared" si="11"/>
        <v>1.0849644951633117</v>
      </c>
      <c r="AB41" s="70">
        <f t="shared" si="11"/>
        <v>1.0853478937154462</v>
      </c>
      <c r="AC41" s="70">
        <f t="shared" si="11"/>
        <v>1.0856514579245342</v>
      </c>
      <c r="AD41" s="70">
        <f t="shared" si="11"/>
        <v>1.0819018726618708</v>
      </c>
      <c r="AE41" s="70">
        <f t="shared" si="11"/>
        <v>1.0814751670917582</v>
      </c>
      <c r="AF41" s="70">
        <f t="shared" si="11"/>
        <v>1.0839039574866212</v>
      </c>
    </row>
    <row r="42" spans="1:32" s="70" customFormat="1" x14ac:dyDescent="0.2">
      <c r="A42" s="71" t="s">
        <v>729</v>
      </c>
      <c r="B42" s="70">
        <f>IF(AND(B19=0,$B$19=0),1,B19/$B$19)</f>
        <v>1</v>
      </c>
      <c r="C42" s="70">
        <f t="shared" ref="C42:AF42" si="12">IF(AND(C19=0,$B$19=0),1,C19/$B$19)</f>
        <v>1.3179663329976374</v>
      </c>
      <c r="D42" s="70">
        <f t="shared" si="12"/>
        <v>1.1631440550855754</v>
      </c>
      <c r="E42" s="70">
        <f t="shared" si="12"/>
        <v>1.131969620645396</v>
      </c>
      <c r="F42" s="70">
        <f t="shared" si="12"/>
        <v>1.1440896209225382</v>
      </c>
      <c r="G42" s="70">
        <f t="shared" si="12"/>
        <v>1.1563717743800603</v>
      </c>
      <c r="H42" s="70">
        <f t="shared" si="12"/>
        <v>1.1167270542132521</v>
      </c>
      <c r="I42" s="70">
        <f t="shared" si="12"/>
        <v>1.0770823340464442</v>
      </c>
      <c r="J42" s="70">
        <f t="shared" si="12"/>
        <v>1.0979662447836815</v>
      </c>
      <c r="K42" s="70">
        <f t="shared" si="12"/>
        <v>1.1322475478439762</v>
      </c>
      <c r="L42" s="70">
        <f t="shared" si="12"/>
        <v>1.1496509157800192</v>
      </c>
      <c r="M42" s="70">
        <f t="shared" si="12"/>
        <v>1.159043967315267</v>
      </c>
      <c r="N42" s="70">
        <f t="shared" si="12"/>
        <v>1.166551084526674</v>
      </c>
      <c r="O42" s="70">
        <f t="shared" si="12"/>
        <v>1.1815398156767309</v>
      </c>
      <c r="P42" s="70">
        <f t="shared" si="12"/>
        <v>1.1817575743902673</v>
      </c>
      <c r="Q42" s="70">
        <f t="shared" si="12"/>
        <v>1.1752463926765062</v>
      </c>
      <c r="R42" s="70">
        <f t="shared" si="12"/>
        <v>1.1731070604502765</v>
      </c>
      <c r="S42" s="70">
        <f t="shared" si="12"/>
        <v>1.1689091563615459</v>
      </c>
      <c r="T42" s="70">
        <f t="shared" si="12"/>
        <v>1.1630878708723524</v>
      </c>
      <c r="U42" s="70">
        <f t="shared" si="12"/>
        <v>1.1547979993663418</v>
      </c>
      <c r="V42" s="70">
        <f t="shared" si="12"/>
        <v>1.1482175010650886</v>
      </c>
      <c r="W42" s="70">
        <f t="shared" si="12"/>
        <v>1.148355480310002</v>
      </c>
      <c r="X42" s="70">
        <f t="shared" si="12"/>
        <v>1.1492683666886714</v>
      </c>
      <c r="Y42" s="70">
        <f t="shared" si="12"/>
        <v>1.1458882021533263</v>
      </c>
      <c r="Z42" s="70">
        <f t="shared" si="12"/>
        <v>1.1499847470811013</v>
      </c>
      <c r="AA42" s="70">
        <f t="shared" si="12"/>
        <v>1.1440791046127901</v>
      </c>
      <c r="AB42" s="70">
        <f t="shared" si="12"/>
        <v>1.1398344445240058</v>
      </c>
      <c r="AC42" s="70">
        <f t="shared" si="12"/>
        <v>1.1442177377877742</v>
      </c>
      <c r="AD42" s="70">
        <f t="shared" si="12"/>
        <v>1.1342505356504691</v>
      </c>
      <c r="AE42" s="70">
        <f t="shared" si="12"/>
        <v>1.1264733453198714</v>
      </c>
      <c r="AF42" s="70">
        <f t="shared" si="12"/>
        <v>1.1318643448225576</v>
      </c>
    </row>
    <row r="43" spans="1:32" s="70" customFormat="1" x14ac:dyDescent="0.2">
      <c r="A43" s="71" t="s">
        <v>730</v>
      </c>
      <c r="B43" s="70">
        <f>IF(AND(B20=0,$B$20=0),1,B20/$B$20)</f>
        <v>1</v>
      </c>
      <c r="C43" s="70">
        <f t="shared" ref="C43:AF43" si="13">IF(AND(C20=0,$B$20=0),1,C20/$B$20)</f>
        <v>1.3865389415049607</v>
      </c>
      <c r="D43" s="70">
        <f t="shared" si="13"/>
        <v>1.2236613990647609</v>
      </c>
      <c r="E43" s="70">
        <f t="shared" si="13"/>
        <v>1.1908649867069501</v>
      </c>
      <c r="F43" s="70">
        <f t="shared" si="13"/>
        <v>1.203615579749101</v>
      </c>
      <c r="G43" s="70">
        <f t="shared" si="13"/>
        <v>1.2165367626564525</v>
      </c>
      <c r="H43" s="70">
        <f t="shared" si="13"/>
        <v>1.1700550108200907</v>
      </c>
      <c r="I43" s="70">
        <f t="shared" si="13"/>
        <v>1.1235732589837288</v>
      </c>
      <c r="J43" s="70">
        <f t="shared" si="13"/>
        <v>1.1459561779683729</v>
      </c>
      <c r="K43" s="70">
        <f t="shared" si="13"/>
        <v>1.1855511011891142</v>
      </c>
      <c r="L43" s="70">
        <f t="shared" si="13"/>
        <v>1.2099258192729339</v>
      </c>
      <c r="M43" s="70">
        <f t="shared" si="13"/>
        <v>1.2236138712566433</v>
      </c>
      <c r="N43" s="70">
        <f t="shared" si="13"/>
        <v>1.2312664655392198</v>
      </c>
      <c r="O43" s="70">
        <f t="shared" si="13"/>
        <v>1.2446562583757705</v>
      </c>
      <c r="P43" s="70">
        <f t="shared" si="13"/>
        <v>1.2419678403096013</v>
      </c>
      <c r="Q43" s="70">
        <f t="shared" si="13"/>
        <v>1.2336631616450178</v>
      </c>
      <c r="R43" s="70">
        <f t="shared" si="13"/>
        <v>1.2319111955860915</v>
      </c>
      <c r="S43" s="70">
        <f t="shared" si="13"/>
        <v>1.2218696681070267</v>
      </c>
      <c r="T43" s="70">
        <f t="shared" si="13"/>
        <v>1.2117072026724021</v>
      </c>
      <c r="U43" s="70">
        <f t="shared" si="13"/>
        <v>1.200208291114002</v>
      </c>
      <c r="V43" s="70">
        <f t="shared" si="13"/>
        <v>1.1937091017251638</v>
      </c>
      <c r="W43" s="70">
        <f t="shared" si="13"/>
        <v>1.1939754920867354</v>
      </c>
      <c r="X43" s="70">
        <f t="shared" si="13"/>
        <v>1.1943615946813448</v>
      </c>
      <c r="Y43" s="70">
        <f t="shared" si="13"/>
        <v>1.1880617894895111</v>
      </c>
      <c r="Z43" s="70">
        <f t="shared" si="13"/>
        <v>1.1952976381144138</v>
      </c>
      <c r="AA43" s="70">
        <f t="shared" si="13"/>
        <v>1.1856773506089389</v>
      </c>
      <c r="AB43" s="70">
        <f t="shared" si="13"/>
        <v>1.1790343431107857</v>
      </c>
      <c r="AC43" s="70">
        <f t="shared" si="13"/>
        <v>1.1803548548417675</v>
      </c>
      <c r="AD43" s="70">
        <f t="shared" si="13"/>
        <v>1.1639444731354309</v>
      </c>
      <c r="AE43" s="70">
        <f t="shared" si="13"/>
        <v>1.147974534388871</v>
      </c>
      <c r="AF43" s="70">
        <f t="shared" si="13"/>
        <v>1.1539009027854952</v>
      </c>
    </row>
    <row r="44" spans="1:32" s="70" customFormat="1" x14ac:dyDescent="0.2">
      <c r="A44" s="71" t="s">
        <v>731</v>
      </c>
      <c r="B44" s="70">
        <f>IF(AND(B21=0,$B$21=0),1,B21/$B$21)</f>
        <v>1</v>
      </c>
      <c r="C44" s="70">
        <f t="shared" ref="C44:AF44" si="14">IF(AND(C21=0,$B$21=0),1,C21/$B$21)</f>
        <v>1</v>
      </c>
      <c r="D44" s="70">
        <f t="shared" si="14"/>
        <v>1</v>
      </c>
      <c r="E44" s="70">
        <f t="shared" si="14"/>
        <v>1</v>
      </c>
      <c r="F44" s="70">
        <f t="shared" si="14"/>
        <v>1</v>
      </c>
      <c r="G44" s="70">
        <f t="shared" si="14"/>
        <v>1</v>
      </c>
      <c r="H44" s="70">
        <f t="shared" si="14"/>
        <v>1</v>
      </c>
      <c r="I44" s="70">
        <f t="shared" si="14"/>
        <v>1</v>
      </c>
      <c r="J44" s="70">
        <f t="shared" si="14"/>
        <v>1</v>
      </c>
      <c r="K44" s="70">
        <f t="shared" si="14"/>
        <v>1</v>
      </c>
      <c r="L44" s="70">
        <f t="shared" si="14"/>
        <v>1</v>
      </c>
      <c r="M44" s="70">
        <f t="shared" si="14"/>
        <v>1</v>
      </c>
      <c r="N44" s="70">
        <f t="shared" si="14"/>
        <v>1</v>
      </c>
      <c r="O44" s="70">
        <f t="shared" si="14"/>
        <v>1</v>
      </c>
      <c r="P44" s="70">
        <f t="shared" si="14"/>
        <v>1</v>
      </c>
      <c r="Q44" s="70">
        <f t="shared" si="14"/>
        <v>1</v>
      </c>
      <c r="R44" s="70">
        <f t="shared" si="14"/>
        <v>1</v>
      </c>
      <c r="S44" s="70">
        <f t="shared" si="14"/>
        <v>1</v>
      </c>
      <c r="T44" s="70">
        <f t="shared" si="14"/>
        <v>1</v>
      </c>
      <c r="U44" s="70">
        <f t="shared" si="14"/>
        <v>1</v>
      </c>
      <c r="V44" s="70">
        <f t="shared" si="14"/>
        <v>1</v>
      </c>
      <c r="W44" s="70">
        <f t="shared" si="14"/>
        <v>1</v>
      </c>
      <c r="X44" s="70">
        <f t="shared" si="14"/>
        <v>1</v>
      </c>
      <c r="Y44" s="70">
        <f t="shared" si="14"/>
        <v>1</v>
      </c>
      <c r="Z44" s="70">
        <f t="shared" si="14"/>
        <v>1</v>
      </c>
      <c r="AA44" s="70">
        <f t="shared" si="14"/>
        <v>1</v>
      </c>
      <c r="AB44" s="70">
        <f t="shared" si="14"/>
        <v>1</v>
      </c>
      <c r="AC44" s="70">
        <f t="shared" si="14"/>
        <v>1</v>
      </c>
      <c r="AD44" s="70">
        <f t="shared" si="14"/>
        <v>1</v>
      </c>
      <c r="AE44" s="70">
        <f t="shared" si="14"/>
        <v>1</v>
      </c>
      <c r="AF44" s="70">
        <f t="shared" si="14"/>
        <v>1</v>
      </c>
    </row>
    <row r="45" spans="1:32" s="70" customFormat="1" x14ac:dyDescent="0.2">
      <c r="A45" s="71" t="s">
        <v>732</v>
      </c>
      <c r="B45" s="70">
        <f>IF(AND(B22=0,$B$22=0),1,B22/$B$22)</f>
        <v>1</v>
      </c>
      <c r="C45" s="70">
        <f t="shared" ref="C45:AF45" si="15">IF(AND(C22=0,$B$22=0),1,C22/$B$22)</f>
        <v>1.3179663329976374</v>
      </c>
      <c r="D45" s="70">
        <f t="shared" si="15"/>
        <v>1.1631440550855754</v>
      </c>
      <c r="E45" s="70">
        <f t="shared" si="15"/>
        <v>1.131969620645396</v>
      </c>
      <c r="F45" s="70">
        <f t="shared" si="15"/>
        <v>1.1440896209225382</v>
      </c>
      <c r="G45" s="70">
        <f t="shared" si="15"/>
        <v>1.1563717743800603</v>
      </c>
      <c r="H45" s="70">
        <f t="shared" si="15"/>
        <v>1.1167270542132521</v>
      </c>
      <c r="I45" s="70">
        <f t="shared" si="15"/>
        <v>1.0770823340464442</v>
      </c>
      <c r="J45" s="70">
        <f t="shared" si="15"/>
        <v>1.0979662447836815</v>
      </c>
      <c r="K45" s="70">
        <f t="shared" si="15"/>
        <v>1.1322475478439762</v>
      </c>
      <c r="L45" s="70">
        <f t="shared" si="15"/>
        <v>1.1496509157800192</v>
      </c>
      <c r="M45" s="70">
        <f t="shared" si="15"/>
        <v>1.159043967315267</v>
      </c>
      <c r="N45" s="70">
        <f t="shared" si="15"/>
        <v>1.166551084526674</v>
      </c>
      <c r="O45" s="70">
        <f t="shared" si="15"/>
        <v>1.1815398156767309</v>
      </c>
      <c r="P45" s="70">
        <f t="shared" si="15"/>
        <v>1.1817575743902673</v>
      </c>
      <c r="Q45" s="70">
        <f t="shared" si="15"/>
        <v>1.1752463926765062</v>
      </c>
      <c r="R45" s="70">
        <f t="shared" si="15"/>
        <v>1.1731070604502765</v>
      </c>
      <c r="S45" s="70">
        <f t="shared" si="15"/>
        <v>1.1689091563615459</v>
      </c>
      <c r="T45" s="70">
        <f t="shared" si="15"/>
        <v>1.1630878708723524</v>
      </c>
      <c r="U45" s="70">
        <f t="shared" si="15"/>
        <v>1.1547979993663418</v>
      </c>
      <c r="V45" s="70">
        <f t="shared" si="15"/>
        <v>1.1482175010650886</v>
      </c>
      <c r="W45" s="70">
        <f t="shared" si="15"/>
        <v>1.148355480310002</v>
      </c>
      <c r="X45" s="70">
        <f t="shared" si="15"/>
        <v>1.1492683666886714</v>
      </c>
      <c r="Y45" s="70">
        <f t="shared" si="15"/>
        <v>1.1458882021533263</v>
      </c>
      <c r="Z45" s="70">
        <f t="shared" si="15"/>
        <v>1.1499847470811013</v>
      </c>
      <c r="AA45" s="70">
        <f t="shared" si="15"/>
        <v>1.1440791046127901</v>
      </c>
      <c r="AB45" s="70">
        <f t="shared" si="15"/>
        <v>1.1398344445240058</v>
      </c>
      <c r="AC45" s="70">
        <f t="shared" si="15"/>
        <v>1.1442177377877742</v>
      </c>
      <c r="AD45" s="70">
        <f t="shared" si="15"/>
        <v>1.1342505356504691</v>
      </c>
      <c r="AE45" s="70">
        <f t="shared" si="15"/>
        <v>1.1264733453198714</v>
      </c>
      <c r="AF45" s="70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91" t="s">
        <v>318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91" t="s">
        <v>561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91" t="s">
        <v>609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About!A76</f>
        <v>We assume the price of biodiesel scales up or down by the same percentage as petroleum diesel,</v>
      </c>
    </row>
    <row r="16" spans="1:5" x14ac:dyDescent="0.2">
      <c r="A16" t="str">
        <f>About!A77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s="70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s="70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s="70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s="70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s="70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s="70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s="70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s="70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s="70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s="70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s="70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s="70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s="70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s="70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s="70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s="70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s="70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s="70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s="70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s="70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s="70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s="70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s="70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s="70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s="70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s="70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s="70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s="70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s="70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s="70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">
      <c r="A3" s="18" t="s">
        <v>726</v>
      </c>
      <c r="B3" s="70" cm="1">
        <f t="array" ref="B3">IF(About!$B$4 = "National level", 'National Coal and NG Prices'!B5, IF(About!$B$4 = "State level", 'State Coal and NG Prices'!M8, IF(About!$B$4 = "Region level", 'Regional Coal and NG Prices'!T11, NA)))</f>
        <v>2.2200000000000003E-6</v>
      </c>
      <c r="C3" s="70" cm="1">
        <f t="array" ref="C3">IF(About!$B$4 = "National level", 'National Coal and NG Prices'!C5, IF(About!$B$4 = "State level", 'State Coal and NG Prices'!N8, IF(About!$B$4 = "Region level", 'Regional Coal and NG Prices'!U11, NA)))</f>
        <v>2.3114438319949426E-6</v>
      </c>
      <c r="D3" s="70" cm="1">
        <f t="array" ref="D3">IF(About!$B$4 = "National level", 'National Coal and NG Prices'!D5, IF(About!$B$4 = "State level", 'State Coal and NG Prices'!O8, IF(About!$B$4 = "Region level", 'Regional Coal and NG Prices'!V11, NA)))</f>
        <v>2.3170390963380161E-6</v>
      </c>
      <c r="E3" s="70" cm="1">
        <f t="array" ref="E3">IF(About!$B$4 = "National level", 'National Coal and NG Prices'!E5, IF(About!$B$4 = "State level", 'State Coal and NG Prices'!P8, IF(About!$B$4 = "Region level", 'Regional Coal and NG Prices'!W11, NA)))</f>
        <v>2.2299378575645644E-6</v>
      </c>
      <c r="F3" s="70" cm="1">
        <f t="array" ref="F3">IF(About!$B$4 = "National level", 'National Coal and NG Prices'!F5, IF(About!$B$4 = "State level", 'State Coal and NG Prices'!Q8, IF(About!$B$4 = "Region level", 'Regional Coal and NG Prices'!X11, NA)))</f>
        <v>2.1908104431057636E-6</v>
      </c>
      <c r="G3" s="70" cm="1">
        <f t="array" ref="G3">IF(About!$B$4 = "National level", 'National Coal and NG Prices'!G5, IF(About!$B$4 = "State level", 'State Coal and NG Prices'!R8, IF(About!$B$4 = "Region level", 'Regional Coal and NG Prices'!Y11, NA)))</f>
        <v>2.0972208318747748E-6</v>
      </c>
      <c r="H3" s="70" cm="1">
        <f t="array" ref="H3">IF(About!$B$4 = "National level", 'National Coal and NG Prices'!H5, IF(About!$B$4 = "State level", 'State Coal and NG Prices'!S8, IF(About!$B$4 = "Region level", 'Regional Coal and NG Prices'!Z11, NA)))</f>
        <v>2.0747052283449763E-6</v>
      </c>
      <c r="I3" s="70" cm="1">
        <f t="array" ref="I3">IF(About!$B$4 = "National level", 'National Coal and NG Prices'!I5, IF(About!$B$4 = "State level", 'State Coal and NG Prices'!T8, IF(About!$B$4 = "Region level", 'Regional Coal and NG Prices'!AA11, NA)))</f>
        <v>2.0545105460321114E-6</v>
      </c>
      <c r="J3" s="70" cm="1">
        <f t="array" ref="J3">IF(About!$B$4 = "National level", 'National Coal and NG Prices'!J5, IF(About!$B$4 = "State level", 'State Coal and NG Prices'!U8, IF(About!$B$4 = "Region level", 'Regional Coal and NG Prices'!AB11, NA)))</f>
        <v>2.0072825249870695E-6</v>
      </c>
      <c r="K3" s="70" cm="1">
        <f t="array" ref="K3">IF(About!$B$4 = "National level", 'National Coal and NG Prices'!K5, IF(About!$B$4 = "State level", 'State Coal and NG Prices'!V8, IF(About!$B$4 = "Region level", 'Regional Coal and NG Prices'!AC11, NA)))</f>
        <v>2.000389354176354E-6</v>
      </c>
      <c r="L3" s="70" cm="1">
        <f t="array" ref="L3">IF(About!$B$4 = "National level", 'National Coal and NG Prices'!L5, IF(About!$B$4 = "State level", 'State Coal and NG Prices'!W8, IF(About!$B$4 = "Region level", 'Regional Coal and NG Prices'!AD11, NA)))</f>
        <v>1.9953601115993294E-6</v>
      </c>
      <c r="M3" s="70" cm="1">
        <f t="array" ref="M3">IF(About!$B$4 = "National level", 'National Coal and NG Prices'!M5, IF(About!$B$4 = "State level", 'State Coal and NG Prices'!X8, IF(About!$B$4 = "Region level", 'Regional Coal and NG Prices'!AE11, NA)))</f>
        <v>2.0003742757276685E-6</v>
      </c>
      <c r="N3" s="70" cm="1">
        <f t="array" ref="N3">IF(About!$B$4 = "National level", 'National Coal and NG Prices'!N5, IF(About!$B$4 = "State level", 'State Coal and NG Prices'!Y8, IF(About!$B$4 = "Region level", 'Regional Coal and NG Prices'!AF11, NA)))</f>
        <v>1.9723248815302067E-6</v>
      </c>
      <c r="O3" s="70" cm="1">
        <f t="array" ref="O3">IF(About!$B$4 = "National level", 'National Coal and NG Prices'!O5, IF(About!$B$4 = "State level", 'State Coal and NG Prices'!Z8, IF(About!$B$4 = "Region level", 'Regional Coal and NG Prices'!AG11, NA)))</f>
        <v>1.9549301511502153E-6</v>
      </c>
      <c r="P3" s="70" cm="1">
        <f t="array" ref="P3">IF(About!$B$4 = "National level", 'National Coal and NG Prices'!P5, IF(About!$B$4 = "State level", 'State Coal and NG Prices'!AA8, IF(About!$B$4 = "Region level", 'Regional Coal and NG Prices'!AH11, NA)))</f>
        <v>1.9488825333465696E-6</v>
      </c>
      <c r="Q3" s="70" cm="1">
        <f t="array" ref="Q3">IF(About!$B$4 = "National level", 'National Coal and NG Prices'!Q5, IF(About!$B$4 = "State level", 'State Coal and NG Prices'!AB8, IF(About!$B$4 = "Region level", 'Regional Coal and NG Prices'!AI11, NA)))</f>
        <v>1.9320155486705782E-6</v>
      </c>
      <c r="R3" s="70" cm="1">
        <f t="array" ref="R3">IF(About!$B$4 = "National level", 'National Coal and NG Prices'!R5, IF(About!$B$4 = "State level", 'State Coal and NG Prices'!AC8, IF(About!$B$4 = "Region level", 'Regional Coal and NG Prices'!AJ11, NA)))</f>
        <v>1.9206394390775292E-6</v>
      </c>
      <c r="S3" s="70" cm="1">
        <f t="array" ref="S3">IF(About!$B$4 = "National level", 'National Coal and NG Prices'!S5, IF(About!$B$4 = "State level", 'State Coal and NG Prices'!AD8, IF(About!$B$4 = "Region level", 'Regional Coal and NG Prices'!AK11, NA)))</f>
        <v>1.9190248851874879E-6</v>
      </c>
      <c r="T3" s="70" cm="1">
        <f t="array" ref="T3">IF(About!$B$4 = "National level", 'National Coal and NG Prices'!T5, IF(About!$B$4 = "State level", 'State Coal and NG Prices'!AE8, IF(About!$B$4 = "Region level", 'Regional Coal and NG Prices'!AL11, NA)))</f>
        <v>1.934374745949561E-6</v>
      </c>
      <c r="U3" s="70" cm="1">
        <f t="array" ref="U3">IF(About!$B$4 = "National level", 'National Coal and NG Prices'!U5, IF(About!$B$4 = "State level", 'State Coal and NG Prices'!AF8, IF(About!$B$4 = "Region level", 'Regional Coal and NG Prices'!AM11, NA)))</f>
        <v>1.9310516878353598E-6</v>
      </c>
      <c r="V3" s="70" cm="1">
        <f t="array" ref="V3">IF(About!$B$4 = "National level", 'National Coal and NG Prices'!V5, IF(About!$B$4 = "State level", 'State Coal and NG Prices'!AG8, IF(About!$B$4 = "Region level", 'Regional Coal and NG Prices'!AN11, NA)))</f>
        <v>1.9298454119405011E-6</v>
      </c>
      <c r="W3" s="70" cm="1">
        <f t="array" ref="W3">IF(About!$B$4 = "National level", 'National Coal and NG Prices'!W5, IF(About!$B$4 = "State level", 'State Coal and NG Prices'!AH8, IF(About!$B$4 = "Region level", 'Regional Coal and NG Prices'!AO11, NA)))</f>
        <v>1.9285567845182054E-6</v>
      </c>
      <c r="X3" s="70" cm="1">
        <f t="array" ref="X3">IF(About!$B$4 = "National level", 'National Coal and NG Prices'!X5, IF(About!$B$4 = "State level", 'State Coal and NG Prices'!AI8, IF(About!$B$4 = "Region level", 'Regional Coal and NG Prices'!AP11, NA)))</f>
        <v>1.9227167853541555E-6</v>
      </c>
      <c r="Y3" s="70" cm="1">
        <f t="array" ref="Y3">IF(About!$B$4 = "National level", 'National Coal and NG Prices'!Y5, IF(About!$B$4 = "State level", 'State Coal and NG Prices'!AJ8, IF(About!$B$4 = "Region level", 'Regional Coal and NG Prices'!AQ11, NA)))</f>
        <v>1.9209885631586374E-6</v>
      </c>
      <c r="Z3" s="70" cm="1">
        <f t="array" ref="Z3">IF(About!$B$4 = "National level", 'National Coal and NG Prices'!Z5, IF(About!$B$4 = "State level", 'State Coal and NG Prices'!AK8, IF(About!$B$4 = "Region level", 'Regional Coal and NG Prices'!AR11, NA)))</f>
        <v>1.9182547244238477E-6</v>
      </c>
      <c r="AA3" s="70" cm="1">
        <f t="array" ref="AA3">IF(About!$B$4 = "National level", 'National Coal and NG Prices'!AA5, IF(About!$B$4 = "State level", 'State Coal and NG Prices'!AL8, IF(About!$B$4 = "Region level", 'Regional Coal and NG Prices'!AS11, NA)))</f>
        <v>1.9127940062382773E-6</v>
      </c>
      <c r="AB3" s="70" cm="1">
        <f t="array" ref="AB3">IF(About!$B$4 = "National level", 'National Coal and NG Prices'!AB5, IF(About!$B$4 = "State level", 'State Coal and NG Prices'!AM8, IF(About!$B$4 = "Region level", 'Regional Coal and NG Prices'!AT11, NA)))</f>
        <v>1.9103327394604988E-6</v>
      </c>
      <c r="AC3" s="70" cm="1">
        <f t="array" ref="AC3">IF(About!$B$4 = "National level", 'National Coal and NG Prices'!AC5, IF(About!$B$4 = "State level", 'State Coal and NG Prices'!AN8, IF(About!$B$4 = "Region level", 'Regional Coal and NG Prices'!AU11, NA)))</f>
        <v>1.9076870516564875E-6</v>
      </c>
      <c r="AD3" s="70" cm="1">
        <f t="array" ref="AD3">IF(About!$B$4 = "National level", 'National Coal and NG Prices'!AD5, IF(About!$B$4 = "State level", 'State Coal and NG Prices'!AO8, IF(About!$B$4 = "Region level", 'Regional Coal and NG Prices'!AV11, NA)))</f>
        <v>1.8955744178391743E-6</v>
      </c>
      <c r="AE3" s="70" cm="1">
        <f t="array" ref="AE3">IF(About!$B$4 = "National level", 'National Coal and NG Prices'!AE5, IF(About!$B$4 = "State level", 'State Coal and NG Prices'!AP8, IF(About!$B$4 = "Region level", 'Regional Coal and NG Prices'!AW11, NA)))</f>
        <v>1.8928104222070127E-6</v>
      </c>
      <c r="AF3" s="70" cm="1">
        <f t="array" ref="AF3">IF(About!$B$4 = "National level", 'National Coal and NG Prices'!AF5, IF(About!$B$4 = "State level", 'State Coal and NG Prices'!AQ8, IF(About!$B$4 = "Region level", 'Regional Coal and NG Prices'!AX11, NA)))</f>
        <v>1.8913907282692176E-6</v>
      </c>
    </row>
    <row r="4" spans="1:34" x14ac:dyDescent="0.2">
      <c r="A4" s="18" t="s">
        <v>727</v>
      </c>
      <c r="B4" s="70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s="70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s="70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s="70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s="70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s="70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s="70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s="70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s="70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s="70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s="70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s="70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s="70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s="70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s="70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s="70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s="70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s="70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s="70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s="70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s="70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s="70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s="70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s="70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s="70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s="70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s="70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s="70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s="70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s="70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s="70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">
      <c r="A5" s="18" t="s">
        <v>728</v>
      </c>
      <c r="B5" s="70" cm="1">
        <f t="array" ref="B5">IF(About!$B$4 = "National level", 'National Coal and NG Prices'!B7, IF(About!$B$4 = "State level", 'State Coal and NG Prices'!M10, IF(About!$B$4 = "Region level", 'Regional Coal and NG Prices'!T13, NA)))</f>
        <v>5.8799999999999996E-6</v>
      </c>
      <c r="C5" s="70" cm="1">
        <f t="array" ref="C5">IF(About!$B$4 = "National level", 'National Coal and NG Prices'!C7, IF(About!$B$4 = "State level", 'State Coal and NG Prices'!N10, IF(About!$B$4 = "Region level", 'Regional Coal and NG Prices'!U13, NA)))</f>
        <v>5.8799999999999996E-6</v>
      </c>
      <c r="D5" s="70" cm="1">
        <f t="array" ref="D5">IF(About!$B$4 = "National level", 'National Coal and NG Prices'!D7, IF(About!$B$4 = "State level", 'State Coal and NG Prices'!O10, IF(About!$B$4 = "Region level", 'Regional Coal and NG Prices'!V13, NA)))</f>
        <v>5.8799999999999996E-6</v>
      </c>
      <c r="E5" s="70" cm="1">
        <f t="array" ref="E5">IF(About!$B$4 = "National level", 'National Coal and NG Prices'!E7, IF(About!$B$4 = "State level", 'State Coal and NG Prices'!P10, IF(About!$B$4 = "Region level", 'Regional Coal and NG Prices'!W13, NA)))</f>
        <v>5.8799999999999996E-6</v>
      </c>
      <c r="F5" s="70" cm="1">
        <f t="array" ref="F5">IF(About!$B$4 = "National level", 'National Coal and NG Prices'!F7, IF(About!$B$4 = "State level", 'State Coal and NG Prices'!Q10, IF(About!$B$4 = "Region level", 'Regional Coal and NG Prices'!X13, NA)))</f>
        <v>5.8799999999999996E-6</v>
      </c>
      <c r="G5" s="70" cm="1">
        <f t="array" ref="G5">IF(About!$B$4 = "National level", 'National Coal and NG Prices'!G7, IF(About!$B$4 = "State level", 'State Coal and NG Prices'!R10, IF(About!$B$4 = "Region level", 'Regional Coal and NG Prices'!Y13, NA)))</f>
        <v>5.8799999999999996E-6</v>
      </c>
      <c r="H5" s="70" cm="1">
        <f t="array" ref="H5">IF(About!$B$4 = "National level", 'National Coal and NG Prices'!H7, IF(About!$B$4 = "State level", 'State Coal and NG Prices'!S10, IF(About!$B$4 = "Region level", 'Regional Coal and NG Prices'!Z13, NA)))</f>
        <v>5.8799999999999996E-6</v>
      </c>
      <c r="I5" s="70" cm="1">
        <f t="array" ref="I5">IF(About!$B$4 = "National level", 'National Coal and NG Prices'!I7, IF(About!$B$4 = "State level", 'State Coal and NG Prices'!T10, IF(About!$B$4 = "Region level", 'Regional Coal and NG Prices'!AA13, NA)))</f>
        <v>5.8799999999999996E-6</v>
      </c>
      <c r="J5" s="70" cm="1">
        <f t="array" ref="J5">IF(About!$B$4 = "National level", 'National Coal and NG Prices'!J7, IF(About!$B$4 = "State level", 'State Coal and NG Prices'!U10, IF(About!$B$4 = "Region level", 'Regional Coal and NG Prices'!AB13, NA)))</f>
        <v>5.8799999999999996E-6</v>
      </c>
      <c r="K5" s="70" cm="1">
        <f t="array" ref="K5">IF(About!$B$4 = "National level", 'National Coal and NG Prices'!K7, IF(About!$B$4 = "State level", 'State Coal and NG Prices'!V10, IF(About!$B$4 = "Region level", 'Regional Coal and NG Prices'!AC13, NA)))</f>
        <v>5.8799999999999996E-6</v>
      </c>
      <c r="L5" s="70" cm="1">
        <f t="array" ref="L5">IF(About!$B$4 = "National level", 'National Coal and NG Prices'!L7, IF(About!$B$4 = "State level", 'State Coal and NG Prices'!W10, IF(About!$B$4 = "Region level", 'Regional Coal and NG Prices'!AD13, NA)))</f>
        <v>5.8799999999999996E-6</v>
      </c>
      <c r="M5" s="70" cm="1">
        <f t="array" ref="M5">IF(About!$B$4 = "National level", 'National Coal and NG Prices'!M7, IF(About!$B$4 = "State level", 'State Coal and NG Prices'!X10, IF(About!$B$4 = "Region level", 'Regional Coal and NG Prices'!AE13, NA)))</f>
        <v>5.8799999999999996E-6</v>
      </c>
      <c r="N5" s="70" cm="1">
        <f t="array" ref="N5">IF(About!$B$4 = "National level", 'National Coal and NG Prices'!N7, IF(About!$B$4 = "State level", 'State Coal and NG Prices'!Y10, IF(About!$B$4 = "Region level", 'Regional Coal and NG Prices'!AF13, NA)))</f>
        <v>5.8799999999999996E-6</v>
      </c>
      <c r="O5" s="70" cm="1">
        <f t="array" ref="O5">IF(About!$B$4 = "National level", 'National Coal and NG Prices'!O7, IF(About!$B$4 = "State level", 'State Coal and NG Prices'!Z10, IF(About!$B$4 = "Region level", 'Regional Coal and NG Prices'!AG13, NA)))</f>
        <v>5.8799999999999996E-6</v>
      </c>
      <c r="P5" s="70" cm="1">
        <f t="array" ref="P5">IF(About!$B$4 = "National level", 'National Coal and NG Prices'!P7, IF(About!$B$4 = "State level", 'State Coal and NG Prices'!AA10, IF(About!$B$4 = "Region level", 'Regional Coal and NG Prices'!AH13, NA)))</f>
        <v>5.8799999999999996E-6</v>
      </c>
      <c r="Q5" s="70" cm="1">
        <f t="array" ref="Q5">IF(About!$B$4 = "National level", 'National Coal and NG Prices'!Q7, IF(About!$B$4 = "State level", 'State Coal and NG Prices'!AB10, IF(About!$B$4 = "Region level", 'Regional Coal and NG Prices'!AI13, NA)))</f>
        <v>5.8799999999999996E-6</v>
      </c>
      <c r="R5" s="70" cm="1">
        <f t="array" ref="R5">IF(About!$B$4 = "National level", 'National Coal and NG Prices'!R7, IF(About!$B$4 = "State level", 'State Coal and NG Prices'!AC10, IF(About!$B$4 = "Region level", 'Regional Coal and NG Prices'!AJ13, NA)))</f>
        <v>5.8799999999999996E-6</v>
      </c>
      <c r="S5" s="70" cm="1">
        <f t="array" ref="S5">IF(About!$B$4 = "National level", 'National Coal and NG Prices'!S7, IF(About!$B$4 = "State level", 'State Coal and NG Prices'!AD10, IF(About!$B$4 = "Region level", 'Regional Coal and NG Prices'!AK13, NA)))</f>
        <v>5.8799999999999996E-6</v>
      </c>
      <c r="T5" s="70" cm="1">
        <f t="array" ref="T5">IF(About!$B$4 = "National level", 'National Coal and NG Prices'!T7, IF(About!$B$4 = "State level", 'State Coal and NG Prices'!AE10, IF(About!$B$4 = "Region level", 'Regional Coal and NG Prices'!AL13, NA)))</f>
        <v>5.8799999999999996E-6</v>
      </c>
      <c r="U5" s="70" cm="1">
        <f t="array" ref="U5">IF(About!$B$4 = "National level", 'National Coal and NG Prices'!U7, IF(About!$B$4 = "State level", 'State Coal and NG Prices'!AF10, IF(About!$B$4 = "Region level", 'Regional Coal and NG Prices'!AM13, NA)))</f>
        <v>5.8799999999999996E-6</v>
      </c>
      <c r="V5" s="70" cm="1">
        <f t="array" ref="V5">IF(About!$B$4 = "National level", 'National Coal and NG Prices'!V7, IF(About!$B$4 = "State level", 'State Coal and NG Prices'!AG10, IF(About!$B$4 = "Region level", 'Regional Coal and NG Prices'!AN13, NA)))</f>
        <v>5.8799999999999996E-6</v>
      </c>
      <c r="W5" s="70" cm="1">
        <f t="array" ref="W5">IF(About!$B$4 = "National level", 'National Coal and NG Prices'!W7, IF(About!$B$4 = "State level", 'State Coal and NG Prices'!AH10, IF(About!$B$4 = "Region level", 'Regional Coal and NG Prices'!AO13, NA)))</f>
        <v>5.8799999999999996E-6</v>
      </c>
      <c r="X5" s="70" cm="1">
        <f t="array" ref="X5">IF(About!$B$4 = "National level", 'National Coal and NG Prices'!X7, IF(About!$B$4 = "State level", 'State Coal and NG Prices'!AI10, IF(About!$B$4 = "Region level", 'Regional Coal and NG Prices'!AP13, NA)))</f>
        <v>5.8799999999999996E-6</v>
      </c>
      <c r="Y5" s="70" cm="1">
        <f t="array" ref="Y5">IF(About!$B$4 = "National level", 'National Coal and NG Prices'!Y7, IF(About!$B$4 = "State level", 'State Coal and NG Prices'!AJ10, IF(About!$B$4 = "Region level", 'Regional Coal and NG Prices'!AQ13, NA)))</f>
        <v>5.8799999999999996E-6</v>
      </c>
      <c r="Z5" s="70" cm="1">
        <f t="array" ref="Z5">IF(About!$B$4 = "National level", 'National Coal and NG Prices'!Z7, IF(About!$B$4 = "State level", 'State Coal and NG Prices'!AK10, IF(About!$B$4 = "Region level", 'Regional Coal and NG Prices'!AR13, NA)))</f>
        <v>5.8799999999999996E-6</v>
      </c>
      <c r="AA5" s="70" cm="1">
        <f t="array" ref="AA5">IF(About!$B$4 = "National level", 'National Coal and NG Prices'!AA7, IF(About!$B$4 = "State level", 'State Coal and NG Prices'!AL10, IF(About!$B$4 = "Region level", 'Regional Coal and NG Prices'!AS13, NA)))</f>
        <v>5.8799999999999996E-6</v>
      </c>
      <c r="AB5" s="70" cm="1">
        <f t="array" ref="AB5">IF(About!$B$4 = "National level", 'National Coal and NG Prices'!AB7, IF(About!$B$4 = "State level", 'State Coal and NG Prices'!AM10, IF(About!$B$4 = "Region level", 'Regional Coal and NG Prices'!AT13, NA)))</f>
        <v>5.8799999999999996E-6</v>
      </c>
      <c r="AC5" s="70" cm="1">
        <f t="array" ref="AC5">IF(About!$B$4 = "National level", 'National Coal and NG Prices'!AC7, IF(About!$B$4 = "State level", 'State Coal and NG Prices'!AN10, IF(About!$B$4 = "Region level", 'Regional Coal and NG Prices'!AU13, NA)))</f>
        <v>5.8799999999999996E-6</v>
      </c>
      <c r="AD5" s="70" cm="1">
        <f t="array" ref="AD5">IF(About!$B$4 = "National level", 'National Coal and NG Prices'!AD7, IF(About!$B$4 = "State level", 'State Coal and NG Prices'!AO10, IF(About!$B$4 = "Region level", 'Regional Coal and NG Prices'!AV13, NA)))</f>
        <v>5.8799999999999996E-6</v>
      </c>
      <c r="AE5" s="70" cm="1">
        <f t="array" ref="AE5">IF(About!$B$4 = "National level", 'National Coal and NG Prices'!AE7, IF(About!$B$4 = "State level", 'State Coal and NG Prices'!AP10, IF(About!$B$4 = "Region level", 'Regional Coal and NG Prices'!AW13, NA)))</f>
        <v>5.8799999999999996E-6</v>
      </c>
      <c r="AF5" s="70" cm="1">
        <f t="array" ref="AF5">IF(About!$B$4 = "National level", 'National Coal and NG Prices'!AF7, IF(About!$B$4 = "State level", 'State Coal and NG Prices'!AQ10, IF(About!$B$4 = "Region level", 'Regional Coal and NG Prices'!AX13, NA)))</f>
        <v>5.8799999999999996E-6</v>
      </c>
    </row>
    <row r="6" spans="1:34" x14ac:dyDescent="0.2">
      <c r="A6" s="18" t="s">
        <v>729</v>
      </c>
      <c r="B6" s="70" cm="1">
        <f t="array" ref="B6">IF(About!$B$4 = "National level", 'National Coal and NG Prices'!B8, IF(About!$B$4 = "State level", 'State Coal and NG Prices'!M11, IF(About!$B$4 = "Region level", 'Regional Coal and NG Prices'!T14, NA)))</f>
        <v>3.9600000000000002E-6</v>
      </c>
      <c r="C6" s="70" cm="1">
        <f t="array" ref="C6">IF(About!$B$4 = "National level", 'National Coal and NG Prices'!C8, IF(About!$B$4 = "State level", 'State Coal and NG Prices'!N11, IF(About!$B$4 = "Region level", 'Regional Coal and NG Prices'!U14, NA)))</f>
        <v>3.6933967503514564E-6</v>
      </c>
      <c r="D6" s="70" cm="1">
        <f t="array" ref="D6">IF(About!$B$4 = "National level", 'National Coal and NG Prices'!D8, IF(About!$B$4 = "State level", 'State Coal and NG Prices'!O11, IF(About!$B$4 = "Region level", 'Regional Coal and NG Prices'!V14, NA)))</f>
        <v>3.6104958239571013E-6</v>
      </c>
      <c r="E6" s="70" cm="1">
        <f t="array" ref="E6">IF(About!$B$4 = "National level", 'National Coal and NG Prices'!E8, IF(About!$B$4 = "State level", 'State Coal and NG Prices'!P11, IF(About!$B$4 = "Region level", 'Regional Coal and NG Prices'!W14, NA)))</f>
        <v>3.5430665937233795E-6</v>
      </c>
      <c r="F6" s="70" cm="1">
        <f t="array" ref="F6">IF(About!$B$4 = "National level", 'National Coal and NG Prices'!F8, IF(About!$B$4 = "State level", 'State Coal and NG Prices'!Q11, IF(About!$B$4 = "Region level", 'Regional Coal and NG Prices'!X14, NA)))</f>
        <v>3.4870320331966237E-6</v>
      </c>
      <c r="G6" s="70" cm="1">
        <f t="array" ref="G6">IF(About!$B$4 = "National level", 'National Coal and NG Prices'!G8, IF(About!$B$4 = "State level", 'State Coal and NG Prices'!R11, IF(About!$B$4 = "Region level", 'Regional Coal and NG Prices'!Y14, NA)))</f>
        <v>3.4491666257024896E-6</v>
      </c>
      <c r="H6" s="70" cm="1">
        <f t="array" ref="H6">IF(About!$B$4 = "National level", 'National Coal and NG Prices'!H8, IF(About!$B$4 = "State level", 'State Coal and NG Prices'!S11, IF(About!$B$4 = "Region level", 'Regional Coal and NG Prices'!Z14, NA)))</f>
        <v>3.4164402556308689E-6</v>
      </c>
      <c r="I6" s="70" cm="1">
        <f t="array" ref="I6">IF(About!$B$4 = "National level", 'National Coal and NG Prices'!I8, IF(About!$B$4 = "State level", 'State Coal and NG Prices'!T11, IF(About!$B$4 = "Region level", 'Regional Coal and NG Prices'!AA14, NA)))</f>
        <v>3.399324457011445E-6</v>
      </c>
      <c r="J6" s="70" cm="1">
        <f t="array" ref="J6">IF(About!$B$4 = "National level", 'National Coal and NG Prices'!J8, IF(About!$B$4 = "State level", 'State Coal and NG Prices'!U11, IF(About!$B$4 = "Region level", 'Regional Coal and NG Prices'!AB14, NA)))</f>
        <v>3.3914681540629184E-6</v>
      </c>
      <c r="K6" s="70" cm="1">
        <f t="array" ref="K6">IF(About!$B$4 = "National level", 'National Coal and NG Prices'!K8, IF(About!$B$4 = "State level", 'State Coal and NG Prices'!V11, IF(About!$B$4 = "Region level", 'Regional Coal and NG Prices'!AC14, NA)))</f>
        <v>3.3989161264191098E-6</v>
      </c>
      <c r="L6" s="70" cm="1">
        <f t="array" ref="L6">IF(About!$B$4 = "National level", 'National Coal and NG Prices'!L8, IF(About!$B$4 = "State level", 'State Coal and NG Prices'!W11, IF(About!$B$4 = "Region level", 'Regional Coal and NG Prices'!AD14, NA)))</f>
        <v>3.4215842113862017E-6</v>
      </c>
      <c r="M6" s="70" cm="1">
        <f t="array" ref="M6">IF(About!$B$4 = "National level", 'National Coal and NG Prices'!M8, IF(About!$B$4 = "State level", 'State Coal and NG Prices'!X11, IF(About!$B$4 = "Region level", 'Regional Coal and NG Prices'!AE14, NA)))</f>
        <v>3.4411695548882204E-6</v>
      </c>
      <c r="N6" s="70" cm="1">
        <f t="array" ref="N6">IF(About!$B$4 = "National level", 'National Coal and NG Prices'!N8, IF(About!$B$4 = "State level", 'State Coal and NG Prices'!Y11, IF(About!$B$4 = "Region level", 'Regional Coal and NG Prices'!AF14, NA)))</f>
        <v>3.4533723279904398E-6</v>
      </c>
      <c r="O6" s="70" cm="1">
        <f t="array" ref="O6">IF(About!$B$4 = "National level", 'National Coal and NG Prices'!O8, IF(About!$B$4 = "State level", 'State Coal and NG Prices'!Z11, IF(About!$B$4 = "Region level", 'Regional Coal and NG Prices'!AG14, NA)))</f>
        <v>3.4710149830998348E-6</v>
      </c>
      <c r="P6" s="70" cm="1">
        <f t="array" ref="P6">IF(About!$B$4 = "National level", 'National Coal and NG Prices'!P8, IF(About!$B$4 = "State level", 'State Coal and NG Prices'!AA11, IF(About!$B$4 = "Region level", 'Regional Coal and NG Prices'!AH14, NA)))</f>
        <v>3.4906335080464446E-6</v>
      </c>
      <c r="Q6" s="70" cm="1">
        <f t="array" ref="Q6">IF(About!$B$4 = "National level", 'National Coal and NG Prices'!Q8, IF(About!$B$4 = "State level", 'State Coal and NG Prices'!AB11, IF(About!$B$4 = "Region level", 'Regional Coal and NG Prices'!AI14, NA)))</f>
        <v>3.5126235762054436E-6</v>
      </c>
      <c r="R6" s="70" cm="1">
        <f t="array" ref="R6">IF(About!$B$4 = "National level", 'National Coal and NG Prices'!R8, IF(About!$B$4 = "State level", 'State Coal and NG Prices'!AC11, IF(About!$B$4 = "Region level", 'Regional Coal and NG Prices'!AJ14, NA)))</f>
        <v>3.5318280792774504E-6</v>
      </c>
      <c r="S6" s="70" cm="1">
        <f t="array" ref="S6">IF(About!$B$4 = "National level", 'National Coal and NG Prices'!S8, IF(About!$B$4 = "State level", 'State Coal and NG Prices'!AD11, IF(About!$B$4 = "Region level", 'Regional Coal and NG Prices'!AK14, NA)))</f>
        <v>3.5541194136101331E-6</v>
      </c>
      <c r="T6" s="70" cm="1">
        <f t="array" ref="T6">IF(About!$B$4 = "National level", 'National Coal and NG Prices'!T8, IF(About!$B$4 = "State level", 'State Coal and NG Prices'!AE11, IF(About!$B$4 = "Region level", 'Regional Coal and NG Prices'!AL14, NA)))</f>
        <v>3.575485027957109E-6</v>
      </c>
      <c r="U6" s="70" cm="1">
        <f t="array" ref="U6">IF(About!$B$4 = "National level", 'National Coal and NG Prices'!U8, IF(About!$B$4 = "State level", 'State Coal and NG Prices'!AF11, IF(About!$B$4 = "Region level", 'Regional Coal and NG Prices'!AM14, NA)))</f>
        <v>3.5979412126087019E-6</v>
      </c>
      <c r="V6" s="70" cm="1">
        <f t="array" ref="V6">IF(About!$B$4 = "National level", 'National Coal and NG Prices'!V8, IF(About!$B$4 = "State level", 'State Coal and NG Prices'!AG11, IF(About!$B$4 = "Region level", 'Regional Coal and NG Prices'!AN14, NA)))</f>
        <v>3.6213164864151459E-6</v>
      </c>
      <c r="W6" s="70" cm="1">
        <f t="array" ref="W6">IF(About!$B$4 = "National level", 'National Coal and NG Prices'!W8, IF(About!$B$4 = "State level", 'State Coal and NG Prices'!AH11, IF(About!$B$4 = "Region level", 'Regional Coal and NG Prices'!AO14, NA)))</f>
        <v>3.6422028109567134E-6</v>
      </c>
      <c r="X6" s="70" cm="1">
        <f t="array" ref="X6">IF(About!$B$4 = "National level", 'National Coal and NG Prices'!X8, IF(About!$B$4 = "State level", 'State Coal and NG Prices'!AI11, IF(About!$B$4 = "Region level", 'Regional Coal and NG Prices'!AP14, NA)))</f>
        <v>3.6652072157211521E-6</v>
      </c>
      <c r="Y6" s="70" cm="1">
        <f t="array" ref="Y6">IF(About!$B$4 = "National level", 'National Coal and NG Prices'!Y8, IF(About!$B$4 = "State level", 'State Coal and NG Prices'!AJ11, IF(About!$B$4 = "Region level", 'Regional Coal and NG Prices'!AQ14, NA)))</f>
        <v>3.6921555558882227E-6</v>
      </c>
      <c r="Z6" s="70" cm="1">
        <f t="array" ref="Z6">IF(About!$B$4 = "National level", 'National Coal and NG Prices'!Z8, IF(About!$B$4 = "State level", 'State Coal and NG Prices'!AK11, IF(About!$B$4 = "Region level", 'Regional Coal and NG Prices'!AR14, NA)))</f>
        <v>3.7078388807509382E-6</v>
      </c>
      <c r="AA6" s="70" cm="1">
        <f t="array" ref="AA6">IF(About!$B$4 = "National level", 'National Coal and NG Prices'!AA8, IF(About!$B$4 = "State level", 'State Coal and NG Prices'!AL11, IF(About!$B$4 = "Region level", 'Regional Coal and NG Prices'!AS14, NA)))</f>
        <v>3.7397135232766206E-6</v>
      </c>
      <c r="AB6" s="70" cm="1">
        <f t="array" ref="AB6">IF(About!$B$4 = "National level", 'National Coal and NG Prices'!AB8, IF(About!$B$4 = "State level", 'State Coal and NG Prices'!AM11, IF(About!$B$4 = "Region level", 'Regional Coal and NG Prices'!AT14, NA)))</f>
        <v>3.7631630451605592E-6</v>
      </c>
      <c r="AC6" s="70" cm="1">
        <f t="array" ref="AC6">IF(About!$B$4 = "National level", 'National Coal and NG Prices'!AC8, IF(About!$B$4 = "State level", 'State Coal and NG Prices'!AN11, IF(About!$B$4 = "Region level", 'Regional Coal and NG Prices'!AU14, NA)))</f>
        <v>3.7880627504727812E-6</v>
      </c>
      <c r="AD6" s="70" cm="1">
        <f t="array" ref="AD6">IF(About!$B$4 = "National level", 'National Coal and NG Prices'!AD8, IF(About!$B$4 = "State level", 'State Coal and NG Prices'!AO11, IF(About!$B$4 = "Region level", 'Regional Coal and NG Prices'!AV14, NA)))</f>
        <v>3.8167539518011508E-6</v>
      </c>
      <c r="AE6" s="70" cm="1">
        <f t="array" ref="AE6">IF(About!$B$4 = "National level", 'National Coal and NG Prices'!AE8, IF(About!$B$4 = "State level", 'State Coal and NG Prices'!AP11, IF(About!$B$4 = "Region level", 'Regional Coal and NG Prices'!AW14, NA)))</f>
        <v>3.8453012051976842E-6</v>
      </c>
      <c r="AF6" s="70" cm="1">
        <f t="array" ref="AF6">IF(About!$B$4 = "National level", 'National Coal and NG Prices'!AF8, IF(About!$B$4 = "State level", 'State Coal and NG Prices'!AQ11, IF(About!$B$4 = "Region level", 'Regional Coal and NG Prices'!AX14, NA)))</f>
        <v>3.8813432421298658E-6</v>
      </c>
    </row>
    <row r="7" spans="1:34" x14ac:dyDescent="0.2">
      <c r="A7" s="18" t="s">
        <v>730</v>
      </c>
      <c r="B7" s="70" cm="1">
        <f t="array" ref="B7">IF(About!$B$4 = "National level", 'National Coal and NG Prices'!B9, IF(About!$B$4 = "State level", 'State Coal and NG Prices'!M12, IF(About!$B$4 = "Region level", 'Regional Coal and NG Prices'!T15, NA)))</f>
        <v>2.2200000000000003E-6</v>
      </c>
      <c r="C7" s="70" cm="1">
        <f t="array" ref="C7">IF(About!$B$4 = "National level", 'National Coal and NG Prices'!C9, IF(About!$B$4 = "State level", 'State Coal and NG Prices'!N12, IF(About!$B$4 = "Region level", 'Regional Coal and NG Prices'!U15, NA)))</f>
        <v>2.3114438319949426E-6</v>
      </c>
      <c r="D7" s="70" cm="1">
        <f t="array" ref="D7">IF(About!$B$4 = "National level", 'National Coal and NG Prices'!D9, IF(About!$B$4 = "State level", 'State Coal and NG Prices'!O12, IF(About!$B$4 = "Region level", 'Regional Coal and NG Prices'!V15, NA)))</f>
        <v>2.3170390963380161E-6</v>
      </c>
      <c r="E7" s="70" cm="1">
        <f t="array" ref="E7">IF(About!$B$4 = "National level", 'National Coal and NG Prices'!E9, IF(About!$B$4 = "State level", 'State Coal and NG Prices'!P12, IF(About!$B$4 = "Region level", 'Regional Coal and NG Prices'!W15, NA)))</f>
        <v>2.2299378575645644E-6</v>
      </c>
      <c r="F7" s="70" cm="1">
        <f t="array" ref="F7">IF(About!$B$4 = "National level", 'National Coal and NG Prices'!F9, IF(About!$B$4 = "State level", 'State Coal and NG Prices'!Q12, IF(About!$B$4 = "Region level", 'Regional Coal and NG Prices'!X15, NA)))</f>
        <v>2.1908104431057636E-6</v>
      </c>
      <c r="G7" s="70" cm="1">
        <f t="array" ref="G7">IF(About!$B$4 = "National level", 'National Coal and NG Prices'!G9, IF(About!$B$4 = "State level", 'State Coal and NG Prices'!R12, IF(About!$B$4 = "Region level", 'Regional Coal and NG Prices'!Y15, NA)))</f>
        <v>2.0972208318747748E-6</v>
      </c>
      <c r="H7" s="70" cm="1">
        <f t="array" ref="H7">IF(About!$B$4 = "National level", 'National Coal and NG Prices'!H9, IF(About!$B$4 = "State level", 'State Coal and NG Prices'!S12, IF(About!$B$4 = "Region level", 'Regional Coal and NG Prices'!Z15, NA)))</f>
        <v>2.0747052283449763E-6</v>
      </c>
      <c r="I7" s="70" cm="1">
        <f t="array" ref="I7">IF(About!$B$4 = "National level", 'National Coal and NG Prices'!I9, IF(About!$B$4 = "State level", 'State Coal and NG Prices'!T12, IF(About!$B$4 = "Region level", 'Regional Coal and NG Prices'!AA15, NA)))</f>
        <v>2.0545105460321114E-6</v>
      </c>
      <c r="J7" s="70" cm="1">
        <f t="array" ref="J7">IF(About!$B$4 = "National level", 'National Coal and NG Prices'!J9, IF(About!$B$4 = "State level", 'State Coal and NG Prices'!U12, IF(About!$B$4 = "Region level", 'Regional Coal and NG Prices'!AB15, NA)))</f>
        <v>2.0072825249870695E-6</v>
      </c>
      <c r="K7" s="70" cm="1">
        <f t="array" ref="K7">IF(About!$B$4 = "National level", 'National Coal and NG Prices'!K9, IF(About!$B$4 = "State level", 'State Coal and NG Prices'!V12, IF(About!$B$4 = "Region level", 'Regional Coal and NG Prices'!AC15, NA)))</f>
        <v>2.000389354176354E-6</v>
      </c>
      <c r="L7" s="70" cm="1">
        <f t="array" ref="L7">IF(About!$B$4 = "National level", 'National Coal and NG Prices'!L9, IF(About!$B$4 = "State level", 'State Coal and NG Prices'!W12, IF(About!$B$4 = "Region level", 'Regional Coal and NG Prices'!AD15, NA)))</f>
        <v>1.9953601115993294E-6</v>
      </c>
      <c r="M7" s="70" cm="1">
        <f t="array" ref="M7">IF(About!$B$4 = "National level", 'National Coal and NG Prices'!M9, IF(About!$B$4 = "State level", 'State Coal and NG Prices'!X12, IF(About!$B$4 = "Region level", 'Regional Coal and NG Prices'!AE15, NA)))</f>
        <v>2.0003742757276685E-6</v>
      </c>
      <c r="N7" s="70" cm="1">
        <f t="array" ref="N7">IF(About!$B$4 = "National level", 'National Coal and NG Prices'!N9, IF(About!$B$4 = "State level", 'State Coal and NG Prices'!Y12, IF(About!$B$4 = "Region level", 'Regional Coal and NG Prices'!AF15, NA)))</f>
        <v>1.9723248815302067E-6</v>
      </c>
      <c r="O7" s="70" cm="1">
        <f t="array" ref="O7">IF(About!$B$4 = "National level", 'National Coal and NG Prices'!O9, IF(About!$B$4 = "State level", 'State Coal and NG Prices'!Z12, IF(About!$B$4 = "Region level", 'Regional Coal and NG Prices'!AG15, NA)))</f>
        <v>1.9549301511502153E-6</v>
      </c>
      <c r="P7" s="70" cm="1">
        <f t="array" ref="P7">IF(About!$B$4 = "National level", 'National Coal and NG Prices'!P9, IF(About!$B$4 = "State level", 'State Coal and NG Prices'!AA12, IF(About!$B$4 = "Region level", 'Regional Coal and NG Prices'!AH15, NA)))</f>
        <v>1.9488825333465696E-6</v>
      </c>
      <c r="Q7" s="70" cm="1">
        <f t="array" ref="Q7">IF(About!$B$4 = "National level", 'National Coal and NG Prices'!Q9, IF(About!$B$4 = "State level", 'State Coal and NG Prices'!AB12, IF(About!$B$4 = "Region level", 'Regional Coal and NG Prices'!AI15, NA)))</f>
        <v>1.9320155486705782E-6</v>
      </c>
      <c r="R7" s="70" cm="1">
        <f t="array" ref="R7">IF(About!$B$4 = "National level", 'National Coal and NG Prices'!R9, IF(About!$B$4 = "State level", 'State Coal and NG Prices'!AC12, IF(About!$B$4 = "Region level", 'Regional Coal and NG Prices'!AJ15, NA)))</f>
        <v>1.9206394390775292E-6</v>
      </c>
      <c r="S7" s="70" cm="1">
        <f t="array" ref="S7">IF(About!$B$4 = "National level", 'National Coal and NG Prices'!S9, IF(About!$B$4 = "State level", 'State Coal and NG Prices'!AD12, IF(About!$B$4 = "Region level", 'Regional Coal and NG Prices'!AK15, NA)))</f>
        <v>1.9190248851874879E-6</v>
      </c>
      <c r="T7" s="70" cm="1">
        <f t="array" ref="T7">IF(About!$B$4 = "National level", 'National Coal and NG Prices'!T9, IF(About!$B$4 = "State level", 'State Coal and NG Prices'!AE12, IF(About!$B$4 = "Region level", 'Regional Coal and NG Prices'!AL15, NA)))</f>
        <v>1.934374745949561E-6</v>
      </c>
      <c r="U7" s="70" cm="1">
        <f t="array" ref="U7">IF(About!$B$4 = "National level", 'National Coal and NG Prices'!U9, IF(About!$B$4 = "State level", 'State Coal and NG Prices'!AF12, IF(About!$B$4 = "Region level", 'Regional Coal and NG Prices'!AM15, NA)))</f>
        <v>1.9310516878353598E-6</v>
      </c>
      <c r="V7" s="70" cm="1">
        <f t="array" ref="V7">IF(About!$B$4 = "National level", 'National Coal and NG Prices'!V9, IF(About!$B$4 = "State level", 'State Coal and NG Prices'!AG12, IF(About!$B$4 = "Region level", 'Regional Coal and NG Prices'!AN15, NA)))</f>
        <v>1.9298454119405011E-6</v>
      </c>
      <c r="W7" s="70" cm="1">
        <f t="array" ref="W7">IF(About!$B$4 = "National level", 'National Coal and NG Prices'!W9, IF(About!$B$4 = "State level", 'State Coal and NG Prices'!AH12, IF(About!$B$4 = "Region level", 'Regional Coal and NG Prices'!AO15, NA)))</f>
        <v>1.9285567845182054E-6</v>
      </c>
      <c r="X7" s="70" cm="1">
        <f t="array" ref="X7">IF(About!$B$4 = "National level", 'National Coal and NG Prices'!X9, IF(About!$B$4 = "State level", 'State Coal and NG Prices'!AI12, IF(About!$B$4 = "Region level", 'Regional Coal and NG Prices'!AP15, NA)))</f>
        <v>1.9227167853541555E-6</v>
      </c>
      <c r="Y7" s="70" cm="1">
        <f t="array" ref="Y7">IF(About!$B$4 = "National level", 'National Coal and NG Prices'!Y9, IF(About!$B$4 = "State level", 'State Coal and NG Prices'!AJ12, IF(About!$B$4 = "Region level", 'Regional Coal and NG Prices'!AQ15, NA)))</f>
        <v>1.9209885631586374E-6</v>
      </c>
      <c r="Z7" s="70" cm="1">
        <f t="array" ref="Z7">IF(About!$B$4 = "National level", 'National Coal and NG Prices'!Z9, IF(About!$B$4 = "State level", 'State Coal and NG Prices'!AK12, IF(About!$B$4 = "Region level", 'Regional Coal and NG Prices'!AR15, NA)))</f>
        <v>1.9182547244238477E-6</v>
      </c>
      <c r="AA7" s="70" cm="1">
        <f t="array" ref="AA7">IF(About!$B$4 = "National level", 'National Coal and NG Prices'!AA9, IF(About!$B$4 = "State level", 'State Coal and NG Prices'!AL12, IF(About!$B$4 = "Region level", 'Regional Coal and NG Prices'!AS15, NA)))</f>
        <v>1.9127940062382773E-6</v>
      </c>
      <c r="AB7" s="70" cm="1">
        <f t="array" ref="AB7">IF(About!$B$4 = "National level", 'National Coal and NG Prices'!AB9, IF(About!$B$4 = "State level", 'State Coal and NG Prices'!AM12, IF(About!$B$4 = "Region level", 'Regional Coal and NG Prices'!AT15, NA)))</f>
        <v>1.9103327394604988E-6</v>
      </c>
      <c r="AC7" s="70" cm="1">
        <f t="array" ref="AC7">IF(About!$B$4 = "National level", 'National Coal and NG Prices'!AC9, IF(About!$B$4 = "State level", 'State Coal and NG Prices'!AN12, IF(About!$B$4 = "Region level", 'Regional Coal and NG Prices'!AU15, NA)))</f>
        <v>1.9076870516564875E-6</v>
      </c>
      <c r="AD7" s="70" cm="1">
        <f t="array" ref="AD7">IF(About!$B$4 = "National level", 'National Coal and NG Prices'!AD9, IF(About!$B$4 = "State level", 'State Coal and NG Prices'!AO12, IF(About!$B$4 = "Region level", 'Regional Coal and NG Prices'!AV15, NA)))</f>
        <v>1.8955744178391743E-6</v>
      </c>
      <c r="AE7" s="70" cm="1">
        <f t="array" ref="AE7">IF(About!$B$4 = "National level", 'National Coal and NG Prices'!AE9, IF(About!$B$4 = "State level", 'State Coal and NG Prices'!AP12, IF(About!$B$4 = "Region level", 'Regional Coal and NG Prices'!AW15, NA)))</f>
        <v>1.8928104222070127E-6</v>
      </c>
      <c r="AF7" s="70" cm="1">
        <f t="array" ref="AF7">IF(About!$B$4 = "National level", 'National Coal and NG Prices'!AF9, IF(About!$B$4 = "State level", 'State Coal and NG Prices'!AQ12, IF(About!$B$4 = "Region level", 'Regional Coal and NG Prices'!AX15, NA)))</f>
        <v>1.8913907282692176E-6</v>
      </c>
    </row>
    <row r="8" spans="1:34" x14ac:dyDescent="0.2">
      <c r="A8" s="18" t="s">
        <v>731</v>
      </c>
      <c r="B8" s="70" cm="1">
        <f t="array" ref="B8">IF(About!$B$4 = "National level", 'National Coal and NG Prices'!B10, IF(About!$B$4 = "State level", 'State Coal and NG Prices'!M13, IF(About!$B$4 = "Region level", 'Regional Coal and NG Prices'!T16, NA)))</f>
        <v>3.9600000000000002E-6</v>
      </c>
      <c r="C8" s="70" cm="1">
        <f t="array" ref="C8">IF(About!$B$4 = "National level", 'National Coal and NG Prices'!C10, IF(About!$B$4 = "State level", 'State Coal and NG Prices'!N13, IF(About!$B$4 = "Region level", 'Regional Coal and NG Prices'!U16, NA)))</f>
        <v>3.9600000000000002E-6</v>
      </c>
      <c r="D8" s="70" cm="1">
        <f t="array" ref="D8">IF(About!$B$4 = "National level", 'National Coal and NG Prices'!D10, IF(About!$B$4 = "State level", 'State Coal and NG Prices'!O13, IF(About!$B$4 = "Region level", 'Regional Coal and NG Prices'!V16, NA)))</f>
        <v>3.9600000000000002E-6</v>
      </c>
      <c r="E8" s="70" cm="1">
        <f t="array" ref="E8">IF(About!$B$4 = "National level", 'National Coal and NG Prices'!E10, IF(About!$B$4 = "State level", 'State Coal and NG Prices'!P13, IF(About!$B$4 = "Region level", 'Regional Coal and NG Prices'!W16, NA)))</f>
        <v>3.9600000000000002E-6</v>
      </c>
      <c r="F8" s="70" cm="1">
        <f t="array" ref="F8">IF(About!$B$4 = "National level", 'National Coal and NG Prices'!F10, IF(About!$B$4 = "State level", 'State Coal and NG Prices'!Q13, IF(About!$B$4 = "Region level", 'Regional Coal and NG Prices'!X16, NA)))</f>
        <v>3.9600000000000002E-6</v>
      </c>
      <c r="G8" s="70" cm="1">
        <f t="array" ref="G8">IF(About!$B$4 = "National level", 'National Coal and NG Prices'!G10, IF(About!$B$4 = "State level", 'State Coal and NG Prices'!R13, IF(About!$B$4 = "Region level", 'Regional Coal and NG Prices'!Y16, NA)))</f>
        <v>3.9600000000000002E-6</v>
      </c>
      <c r="H8" s="70" cm="1">
        <f t="array" ref="H8">IF(About!$B$4 = "National level", 'National Coal and NG Prices'!H10, IF(About!$B$4 = "State level", 'State Coal and NG Prices'!S13, IF(About!$B$4 = "Region level", 'Regional Coal and NG Prices'!Z16, NA)))</f>
        <v>3.9600000000000002E-6</v>
      </c>
      <c r="I8" s="70" cm="1">
        <f t="array" ref="I8">IF(About!$B$4 = "National level", 'National Coal and NG Prices'!I10, IF(About!$B$4 = "State level", 'State Coal and NG Prices'!T13, IF(About!$B$4 = "Region level", 'Regional Coal and NG Prices'!AA16, NA)))</f>
        <v>3.9600000000000002E-6</v>
      </c>
      <c r="J8" s="70" cm="1">
        <f t="array" ref="J8">IF(About!$B$4 = "National level", 'National Coal and NG Prices'!J10, IF(About!$B$4 = "State level", 'State Coal and NG Prices'!U13, IF(About!$B$4 = "Region level", 'Regional Coal and NG Prices'!AB16, NA)))</f>
        <v>3.9600000000000002E-6</v>
      </c>
      <c r="K8" s="70" cm="1">
        <f t="array" ref="K8">IF(About!$B$4 = "National level", 'National Coal and NG Prices'!K10, IF(About!$B$4 = "State level", 'State Coal and NG Prices'!V13, IF(About!$B$4 = "Region level", 'Regional Coal and NG Prices'!AC16, NA)))</f>
        <v>3.9600000000000002E-6</v>
      </c>
      <c r="L8" s="70" cm="1">
        <f t="array" ref="L8">IF(About!$B$4 = "National level", 'National Coal and NG Prices'!L10, IF(About!$B$4 = "State level", 'State Coal and NG Prices'!W13, IF(About!$B$4 = "Region level", 'Regional Coal and NG Prices'!AD16, NA)))</f>
        <v>3.9600000000000002E-6</v>
      </c>
      <c r="M8" s="70" cm="1">
        <f t="array" ref="M8">IF(About!$B$4 = "National level", 'National Coal and NG Prices'!M10, IF(About!$B$4 = "State level", 'State Coal and NG Prices'!X13, IF(About!$B$4 = "Region level", 'Regional Coal and NG Prices'!AE16, NA)))</f>
        <v>3.9600000000000002E-6</v>
      </c>
      <c r="N8" s="70" cm="1">
        <f t="array" ref="N8">IF(About!$B$4 = "National level", 'National Coal and NG Prices'!N10, IF(About!$B$4 = "State level", 'State Coal and NG Prices'!Y13, IF(About!$B$4 = "Region level", 'Regional Coal and NG Prices'!AF16, NA)))</f>
        <v>3.9600000000000002E-6</v>
      </c>
      <c r="O8" s="70" cm="1">
        <f t="array" ref="O8">IF(About!$B$4 = "National level", 'National Coal and NG Prices'!O10, IF(About!$B$4 = "State level", 'State Coal and NG Prices'!Z13, IF(About!$B$4 = "Region level", 'Regional Coal and NG Prices'!AG16, NA)))</f>
        <v>3.9600000000000002E-6</v>
      </c>
      <c r="P8" s="70" cm="1">
        <f t="array" ref="P8">IF(About!$B$4 = "National level", 'National Coal and NG Prices'!P10, IF(About!$B$4 = "State level", 'State Coal and NG Prices'!AA13, IF(About!$B$4 = "Region level", 'Regional Coal and NG Prices'!AH16, NA)))</f>
        <v>3.9600000000000002E-6</v>
      </c>
      <c r="Q8" s="70" cm="1">
        <f t="array" ref="Q8">IF(About!$B$4 = "National level", 'National Coal and NG Prices'!Q10, IF(About!$B$4 = "State level", 'State Coal and NG Prices'!AB13, IF(About!$B$4 = "Region level", 'Regional Coal and NG Prices'!AI16, NA)))</f>
        <v>3.9600000000000002E-6</v>
      </c>
      <c r="R8" s="70" cm="1">
        <f t="array" ref="R8">IF(About!$B$4 = "National level", 'National Coal and NG Prices'!R10, IF(About!$B$4 = "State level", 'State Coal and NG Prices'!AC13, IF(About!$B$4 = "Region level", 'Regional Coal and NG Prices'!AJ16, NA)))</f>
        <v>3.9600000000000002E-6</v>
      </c>
      <c r="S8" s="70" cm="1">
        <f t="array" ref="S8">IF(About!$B$4 = "National level", 'National Coal and NG Prices'!S10, IF(About!$B$4 = "State level", 'State Coal and NG Prices'!AD13, IF(About!$B$4 = "Region level", 'Regional Coal and NG Prices'!AK16, NA)))</f>
        <v>3.9600000000000002E-6</v>
      </c>
      <c r="T8" s="70" cm="1">
        <f t="array" ref="T8">IF(About!$B$4 = "National level", 'National Coal and NG Prices'!T10, IF(About!$B$4 = "State level", 'State Coal and NG Prices'!AE13, IF(About!$B$4 = "Region level", 'Regional Coal and NG Prices'!AL16, NA)))</f>
        <v>3.9600000000000002E-6</v>
      </c>
      <c r="U8" s="70" cm="1">
        <f t="array" ref="U8">IF(About!$B$4 = "National level", 'National Coal and NG Prices'!U10, IF(About!$B$4 = "State level", 'State Coal and NG Prices'!AF13, IF(About!$B$4 = "Region level", 'Regional Coal and NG Prices'!AM16, NA)))</f>
        <v>3.9600000000000002E-6</v>
      </c>
      <c r="V8" s="70" cm="1">
        <f t="array" ref="V8">IF(About!$B$4 = "National level", 'National Coal and NG Prices'!V10, IF(About!$B$4 = "State level", 'State Coal and NG Prices'!AG13, IF(About!$B$4 = "Region level", 'Regional Coal and NG Prices'!AN16, NA)))</f>
        <v>3.9600000000000002E-6</v>
      </c>
      <c r="W8" s="70" cm="1">
        <f t="array" ref="W8">IF(About!$B$4 = "National level", 'National Coal and NG Prices'!W10, IF(About!$B$4 = "State level", 'State Coal and NG Prices'!AH13, IF(About!$B$4 = "Region level", 'Regional Coal and NG Prices'!AO16, NA)))</f>
        <v>3.9600000000000002E-6</v>
      </c>
      <c r="X8" s="70" cm="1">
        <f t="array" ref="X8">IF(About!$B$4 = "National level", 'National Coal and NG Prices'!X10, IF(About!$B$4 = "State level", 'State Coal and NG Prices'!AI13, IF(About!$B$4 = "Region level", 'Regional Coal and NG Prices'!AP16, NA)))</f>
        <v>3.9600000000000002E-6</v>
      </c>
      <c r="Y8" s="70" cm="1">
        <f t="array" ref="Y8">IF(About!$B$4 = "National level", 'National Coal and NG Prices'!Y10, IF(About!$B$4 = "State level", 'State Coal and NG Prices'!AJ13, IF(About!$B$4 = "Region level", 'Regional Coal and NG Prices'!AQ16, NA)))</f>
        <v>3.9600000000000002E-6</v>
      </c>
      <c r="Z8" s="70" cm="1">
        <f t="array" ref="Z8">IF(About!$B$4 = "National level", 'National Coal and NG Prices'!Z10, IF(About!$B$4 = "State level", 'State Coal and NG Prices'!AK13, IF(About!$B$4 = "Region level", 'Regional Coal and NG Prices'!AR16, NA)))</f>
        <v>3.9600000000000002E-6</v>
      </c>
      <c r="AA8" s="70" cm="1">
        <f t="array" ref="AA8">IF(About!$B$4 = "National level", 'National Coal and NG Prices'!AA10, IF(About!$B$4 = "State level", 'State Coal and NG Prices'!AL13, IF(About!$B$4 = "Region level", 'Regional Coal and NG Prices'!AS16, NA)))</f>
        <v>3.9600000000000002E-6</v>
      </c>
      <c r="AB8" s="70" cm="1">
        <f t="array" ref="AB8">IF(About!$B$4 = "National level", 'National Coal and NG Prices'!AB10, IF(About!$B$4 = "State level", 'State Coal and NG Prices'!AM13, IF(About!$B$4 = "Region level", 'Regional Coal and NG Prices'!AT16, NA)))</f>
        <v>3.9600000000000002E-6</v>
      </c>
      <c r="AC8" s="70" cm="1">
        <f t="array" ref="AC8">IF(About!$B$4 = "National level", 'National Coal and NG Prices'!AC10, IF(About!$B$4 = "State level", 'State Coal and NG Prices'!AN13, IF(About!$B$4 = "Region level", 'Regional Coal and NG Prices'!AU16, NA)))</f>
        <v>3.9600000000000002E-6</v>
      </c>
      <c r="AD8" s="70" cm="1">
        <f t="array" ref="AD8">IF(About!$B$4 = "National level", 'National Coal and NG Prices'!AD10, IF(About!$B$4 = "State level", 'State Coal and NG Prices'!AO13, IF(About!$B$4 = "Region level", 'Regional Coal and NG Prices'!AV16, NA)))</f>
        <v>3.9600000000000002E-6</v>
      </c>
      <c r="AE8" s="70" cm="1">
        <f t="array" ref="AE8">IF(About!$B$4 = "National level", 'National Coal and NG Prices'!AE10, IF(About!$B$4 = "State level", 'State Coal and NG Prices'!AP13, IF(About!$B$4 = "Region level", 'Regional Coal and NG Prices'!AW16, NA)))</f>
        <v>3.9600000000000002E-6</v>
      </c>
      <c r="AF8" s="70" cm="1">
        <f t="array" ref="AF8">IF(About!$B$4 = "National level", 'National Coal and NG Prices'!AF10, IF(About!$B$4 = "State level", 'State Coal and NG Prices'!AQ13, IF(About!$B$4 = "Region level", 'Regional Coal and NG Prices'!AX16, NA)))</f>
        <v>3.9600000000000002E-6</v>
      </c>
    </row>
    <row r="9" spans="1:34" x14ac:dyDescent="0.2">
      <c r="A9" s="18" t="s">
        <v>732</v>
      </c>
      <c r="B9" s="70" cm="1">
        <f t="array" ref="B9">IF(About!$B$4 = "National level", 'National Coal and NG Prices'!B11, IF(About!$B$4 = "State level", 'State Coal and NG Prices'!M14, IF(About!$B$4 = "Region level", 'Regional Coal and NG Prices'!T17, NA)))</f>
        <v>3.9600000000000002E-6</v>
      </c>
      <c r="C9" s="70" cm="1">
        <f t="array" ref="C9">IF(About!$B$4 = "National level", 'National Coal and NG Prices'!C11, IF(About!$B$4 = "State level", 'State Coal and NG Prices'!N14, IF(About!$B$4 = "Region level", 'Regional Coal and NG Prices'!U17, NA)))</f>
        <v>3.6933967503514564E-6</v>
      </c>
      <c r="D9" s="70" cm="1">
        <f t="array" ref="D9">IF(About!$B$4 = "National level", 'National Coal and NG Prices'!D11, IF(About!$B$4 = "State level", 'State Coal and NG Prices'!O14, IF(About!$B$4 = "Region level", 'Regional Coal and NG Prices'!V17, NA)))</f>
        <v>3.6104958239571013E-6</v>
      </c>
      <c r="E9" s="70" cm="1">
        <f t="array" ref="E9">IF(About!$B$4 = "National level", 'National Coal and NG Prices'!E11, IF(About!$B$4 = "State level", 'State Coal and NG Prices'!P14, IF(About!$B$4 = "Region level", 'Regional Coal and NG Prices'!W17, NA)))</f>
        <v>3.5430665937233795E-6</v>
      </c>
      <c r="F9" s="70" cm="1">
        <f t="array" ref="F9">IF(About!$B$4 = "National level", 'National Coal and NG Prices'!F11, IF(About!$B$4 = "State level", 'State Coal and NG Prices'!Q14, IF(About!$B$4 = "Region level", 'Regional Coal and NG Prices'!X17, NA)))</f>
        <v>3.4870320331966237E-6</v>
      </c>
      <c r="G9" s="70" cm="1">
        <f t="array" ref="G9">IF(About!$B$4 = "National level", 'National Coal and NG Prices'!G11, IF(About!$B$4 = "State level", 'State Coal and NG Prices'!R14, IF(About!$B$4 = "Region level", 'Regional Coal and NG Prices'!Y17, NA)))</f>
        <v>3.4491666257024896E-6</v>
      </c>
      <c r="H9" s="70" cm="1">
        <f t="array" ref="H9">IF(About!$B$4 = "National level", 'National Coal and NG Prices'!H11, IF(About!$B$4 = "State level", 'State Coal and NG Prices'!S14, IF(About!$B$4 = "Region level", 'Regional Coal and NG Prices'!Z17, NA)))</f>
        <v>3.4164402556308689E-6</v>
      </c>
      <c r="I9" s="70" cm="1">
        <f t="array" ref="I9">IF(About!$B$4 = "National level", 'National Coal and NG Prices'!I11, IF(About!$B$4 = "State level", 'State Coal and NG Prices'!T14, IF(About!$B$4 = "Region level", 'Regional Coal and NG Prices'!AA17, NA)))</f>
        <v>3.399324457011445E-6</v>
      </c>
      <c r="J9" s="70" cm="1">
        <f t="array" ref="J9">IF(About!$B$4 = "National level", 'National Coal and NG Prices'!J11, IF(About!$B$4 = "State level", 'State Coal and NG Prices'!U14, IF(About!$B$4 = "Region level", 'Regional Coal and NG Prices'!AB17, NA)))</f>
        <v>3.3914681540629184E-6</v>
      </c>
      <c r="K9" s="70" cm="1">
        <f t="array" ref="K9">IF(About!$B$4 = "National level", 'National Coal and NG Prices'!K11, IF(About!$B$4 = "State level", 'State Coal and NG Prices'!V14, IF(About!$B$4 = "Region level", 'Regional Coal and NG Prices'!AC17, NA)))</f>
        <v>3.3989161264191098E-6</v>
      </c>
      <c r="L9" s="70" cm="1">
        <f t="array" ref="L9">IF(About!$B$4 = "National level", 'National Coal and NG Prices'!L11, IF(About!$B$4 = "State level", 'State Coal and NG Prices'!W14, IF(About!$B$4 = "Region level", 'Regional Coal and NG Prices'!AD17, NA)))</f>
        <v>3.4215842113862017E-6</v>
      </c>
      <c r="M9" s="70" cm="1">
        <f t="array" ref="M9">IF(About!$B$4 = "National level", 'National Coal and NG Prices'!M11, IF(About!$B$4 = "State level", 'State Coal and NG Prices'!X14, IF(About!$B$4 = "Region level", 'Regional Coal and NG Prices'!AE17, NA)))</f>
        <v>3.4411695548882204E-6</v>
      </c>
      <c r="N9" s="70" cm="1">
        <f t="array" ref="N9">IF(About!$B$4 = "National level", 'National Coal and NG Prices'!N11, IF(About!$B$4 = "State level", 'State Coal and NG Prices'!Y14, IF(About!$B$4 = "Region level", 'Regional Coal and NG Prices'!AF17, NA)))</f>
        <v>3.4533723279904398E-6</v>
      </c>
      <c r="O9" s="70" cm="1">
        <f t="array" ref="O9">IF(About!$B$4 = "National level", 'National Coal and NG Prices'!O11, IF(About!$B$4 = "State level", 'State Coal and NG Prices'!Z14, IF(About!$B$4 = "Region level", 'Regional Coal and NG Prices'!AG17, NA)))</f>
        <v>3.4710149830998348E-6</v>
      </c>
      <c r="P9" s="70" cm="1">
        <f t="array" ref="P9">IF(About!$B$4 = "National level", 'National Coal and NG Prices'!P11, IF(About!$B$4 = "State level", 'State Coal and NG Prices'!AA14, IF(About!$B$4 = "Region level", 'Regional Coal and NG Prices'!AH17, NA)))</f>
        <v>3.4906335080464446E-6</v>
      </c>
      <c r="Q9" s="70" cm="1">
        <f t="array" ref="Q9">IF(About!$B$4 = "National level", 'National Coal and NG Prices'!Q11, IF(About!$B$4 = "State level", 'State Coal and NG Prices'!AB14, IF(About!$B$4 = "Region level", 'Regional Coal and NG Prices'!AI17, NA)))</f>
        <v>3.5126235762054436E-6</v>
      </c>
      <c r="R9" s="70" cm="1">
        <f t="array" ref="R9">IF(About!$B$4 = "National level", 'National Coal and NG Prices'!R11, IF(About!$B$4 = "State level", 'State Coal and NG Prices'!AC14, IF(About!$B$4 = "Region level", 'Regional Coal and NG Prices'!AJ17, NA)))</f>
        <v>3.5318280792774504E-6</v>
      </c>
      <c r="S9" s="70" cm="1">
        <f t="array" ref="S9">IF(About!$B$4 = "National level", 'National Coal and NG Prices'!S11, IF(About!$B$4 = "State level", 'State Coal and NG Prices'!AD14, IF(About!$B$4 = "Region level", 'Regional Coal and NG Prices'!AK17, NA)))</f>
        <v>3.5541194136101331E-6</v>
      </c>
      <c r="T9" s="70" cm="1">
        <f t="array" ref="T9">IF(About!$B$4 = "National level", 'National Coal and NG Prices'!T11, IF(About!$B$4 = "State level", 'State Coal and NG Prices'!AE14, IF(About!$B$4 = "Region level", 'Regional Coal and NG Prices'!AL17, NA)))</f>
        <v>3.575485027957109E-6</v>
      </c>
      <c r="U9" s="70" cm="1">
        <f t="array" ref="U9">IF(About!$B$4 = "National level", 'National Coal and NG Prices'!U11, IF(About!$B$4 = "State level", 'State Coal and NG Prices'!AF14, IF(About!$B$4 = "Region level", 'Regional Coal and NG Prices'!AM17, NA)))</f>
        <v>3.5979412126087019E-6</v>
      </c>
      <c r="V9" s="70" cm="1">
        <f t="array" ref="V9">IF(About!$B$4 = "National level", 'National Coal and NG Prices'!V11, IF(About!$B$4 = "State level", 'State Coal and NG Prices'!AG14, IF(About!$B$4 = "Region level", 'Regional Coal and NG Prices'!AN17, NA)))</f>
        <v>3.6213164864151459E-6</v>
      </c>
      <c r="W9" s="70" cm="1">
        <f t="array" ref="W9">IF(About!$B$4 = "National level", 'National Coal and NG Prices'!W11, IF(About!$B$4 = "State level", 'State Coal and NG Prices'!AH14, IF(About!$B$4 = "Region level", 'Regional Coal and NG Prices'!AO17, NA)))</f>
        <v>3.6422028109567134E-6</v>
      </c>
      <c r="X9" s="70" cm="1">
        <f t="array" ref="X9">IF(About!$B$4 = "National level", 'National Coal and NG Prices'!X11, IF(About!$B$4 = "State level", 'State Coal and NG Prices'!AI14, IF(About!$B$4 = "Region level", 'Regional Coal and NG Prices'!AP17, NA)))</f>
        <v>3.6652072157211521E-6</v>
      </c>
      <c r="Y9" s="70" cm="1">
        <f t="array" ref="Y9">IF(About!$B$4 = "National level", 'National Coal and NG Prices'!Y11, IF(About!$B$4 = "State level", 'State Coal and NG Prices'!AJ14, IF(About!$B$4 = "Region level", 'Regional Coal and NG Prices'!AQ17, NA)))</f>
        <v>3.6921555558882227E-6</v>
      </c>
      <c r="Z9" s="70" cm="1">
        <f t="array" ref="Z9">IF(About!$B$4 = "National level", 'National Coal and NG Prices'!Z11, IF(About!$B$4 = "State level", 'State Coal and NG Prices'!AK14, IF(About!$B$4 = "Region level", 'Regional Coal and NG Prices'!AR17, NA)))</f>
        <v>3.7078388807509382E-6</v>
      </c>
      <c r="AA9" s="70" cm="1">
        <f t="array" ref="AA9">IF(About!$B$4 = "National level", 'National Coal and NG Prices'!AA11, IF(About!$B$4 = "State level", 'State Coal and NG Prices'!AL14, IF(About!$B$4 = "Region level", 'Regional Coal and NG Prices'!AS17, NA)))</f>
        <v>3.7397135232766206E-6</v>
      </c>
      <c r="AB9" s="70" cm="1">
        <f t="array" ref="AB9">IF(About!$B$4 = "National level", 'National Coal and NG Prices'!AB11, IF(About!$B$4 = "State level", 'State Coal and NG Prices'!AM14, IF(About!$B$4 = "Region level", 'Regional Coal and NG Prices'!AT17, NA)))</f>
        <v>3.7631630451605592E-6</v>
      </c>
      <c r="AC9" s="70" cm="1">
        <f t="array" ref="AC9">IF(About!$B$4 = "National level", 'National Coal and NG Prices'!AC11, IF(About!$B$4 = "State level", 'State Coal and NG Prices'!AN14, IF(About!$B$4 = "Region level", 'Regional Coal and NG Prices'!AU17, NA)))</f>
        <v>3.7880627504727812E-6</v>
      </c>
      <c r="AD9" s="70" cm="1">
        <f t="array" ref="AD9">IF(About!$B$4 = "National level", 'National Coal and NG Prices'!AD11, IF(About!$B$4 = "State level", 'State Coal and NG Prices'!AO14, IF(About!$B$4 = "Region level", 'Regional Coal and NG Prices'!AV17, NA)))</f>
        <v>3.8167539518011508E-6</v>
      </c>
      <c r="AE9" s="70" cm="1">
        <f t="array" ref="AE9">IF(About!$B$4 = "National level", 'National Coal and NG Prices'!AE11, IF(About!$B$4 = "State level", 'State Coal and NG Prices'!AP14, IF(About!$B$4 = "Region level", 'Regional Coal and NG Prices'!AW17, NA)))</f>
        <v>3.8453012051976842E-6</v>
      </c>
      <c r="AF9" s="70" cm="1">
        <f t="array" ref="AF9">IF(About!$B$4 = "National level", 'National Coal and NG Prices'!AF11, IF(About!$B$4 = "State level", 'State Coal and NG Prices'!AQ14, IF(About!$B$4 = "Region level", 'Regional Coal and NG Prices'!AX17, NA)))</f>
        <v>3.8813432421298658E-6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 cm="1">
        <f t="array" ref="B2">IF(About!$B$4 = "National level", 'National Coal and NG Prices'!B15, IF(About!$B$4 = "State level", 'State Coal and NG Prices'!M18, IF(About!$B$4 = "Region level", 'Regional Coal and NG Prices'!S21, NA)))</f>
        <v>4.1900000000000005E-6</v>
      </c>
      <c r="C2" s="72" cm="1">
        <f t="array" ref="C2">IF(About!$B$4 = "National level", 'National Coal and NG Prices'!C15, IF(About!$B$4 = "State level", 'State Coal and NG Prices'!N18, IF(About!$B$4 = "Region level", 'Regional Coal and NG Prices'!T21, NA)))</f>
        <v>3.4784099594028847E-6</v>
      </c>
      <c r="D2" s="72" cm="1">
        <f t="array" ref="D2">IF(About!$B$4 = "National level", 'National Coal and NG Prices'!D15, IF(About!$B$4 = "State level", 'State Coal and NG Prices'!O18, IF(About!$B$4 = "Region level", 'Regional Coal and NG Prices'!U21, NA)))</f>
        <v>3.0697991019450231E-6</v>
      </c>
      <c r="E2" s="72" cm="1">
        <f t="array" ref="E2">IF(About!$B$4 = "National level", 'National Coal and NG Prices'!E15, IF(About!$B$4 = "State level", 'State Coal and NG Prices'!P18, IF(About!$B$4 = "Region level", 'Regional Coal and NG Prices'!V21, NA)))</f>
        <v>2.9875227489604686E-6</v>
      </c>
      <c r="F2" s="72" cm="1">
        <f t="array" ref="F2">IF(About!$B$4 = "National level", 'National Coal and NG Prices'!F15, IF(About!$B$4 = "State level", 'State Coal and NG Prices'!Q18, IF(About!$B$4 = "Region level", 'Regional Coal and NG Prices'!W21, NA)))</f>
        <v>3.0195101591214634E-6</v>
      </c>
      <c r="G2" s="72" cm="1">
        <f t="array" ref="G2">IF(About!$B$4 = "National level", 'National Coal and NG Prices'!G15, IF(About!$B$4 = "State level", 'State Coal and NG Prices'!R18, IF(About!$B$4 = "Region level", 'Regional Coal and NG Prices'!X21, NA)))</f>
        <v>3.051925528042451E-6</v>
      </c>
      <c r="H2" s="72" cm="1">
        <f t="array" ref="H2">IF(About!$B$4 = "National level", 'National Coal and NG Prices'!H15, IF(About!$B$4 = "State level", 'State Coal and NG Prices'!S18, IF(About!$B$4 = "Region level", 'Regional Coal and NG Prices'!Y21, NA)))</f>
        <v>3.4606772184381624E-6</v>
      </c>
      <c r="I2" s="72" cm="1">
        <f t="array" ref="I2">IF(About!$B$4 = "National level", 'National Coal and NG Prices'!I15, IF(About!$B$4 = "State level", 'State Coal and NG Prices'!T18, IF(About!$B$4 = "Region level", 'Regional Coal and NG Prices'!Z21, NA)))</f>
        <v>3.8694289088338743E-6</v>
      </c>
      <c r="J2" s="72" cm="1">
        <f t="array" ref="J2">IF(About!$B$4 = "National level", 'National Coal and NG Prices'!J15, IF(About!$B$4 = "State level", 'State Coal and NG Prices'!U18, IF(About!$B$4 = "Region level", 'Regional Coal and NG Prices'!AA21, NA)))</f>
        <v>3.7871567603029212E-6</v>
      </c>
      <c r="K2" s="72" cm="1">
        <f t="array" ref="K2">IF(About!$B$4 = "National level", 'National Coal and NG Prices'!K15, IF(About!$B$4 = "State level", 'State Coal and NG Prices'!V18, IF(About!$B$4 = "Region level", 'Regional Coal and NG Prices'!AB21, NA)))</f>
        <v>3.7260963368292665E-6</v>
      </c>
      <c r="L2" s="72" cm="1">
        <f t="array" ref="L2">IF(About!$B$4 = "National level", 'National Coal and NG Prices'!L15, IF(About!$B$4 = "State level", 'State Coal and NG Prices'!W18, IF(About!$B$4 = "Region level", 'Regional Coal and NG Prices'!AC21, NA)))</f>
        <v>3.8795525694921459E-6</v>
      </c>
      <c r="M2" s="72" cm="1">
        <f t="array" ref="M2">IF(About!$B$4 = "National level", 'National Coal and NG Prices'!M15, IF(About!$B$4 = "State level", 'State Coal and NG Prices'!X18, IF(About!$B$4 = "Region level", 'Regional Coal and NG Prices'!AD21, NA)))</f>
        <v>3.7895584221586517E-6</v>
      </c>
      <c r="N2" s="72" cm="1">
        <f t="array" ref="N2">IF(About!$B$4 = "National level", 'National Coal and NG Prices'!N15, IF(About!$B$4 = "State level", 'State Coal and NG Prices'!Y18, IF(About!$B$4 = "Region level", 'Regional Coal and NG Prices'!AE21, NA)))</f>
        <v>3.7512188608793951E-6</v>
      </c>
      <c r="O2" s="72" cm="1">
        <f t="array" ref="O2">IF(About!$B$4 = "National level", 'National Coal and NG Prices'!O15, IF(About!$B$4 = "State level", 'State Coal and NG Prices'!Z18, IF(About!$B$4 = "Region level", 'Regional Coal and NG Prices'!AF21, NA)))</f>
        <v>3.6960979653906484E-6</v>
      </c>
      <c r="P2" s="72" cm="1">
        <f t="array" ref="P2">IF(About!$B$4 = "National level", 'National Coal and NG Prices'!P15, IF(About!$B$4 = "State level", 'State Coal and NG Prices'!AA18, IF(About!$B$4 = "Region level", 'Regional Coal and NG Prices'!AG21, NA)))</f>
        <v>3.6416371965265875E-6</v>
      </c>
      <c r="Q2" s="72" cm="1">
        <f t="array" ref="Q2">IF(About!$B$4 = "National level", 'National Coal and NG Prices'!Q15, IF(About!$B$4 = "State level", 'State Coal and NG Prices'!AB18, IF(About!$B$4 = "Region level", 'Regional Coal and NG Prices'!AH21, NA)))</f>
        <v>3.5709433724513739E-6</v>
      </c>
      <c r="R2" s="72" cm="1">
        <f t="array" ref="R2">IF(About!$B$4 = "National level", 'National Coal and NG Prices'!R15, IF(About!$B$4 = "State level", 'State Coal and NG Prices'!AC18, IF(About!$B$4 = "Region level", 'Regional Coal and NG Prices'!AI21, NA)))</f>
        <v>3.5251490218284937E-6</v>
      </c>
      <c r="S2" s="72" cm="1">
        <f t="array" ref="S2">IF(About!$B$4 = "National level", 'National Coal and NG Prices'!S15, IF(About!$B$4 = "State level", 'State Coal and NG Prices'!AD18, IF(About!$B$4 = "Region level", 'Regional Coal and NG Prices'!AJ21, NA)))</f>
        <v>3.4804631553180607E-6</v>
      </c>
      <c r="T2" s="72" cm="1">
        <f t="array" ref="T2">IF(About!$B$4 = "National level", 'National Coal and NG Prices'!T15, IF(About!$B$4 = "State level", 'State Coal and NG Prices'!AE18, IF(About!$B$4 = "Region level", 'Regional Coal and NG Prices'!AK21, NA)))</f>
        <v>3.4384197292710957E-6</v>
      </c>
      <c r="U2" s="72" cm="1">
        <f t="array" ref="U2">IF(About!$B$4 = "National level", 'National Coal and NG Prices'!U15, IF(About!$B$4 = "State level", 'State Coal and NG Prices'!AF18, IF(About!$B$4 = "Region level", 'Regional Coal and NG Prices'!AL21, NA)))</f>
        <v>3.3995003009030642E-6</v>
      </c>
      <c r="V2" s="72" cm="1">
        <f t="array" ref="V2">IF(About!$B$4 = "National level", 'National Coal and NG Prices'!V15, IF(About!$B$4 = "State level", 'State Coal and NG Prices'!AG18, IF(About!$B$4 = "Region level", 'Regional Coal and NG Prices'!AM21, NA)))</f>
        <v>3.3709201702596697E-6</v>
      </c>
      <c r="W2" s="72" cm="1">
        <f t="array" ref="W2">IF(About!$B$4 = "National level", 'National Coal and NG Prices'!W15, IF(About!$B$4 = "State level", 'State Coal and NG Prices'!AH18, IF(About!$B$4 = "Region level", 'Regional Coal and NG Prices'!AN21, NA)))</f>
        <v>3.3434295064089714E-6</v>
      </c>
      <c r="X2" s="72" cm="1">
        <f t="array" ref="X2">IF(About!$B$4 = "National level", 'National Coal and NG Prices'!X15, IF(About!$B$4 = "State level", 'State Coal and NG Prices'!AI18, IF(About!$B$4 = "Region level", 'Regional Coal and NG Prices'!AO21, NA)))</f>
        <v>3.3316693892694814E-6</v>
      </c>
      <c r="Y2" s="72" cm="1">
        <f t="array" ref="Y2">IF(About!$B$4 = "National level", 'National Coal and NG Prices'!Y15, IF(About!$B$4 = "State level", 'State Coal and NG Prices'!AJ18, IF(About!$B$4 = "Region level", 'Regional Coal and NG Prices'!AP21, NA)))</f>
        <v>3.309744998212583E-6</v>
      </c>
      <c r="Z2" s="72" cm="1">
        <f t="array" ref="Z2">IF(About!$B$4 = "National level", 'National Coal and NG Prices'!Z15, IF(About!$B$4 = "State level", 'State Coal and NG Prices'!AK18, IF(About!$B$4 = "Region level", 'Regional Coal and NG Prices'!AQ21, NA)))</f>
        <v>3.3044746220210589E-6</v>
      </c>
      <c r="AA2" s="72" cm="1">
        <f t="array" ref="AA2">IF(About!$B$4 = "National level", 'National Coal and NG Prices'!AA15, IF(About!$B$4 = "State level", 'State Coal and NG Prices'!AL18, IF(About!$B$4 = "Region level", 'Regional Coal and NG Prices'!AR21, NA)))</f>
        <v>3.2872155985255413E-6</v>
      </c>
      <c r="AB2" s="72" cm="1">
        <f t="array" ref="AB2">IF(About!$B$4 = "National level", 'National Coal and NG Prices'!AB15, IF(About!$B$4 = "State level", 'State Coal and NG Prices'!AM18, IF(About!$B$4 = "Region level", 'Regional Coal and NG Prices'!AS21, NA)))</f>
        <v>3.273537633037965E-6</v>
      </c>
      <c r="AC2" s="72" cm="1">
        <f t="array" ref="AC2">IF(About!$B$4 = "National level", 'National Coal and NG Prices'!AC15, IF(About!$B$4 = "State level", 'State Coal and NG Prices'!AN18, IF(About!$B$4 = "Region level", 'Regional Coal and NG Prices'!AT21, NA)))</f>
        <v>3.2677076963872334E-6</v>
      </c>
      <c r="AD2" s="72" cm="1">
        <f t="array" ref="AD2">IF(About!$B$4 = "National level", 'National Coal and NG Prices'!AD15, IF(About!$B$4 = "State level", 'State Coal and NG Prices'!AO18, IF(About!$B$4 = "Region level", 'Regional Coal and NG Prices'!AU21, NA)))</f>
        <v>3.246971404323789E-6</v>
      </c>
      <c r="AE2" s="72" cm="1">
        <f t="array" ref="AE2">IF(About!$B$4 = "National level", 'National Coal and NG Prices'!AE15, IF(About!$B$4 = "State level", 'State Coal and NG Prices'!AP18, IF(About!$B$4 = "Region level", 'Regional Coal and NG Prices'!AV21, NA)))</f>
        <v>3.2332724875517376E-6</v>
      </c>
      <c r="AF2" s="72" cm="1">
        <f t="array" ref="AF2">IF(About!$B$4 = "National level", 'National Coal and NG Prices'!AF15, IF(About!$B$4 = "State level", 'State Coal and NG Prices'!AQ18, IF(About!$B$4 = "Region level", 'Regional Coal and NG Prices'!AW21, NA)))</f>
        <v>3.2346497927603727E-6</v>
      </c>
    </row>
    <row r="3" spans="1:34" x14ac:dyDescent="0.2">
      <c r="A3" s="18" t="s">
        <v>726</v>
      </c>
      <c r="B3" s="72" cm="1">
        <f t="array" ref="B3">IF(About!$B$4 = "National level", 'National Coal and NG Prices'!B16, IF(About!$B$4 = "State level", 'State Coal and NG Prices'!M19, IF(About!$B$4 = "Region level", 'Regional Coal and NG Prices'!S22, NA)))</f>
        <v>2.74E-6</v>
      </c>
      <c r="C3" s="72" cm="1">
        <f t="array" ref="C3">IF(About!$B$4 = "National level", 'National Coal and NG Prices'!C16, IF(About!$B$4 = "State level", 'State Coal and NG Prices'!N19, IF(About!$B$4 = "Region level", 'Regional Coal and NG Prices'!T22, NA)))</f>
        <v>3.7991166997235922E-6</v>
      </c>
      <c r="D3" s="72" cm="1">
        <f t="array" ref="D3">IF(About!$B$4 = "National level", 'National Coal and NG Prices'!D16, IF(About!$B$4 = "State level", 'State Coal and NG Prices'!O19, IF(About!$B$4 = "Region level", 'Regional Coal and NG Prices'!U22, NA)))</f>
        <v>3.3528322334374449E-6</v>
      </c>
      <c r="E3" s="72" cm="1">
        <f t="array" ref="E3">IF(About!$B$4 = "National level", 'National Coal and NG Prices'!E16, IF(About!$B$4 = "State level", 'State Coal and NG Prices'!P19, IF(About!$B$4 = "Region level", 'Regional Coal and NG Prices'!V22, NA)))</f>
        <v>3.2629700635770432E-6</v>
      </c>
      <c r="F3" s="72" cm="1">
        <f t="array" ref="F3">IF(About!$B$4 = "National level", 'National Coal and NG Prices'!F16, IF(About!$B$4 = "State level", 'State Coal and NG Prices'!Q19, IF(About!$B$4 = "Region level", 'Regional Coal and NG Prices'!W22, NA)))</f>
        <v>3.297906688512537E-6</v>
      </c>
      <c r="G3" s="72" cm="1">
        <f t="array" ref="G3">IF(About!$B$4 = "National level", 'National Coal and NG Prices'!G16, IF(About!$B$4 = "State level", 'State Coal and NG Prices'!R19, IF(About!$B$4 = "Region level", 'Regional Coal and NG Prices'!X22, NA)))</f>
        <v>3.3333107296786798E-6</v>
      </c>
      <c r="H3" s="72" cm="1">
        <f t="array" ref="H3">IF(About!$B$4 = "National level", 'National Coal and NG Prices'!H16, IF(About!$B$4 = "State level", 'State Coal and NG Prices'!S19, IF(About!$B$4 = "Region level", 'Regional Coal and NG Prices'!Y22, NA)))</f>
        <v>3.2059507296470487E-6</v>
      </c>
      <c r="I3" s="72" cm="1">
        <f t="array" ref="I3">IF(About!$B$4 = "National level", 'National Coal and NG Prices'!I16, IF(About!$B$4 = "State level", 'State Coal and NG Prices'!T19, IF(About!$B$4 = "Region level", 'Regional Coal and NG Prices'!Z22, NA)))</f>
        <v>3.0785907296154171E-6</v>
      </c>
      <c r="J3" s="72" cm="1">
        <f t="array" ref="J3">IF(About!$B$4 = "National level", 'National Coal and NG Prices'!J16, IF(About!$B$4 = "State level", 'State Coal and NG Prices'!U19, IF(About!$B$4 = "Region level", 'Regional Coal and NG Prices'!AA22, NA)))</f>
        <v>3.139919927633342E-6</v>
      </c>
      <c r="K3" s="72" cm="1">
        <f t="array" ref="K3">IF(About!$B$4 = "National level", 'National Coal and NG Prices'!K16, IF(About!$B$4 = "State level", 'State Coal and NG Prices'!V19, IF(About!$B$4 = "Region level", 'Regional Coal and NG Prices'!AB22, NA)))</f>
        <v>3.248410017258173E-6</v>
      </c>
      <c r="L3" s="72" cm="1">
        <f t="array" ref="L3">IF(About!$B$4 = "National level", 'National Coal and NG Prices'!L16, IF(About!$B$4 = "State level", 'State Coal and NG Prices'!W19, IF(About!$B$4 = "Region level", 'Regional Coal and NG Prices'!AC22, NA)))</f>
        <v>3.3151967448078387E-6</v>
      </c>
      <c r="M3" s="72" cm="1">
        <f t="array" ref="M3">IF(About!$B$4 = "National level", 'National Coal and NG Prices'!M16, IF(About!$B$4 = "State level", 'State Coal and NG Prices'!X19, IF(About!$B$4 = "Region level", 'Regional Coal and NG Prices'!AD22, NA)))</f>
        <v>3.3527020072432029E-6</v>
      </c>
      <c r="N3" s="72" cm="1">
        <f t="array" ref="N3">IF(About!$B$4 = "National level", 'National Coal and NG Prices'!N16, IF(About!$B$4 = "State level", 'State Coal and NG Prices'!Y19, IF(About!$B$4 = "Region level", 'Regional Coal and NG Prices'!AE22, NA)))</f>
        <v>3.3736701155774623E-6</v>
      </c>
      <c r="O3" s="72" cm="1">
        <f t="array" ref="O3">IF(About!$B$4 = "National level", 'National Coal and NG Prices'!O16, IF(About!$B$4 = "State level", 'State Coal and NG Prices'!Z19, IF(About!$B$4 = "Region level", 'Regional Coal and NG Prices'!AF22, NA)))</f>
        <v>3.4103581479496115E-6</v>
      </c>
      <c r="P3" s="72" cm="1">
        <f t="array" ref="P3">IF(About!$B$4 = "National level", 'National Coal and NG Prices'!P16, IF(About!$B$4 = "State level", 'State Coal and NG Prices'!AA19, IF(About!$B$4 = "Region level", 'Regional Coal and NG Prices'!AG22, NA)))</f>
        <v>3.4029918824483077E-6</v>
      </c>
      <c r="Q3" s="72" cm="1">
        <f t="array" ref="Q3">IF(About!$B$4 = "National level", 'National Coal and NG Prices'!Q16, IF(About!$B$4 = "State level", 'State Coal and NG Prices'!AB19, IF(About!$B$4 = "Region level", 'Regional Coal and NG Prices'!AH22, NA)))</f>
        <v>3.3802370629073487E-6</v>
      </c>
      <c r="R3" s="72" cm="1">
        <f t="array" ref="R3">IF(About!$B$4 = "National level", 'National Coal and NG Prices'!R16, IF(About!$B$4 = "State level", 'State Coal and NG Prices'!AC19, IF(About!$B$4 = "Region level", 'Regional Coal and NG Prices'!AI22, NA)))</f>
        <v>3.3754366759058908E-6</v>
      </c>
      <c r="S3" s="72" cm="1">
        <f t="array" ref="S3">IF(About!$B$4 = "National level", 'National Coal and NG Prices'!S16, IF(About!$B$4 = "State level", 'State Coal and NG Prices'!AD19, IF(About!$B$4 = "Region level", 'Regional Coal and NG Prices'!AJ22, NA)))</f>
        <v>3.3479228906132531E-6</v>
      </c>
      <c r="T3" s="72" cm="1">
        <f t="array" ref="T3">IF(About!$B$4 = "National level", 'National Coal and NG Prices'!T16, IF(About!$B$4 = "State level", 'State Coal and NG Prices'!AE19, IF(About!$B$4 = "Region level", 'Regional Coal and NG Prices'!AK22, NA)))</f>
        <v>3.3200777353223816E-6</v>
      </c>
      <c r="U3" s="72" cm="1">
        <f t="array" ref="U3">IF(About!$B$4 = "National level", 'National Coal and NG Prices'!U16, IF(About!$B$4 = "State level", 'State Coal and NG Prices'!AF19, IF(About!$B$4 = "Region level", 'Regional Coal and NG Prices'!AL22, NA)))</f>
        <v>3.2885707176523654E-6</v>
      </c>
      <c r="V3" s="72" cm="1">
        <f t="array" ref="V3">IF(About!$B$4 = "National level", 'National Coal and NG Prices'!V16, IF(About!$B$4 = "State level", 'State Coal and NG Prices'!AG19, IF(About!$B$4 = "Region level", 'Regional Coal and NG Prices'!AM22, NA)))</f>
        <v>3.2707629387269488E-6</v>
      </c>
      <c r="W3" s="72" cm="1">
        <f t="array" ref="W3">IF(About!$B$4 = "National level", 'National Coal and NG Prices'!W16, IF(About!$B$4 = "State level", 'State Coal and NG Prices'!AH19, IF(About!$B$4 = "Region level", 'Regional Coal and NG Prices'!AN22, NA)))</f>
        <v>3.271492848317655E-6</v>
      </c>
      <c r="X3" s="72" cm="1">
        <f t="array" ref="X3">IF(About!$B$4 = "National level", 'National Coal and NG Prices'!X16, IF(About!$B$4 = "State level", 'State Coal and NG Prices'!AI19, IF(About!$B$4 = "Region level", 'Regional Coal and NG Prices'!AO22, NA)))</f>
        <v>3.272550769426885E-6</v>
      </c>
      <c r="Y3" s="72" cm="1">
        <f t="array" ref="Y3">IF(About!$B$4 = "National level", 'National Coal and NG Prices'!Y16, IF(About!$B$4 = "State level", 'State Coal and NG Prices'!AJ19, IF(About!$B$4 = "Region level", 'Regional Coal and NG Prices'!AP22, NA)))</f>
        <v>3.2552893032012604E-6</v>
      </c>
      <c r="Z3" s="72" cm="1">
        <f t="array" ref="Z3">IF(About!$B$4 = "National level", 'National Coal and NG Prices'!Z16, IF(About!$B$4 = "State level", 'State Coal and NG Prices'!AK19, IF(About!$B$4 = "Region level", 'Regional Coal and NG Prices'!AQ22, NA)))</f>
        <v>3.2751155284334939E-6</v>
      </c>
      <c r="AA3" s="72" cm="1">
        <f t="array" ref="AA3">IF(About!$B$4 = "National level", 'National Coal and NG Prices'!AA16, IF(About!$B$4 = "State level", 'State Coal and NG Prices'!AL19, IF(About!$B$4 = "Region level", 'Regional Coal and NG Prices'!AR22, NA)))</f>
        <v>3.2487559406684923E-6</v>
      </c>
      <c r="AB3" s="72" cm="1">
        <f t="array" ref="AB3">IF(About!$B$4 = "National level", 'National Coal and NG Prices'!AB16, IF(About!$B$4 = "State level", 'State Coal and NG Prices'!AM19, IF(About!$B$4 = "Region level", 'Regional Coal and NG Prices'!AS22, NA)))</f>
        <v>3.2305541001235529E-6</v>
      </c>
      <c r="AC3" s="72" cm="1">
        <f t="array" ref="AC3">IF(About!$B$4 = "National level", 'National Coal and NG Prices'!AC16, IF(About!$B$4 = "State level", 'State Coal and NG Prices'!AN19, IF(About!$B$4 = "Region level", 'Regional Coal and NG Prices'!AT22, NA)))</f>
        <v>3.2341723022664431E-6</v>
      </c>
      <c r="AD3" s="72" cm="1">
        <f t="array" ref="AD3">IF(About!$B$4 = "National level", 'National Coal and NG Prices'!AD16, IF(About!$B$4 = "State level", 'State Coal and NG Prices'!AO19, IF(About!$B$4 = "Region level", 'Regional Coal and NG Prices'!AU22, NA)))</f>
        <v>3.1892078563910806E-6</v>
      </c>
      <c r="AE3" s="72" cm="1">
        <f t="array" ref="AE3">IF(About!$B$4 = "National level", 'National Coal and NG Prices'!AE16, IF(About!$B$4 = "State level", 'State Coal and NG Prices'!AP19, IF(About!$B$4 = "Region level", 'Regional Coal and NG Prices'!AV22, NA)))</f>
        <v>3.1454502242255065E-6</v>
      </c>
      <c r="AF3" s="72" cm="1">
        <f t="array" ref="AF3">IF(About!$B$4 = "National level", 'National Coal and NG Prices'!AF16, IF(About!$B$4 = "State level", 'State Coal and NG Prices'!AQ19, IF(About!$B$4 = "Region level", 'Regional Coal and NG Prices'!AW22, NA)))</f>
        <v>3.1616884736322569E-6</v>
      </c>
    </row>
    <row r="4" spans="1:34" x14ac:dyDescent="0.2">
      <c r="A4" s="18" t="s">
        <v>727</v>
      </c>
      <c r="B4" s="72" cm="1">
        <f t="array" ref="B4">IF(About!$B$4 = "National level", 'National Coal and NG Prices'!B17, IF(About!$B$4 = "State level", 'State Coal and NG Prices'!M20, IF(About!$B$4 = "Region level", 'Regional Coal and NG Prices'!S23, NA)))</f>
        <v>7.3200000000000002E-6</v>
      </c>
      <c r="C4" s="72" cm="1">
        <f t="array" ref="C4">IF(About!$B$4 = "National level", 'National Coal and NG Prices'!C17, IF(About!$B$4 = "State level", 'State Coal and NG Prices'!N20, IF(About!$B$4 = "Region level", 'Regional Coal and NG Prices'!T23, NA)))</f>
        <v>7.7890251314928098E-6</v>
      </c>
      <c r="D4" s="72" cm="1">
        <f t="array" ref="D4">IF(About!$B$4 = "National level", 'National Coal and NG Prices'!D17, IF(About!$B$4 = "State level", 'State Coal and NG Prices'!O20, IF(About!$B$4 = "Region level", 'Regional Coal and NG Prices'!U23, NA)))</f>
        <v>6.8740437822885151E-6</v>
      </c>
      <c r="E4" s="72" cm="1">
        <f t="array" ref="E4">IF(About!$B$4 = "National level", 'National Coal and NG Prices'!E17, IF(About!$B$4 = "State level", 'State Coal and NG Prices'!P20, IF(About!$B$4 = "Region level", 'Regional Coal and NG Prices'!V23, NA)))</f>
        <v>6.6898065622357409E-6</v>
      </c>
      <c r="F4" s="72" cm="1">
        <f t="array" ref="F4">IF(About!$B$4 = "National level", 'National Coal and NG Prices'!F17, IF(About!$B$4 = "State level", 'State Coal and NG Prices'!Q20, IF(About!$B$4 = "Region level", 'Regional Coal and NG Prices'!W23, NA)))</f>
        <v>6.7614343302513689E-6</v>
      </c>
      <c r="G4" s="72" cm="1">
        <f t="array" ref="G4">IF(About!$B$4 = "National level", 'National Coal and NG Prices'!G17, IF(About!$B$4 = "State level", 'State Coal and NG Prices'!R20, IF(About!$B$4 = "Region level", 'Regional Coal and NG Prices'!X23, NA)))</f>
        <v>6.8340204043826438E-6</v>
      </c>
      <c r="H4" s="72" cm="1">
        <f t="array" ref="H4">IF(About!$B$4 = "National level", 'National Coal and NG Prices'!H17, IF(About!$B$4 = "State level", 'State Coal and NG Prices'!S20, IF(About!$B$4 = "Region level", 'Regional Coal and NG Prices'!Y23, NA)))</f>
        <v>6.9717672788043925E-6</v>
      </c>
      <c r="I4" s="72" cm="1">
        <f t="array" ref="I4">IF(About!$B$4 = "National level", 'National Coal and NG Prices'!I17, IF(About!$B$4 = "State level", 'State Coal and NG Prices'!T20, IF(About!$B$4 = "Region level", 'Regional Coal and NG Prices'!Z23, NA)))</f>
        <v>7.109514153226142E-6</v>
      </c>
      <c r="J4" s="72" cm="1">
        <f t="array" ref="J4">IF(About!$B$4 = "National level", 'National Coal and NG Prices'!J17, IF(About!$B$4 = "State level", 'State Coal and NG Prices'!U20, IF(About!$B$4 = "Region level", 'Regional Coal and NG Prices'!AA23, NA)))</f>
        <v>7.1623622511219996E-6</v>
      </c>
      <c r="K4" s="72" cm="1">
        <f t="array" ref="K4">IF(About!$B$4 = "National level", 'National Coal and NG Prices'!K17, IF(About!$B$4 = "State level", 'State Coal and NG Prices'!V20, IF(About!$B$4 = "Region level", 'Regional Coal and NG Prices'!AB23, NA)))</f>
        <v>7.2653575785399632E-6</v>
      </c>
      <c r="L4" s="72" cm="1">
        <f t="array" ref="L4">IF(About!$B$4 = "National level", 'National Coal and NG Prices'!L17, IF(About!$B$4 = "State level", 'State Coal and NG Prices'!W20, IF(About!$B$4 = "Region level", 'Regional Coal and NG Prices'!AC23, NA)))</f>
        <v>7.5224698542140186E-6</v>
      </c>
      <c r="M4" s="72" cm="1">
        <f t="array" ref="M4">IF(About!$B$4 = "National level", 'National Coal and NG Prices'!M17, IF(About!$B$4 = "State level", 'State Coal and NG Prices'!X20, IF(About!$B$4 = "Region level", 'Regional Coal and NG Prices'!AD23, NA)))</f>
        <v>7.5771996100068281E-6</v>
      </c>
      <c r="N4" s="72" cm="1">
        <f t="array" ref="N4">IF(About!$B$4 = "National level", 'National Coal and NG Prices'!N17, IF(About!$B$4 = "State level", 'State Coal and NG Prices'!Y20, IF(About!$B$4 = "Region level", 'Regional Coal and NG Prices'!AE23, NA)))</f>
        <v>7.6366252101715348E-6</v>
      </c>
      <c r="O4" s="72" cm="1">
        <f t="array" ref="O4">IF(About!$B$4 = "National level", 'National Coal and NG Prices'!O17, IF(About!$B$4 = "State level", 'State Coal and NG Prices'!Z20, IF(About!$B$4 = "Region level", 'Regional Coal and NG Prices'!AF23, NA)))</f>
        <v>7.6931608378700413E-6</v>
      </c>
      <c r="P4" s="72" cm="1">
        <f t="array" ref="P4">IF(About!$B$4 = "National level", 'National Coal and NG Prices'!P17, IF(About!$B$4 = "State level", 'State Coal and NG Prices'!AA20, IF(About!$B$4 = "Region level", 'Regional Coal and NG Prices'!AG23, NA)))</f>
        <v>7.7184769678030828E-6</v>
      </c>
      <c r="Q4" s="72" cm="1">
        <f t="array" ref="Q4">IF(About!$B$4 = "National level", 'National Coal and NG Prices'!Q17, IF(About!$B$4 = "State level", 'State Coal and NG Prices'!AB20, IF(About!$B$4 = "Region level", 'Regional Coal and NG Prices'!AH23, NA)))</f>
        <v>7.7235539074452495E-6</v>
      </c>
      <c r="R4" s="72" cm="1">
        <f t="array" ref="R4">IF(About!$B$4 = "National level", 'National Coal and NG Prices'!R17, IF(About!$B$4 = "State level", 'State Coal and NG Prices'!AC20, IF(About!$B$4 = "Region level", 'Regional Coal and NG Prices'!AI23, NA)))</f>
        <v>7.7339185439623834E-6</v>
      </c>
      <c r="S4" s="72" cm="1">
        <f t="array" ref="S4">IF(About!$B$4 = "National level", 'National Coal and NG Prices'!S17, IF(About!$B$4 = "State level", 'State Coal and NG Prices'!AD20, IF(About!$B$4 = "Region level", 'Regional Coal and NG Prices'!AJ23, NA)))</f>
        <v>7.745601134955859E-6</v>
      </c>
      <c r="T4" s="72" cm="1">
        <f t="array" ref="T4">IF(About!$B$4 = "National level", 'National Coal and NG Prices'!T17, IF(About!$B$4 = "State level", 'State Coal and NG Prices'!AE20, IF(About!$B$4 = "Region level", 'Regional Coal and NG Prices'!AK23, NA)))</f>
        <v>7.74062379975933E-6</v>
      </c>
      <c r="U4" s="72" cm="1">
        <f t="array" ref="U4">IF(About!$B$4 = "National level", 'National Coal and NG Prices'!U17, IF(About!$B$4 = "State level", 'State Coal and NG Prices'!AF20, IF(About!$B$4 = "Region level", 'Regional Coal and NG Prices'!AL23, NA)))</f>
        <v>7.731947386418631E-6</v>
      </c>
      <c r="V4" s="72" cm="1">
        <f t="array" ref="V4">IF(About!$B$4 = "National level", 'National Coal and NG Prices'!V17, IF(About!$B$4 = "State level", 'State Coal and NG Prices'!AG20, IF(About!$B$4 = "Region level", 'Regional Coal and NG Prices'!AM23, NA)))</f>
        <v>7.7293078686092191E-6</v>
      </c>
      <c r="W4" s="72" cm="1">
        <f t="array" ref="W4">IF(About!$B$4 = "National level", 'National Coal and NG Prices'!W17, IF(About!$B$4 = "State level", 'State Coal and NG Prices'!AH20, IF(About!$B$4 = "Region level", 'Regional Coal and NG Prices'!AN23, NA)))</f>
        <v>7.7460219276501152E-6</v>
      </c>
      <c r="X4" s="72" cm="1">
        <f t="array" ref="X4">IF(About!$B$4 = "National level", 'National Coal and NG Prices'!X17, IF(About!$B$4 = "State level", 'State Coal and NG Prices'!AI20, IF(About!$B$4 = "Region level", 'Regional Coal and NG Prices'!AO23, NA)))</f>
        <v>7.7644249316387878E-6</v>
      </c>
      <c r="Y4" s="72" cm="1">
        <f t="array" ref="Y4">IF(About!$B$4 = "National level", 'National Coal and NG Prices'!Y17, IF(About!$B$4 = "State level", 'State Coal and NG Prices'!AJ20, IF(About!$B$4 = "Region level", 'Regional Coal and NG Prices'!AP23, NA)))</f>
        <v>7.7772731833547695E-6</v>
      </c>
      <c r="Z4" s="72" cm="1">
        <f t="array" ref="Z4">IF(About!$B$4 = "National level", 'National Coal and NG Prices'!Z17, IF(About!$B$4 = "State level", 'State Coal and NG Prices'!AK20, IF(About!$B$4 = "Region level", 'Regional Coal and NG Prices'!AQ23, NA)))</f>
        <v>7.796924851770647E-6</v>
      </c>
      <c r="AA4" s="72" cm="1">
        <f t="array" ref="AA4">IF(About!$B$4 = "National level", 'National Coal and NG Prices'!AA17, IF(About!$B$4 = "State level", 'State Coal and NG Prices'!AL20, IF(About!$B$4 = "Region level", 'Regional Coal and NG Prices'!AR23, NA)))</f>
        <v>7.8120012116292745E-6</v>
      </c>
      <c r="AB4" s="72" cm="1">
        <f t="array" ref="AB4">IF(About!$B$4 = "National level", 'National Coal and NG Prices'!AB17, IF(About!$B$4 = "State level", 'State Coal and NG Prices'!AM20, IF(About!$B$4 = "Region level", 'Regional Coal and NG Prices'!AS23, NA)))</f>
        <v>7.8189359907139989E-6</v>
      </c>
      <c r="AC4" s="72" cm="1">
        <f t="array" ref="AC4">IF(About!$B$4 = "National level", 'National Coal and NG Prices'!AC17, IF(About!$B$4 = "State level", 'State Coal and NG Prices'!AN20, IF(About!$B$4 = "Region level", 'Regional Coal and NG Prices'!AT23, NA)))</f>
        <v>7.826551400177248E-6</v>
      </c>
      <c r="AD4" s="72" cm="1">
        <f t="array" ref="AD4">IF(About!$B$4 = "National level", 'National Coal and NG Prices'!AD17, IF(About!$B$4 = "State level", 'State Coal and NG Prices'!AO20, IF(About!$B$4 = "Region level", 'Regional Coal and NG Prices'!AU23, NA)))</f>
        <v>7.8135761167045114E-6</v>
      </c>
      <c r="AE4" s="72" cm="1">
        <f t="array" ref="AE4">IF(About!$B$4 = "National level", 'National Coal and NG Prices'!AE17, IF(About!$B$4 = "State level", 'State Coal and NG Prices'!AP20, IF(About!$B$4 = "Region level", 'Regional Coal and NG Prices'!AV23, NA)))</f>
        <v>7.8184718917390316E-6</v>
      </c>
      <c r="AF4" s="72" cm="1">
        <f t="array" ref="AF4">IF(About!$B$4 = "National level", 'National Coal and NG Prices'!AF17, IF(About!$B$4 = "State level", 'State Coal and NG Prices'!AQ20, IF(About!$B$4 = "Region level", 'Regional Coal and NG Prices'!AW23, NA)))</f>
        <v>7.8380362258221401E-6</v>
      </c>
    </row>
    <row r="5" spans="1:34" x14ac:dyDescent="0.2">
      <c r="A5" s="18" t="s">
        <v>728</v>
      </c>
      <c r="B5" s="72" cm="1">
        <f t="array" ref="B5">IF(About!$B$4 = "National level", 'National Coal and NG Prices'!B18, IF(About!$B$4 = "State level", 'State Coal and NG Prices'!M21, IF(About!$B$4 = "Region level", 'Regional Coal and NG Prices'!S24, NA)))</f>
        <v>5.8499999999999999E-6</v>
      </c>
      <c r="C5" s="72" cm="1">
        <f t="array" ref="C5">IF(About!$B$4 = "National level", 'National Coal and NG Prices'!C18, IF(About!$B$4 = "State level", 'State Coal and NG Prices'!N21, IF(About!$B$4 = "Region level", 'Regional Coal and NG Prices'!T24, NA)))</f>
        <v>6.4184725054752161E-6</v>
      </c>
      <c r="D5" s="72" cm="1">
        <f t="array" ref="D5">IF(About!$B$4 = "National level", 'National Coal and NG Prices'!D18, IF(About!$B$4 = "State level", 'State Coal and NG Prices'!O21, IF(About!$B$4 = "Region level", 'Regional Coal and NG Prices'!U24, NA)))</f>
        <v>5.6644907768574219E-6</v>
      </c>
      <c r="E5" s="72" cm="1">
        <f t="array" ref="E5">IF(About!$B$4 = "National level", 'National Coal and NG Prices'!E18, IF(About!$B$4 = "State level", 'State Coal and NG Prices'!P21, IF(About!$B$4 = "Region level", 'Regional Coal and NG Prices'!V24, NA)))</f>
        <v>5.5126718378463375E-6</v>
      </c>
      <c r="F5" s="72" cm="1">
        <f t="array" ref="F5">IF(About!$B$4 = "National level", 'National Coal and NG Prices'!F18, IF(About!$B$4 = "State level", 'State Coal and NG Prices'!Q21, IF(About!$B$4 = "Region level", 'Regional Coal and NG Prices'!W24, NA)))</f>
        <v>5.5716960227572353E-6</v>
      </c>
      <c r="G5" s="72" cm="1">
        <f t="array" ref="G5">IF(About!$B$4 = "National level", 'National Coal and NG Prices'!G18, IF(About!$B$4 = "State level", 'State Coal and NG Prices'!R21, IF(About!$B$4 = "Region level", 'Regional Coal and NG Prices'!X24, NA)))</f>
        <v>5.6315098907608527E-6</v>
      </c>
      <c r="H5" s="72" cm="1">
        <f t="array" ref="H5">IF(About!$B$4 = "National level", 'National Coal and NG Prices'!H18, IF(About!$B$4 = "State level", 'State Coal and NG Prices'!S21, IF(About!$B$4 = "Region level", 'Regional Coal and NG Prices'!Y24, NA)))</f>
        <v>5.7548180796795012E-6</v>
      </c>
      <c r="I5" s="72" cm="1">
        <f t="array" ref="I5">IF(About!$B$4 = "National level", 'National Coal and NG Prices'!I18, IF(About!$B$4 = "State level", 'State Coal and NG Prices'!T21, IF(About!$B$4 = "Region level", 'Regional Coal and NG Prices'!Z24, NA)))</f>
        <v>5.8781262685981515E-6</v>
      </c>
      <c r="J5" s="72" cm="1">
        <f t="array" ref="J5">IF(About!$B$4 = "National level", 'National Coal and NG Prices'!J18, IF(About!$B$4 = "State level", 'State Coal and NG Prices'!U21, IF(About!$B$4 = "Region level", 'Regional Coal and NG Prices'!AA24, NA)))</f>
        <v>5.9117120232734415E-6</v>
      </c>
      <c r="K5" s="72" cm="1">
        <f t="array" ref="K5">IF(About!$B$4 = "National level", 'National Coal and NG Prices'!K18, IF(About!$B$4 = "State level", 'State Coal and NG Prices'!V21, IF(About!$B$4 = "Region level", 'Regional Coal and NG Prices'!AB24, NA)))</f>
        <v>6.0032856951523542E-6</v>
      </c>
      <c r="L5" s="72" cm="1">
        <f t="array" ref="L5">IF(About!$B$4 = "National level", 'National Coal and NG Prices'!L18, IF(About!$B$4 = "State level", 'State Coal and NG Prices'!W21, IF(About!$B$4 = "Region level", 'Regional Coal and NG Prices'!AC24, NA)))</f>
        <v>6.206891744630829E-6</v>
      </c>
      <c r="M5" s="72" cm="1">
        <f t="array" ref="M5">IF(About!$B$4 = "National level", 'National Coal and NG Prices'!M18, IF(About!$B$4 = "State level", 'State Coal and NG Prices'!X21, IF(About!$B$4 = "Region level", 'Regional Coal and NG Prices'!AD24, NA)))</f>
        <v>6.2398995789118895E-6</v>
      </c>
      <c r="N5" s="72" cm="1">
        <f t="array" ref="N5">IF(About!$B$4 = "National level", 'National Coal and NG Prices'!N18, IF(About!$B$4 = "State level", 'State Coal and NG Prices'!Y21, IF(About!$B$4 = "Region level", 'Regional Coal and NG Prices'!AE24, NA)))</f>
        <v>6.2784276051938536E-6</v>
      </c>
      <c r="O5" s="72" cm="1">
        <f t="array" ref="O5">IF(About!$B$4 = "National level", 'National Coal and NG Prices'!O18, IF(About!$B$4 = "State level", 'State Coal and NG Prices'!Z21, IF(About!$B$4 = "Region level", 'Regional Coal and NG Prices'!AF24, NA)))</f>
        <v>6.3250837499616052E-6</v>
      </c>
      <c r="P5" s="72" cm="1">
        <f t="array" ref="P5">IF(About!$B$4 = "National level", 'National Coal and NG Prices'!P18, IF(About!$B$4 = "State level", 'State Coal and NG Prices'!AA21, IF(About!$B$4 = "Region level", 'Regional Coal and NG Prices'!AG24, NA)))</f>
        <v>6.3388882770254484E-6</v>
      </c>
      <c r="Q5" s="72" cm="1">
        <f t="array" ref="Q5">IF(About!$B$4 = "National level", 'National Coal and NG Prices'!Q18, IF(About!$B$4 = "State level", 'State Coal and NG Prices'!AB21, IF(About!$B$4 = "Region level", 'Regional Coal and NG Prices'!AH24, NA)))</f>
        <v>6.3322713313352148E-6</v>
      </c>
      <c r="R5" s="72" cm="1">
        <f t="array" ref="R5">IF(About!$B$4 = "National level", 'National Coal and NG Prices'!R18, IF(About!$B$4 = "State level", 'State Coal and NG Prices'!AC21, IF(About!$B$4 = "Region level", 'Regional Coal and NG Prices'!AI24, NA)))</f>
        <v>6.3325683856554995E-6</v>
      </c>
      <c r="S5" s="72" cm="1">
        <f t="array" ref="S5">IF(About!$B$4 = "National level", 'National Coal and NG Prices'!S18, IF(About!$B$4 = "State level", 'State Coal and NG Prices'!AD21, IF(About!$B$4 = "Region level", 'Regional Coal and NG Prices'!AJ24, NA)))</f>
        <v>6.3341645467443228E-6</v>
      </c>
      <c r="T5" s="72" cm="1">
        <f t="array" ref="T5">IF(About!$B$4 = "National level", 'National Coal and NG Prices'!T18, IF(About!$B$4 = "State level", 'State Coal and NG Prices'!AE21, IF(About!$B$4 = "Region level", 'Regional Coal and NG Prices'!AK24, NA)))</f>
        <v>6.3181033781411071E-6</v>
      </c>
      <c r="U5" s="72" cm="1">
        <f t="array" ref="U5">IF(About!$B$4 = "National level", 'National Coal and NG Prices'!U18, IF(About!$B$4 = "State level", 'State Coal and NG Prices'!AF21, IF(About!$B$4 = "Region level", 'Regional Coal and NG Prices'!AL24, NA)))</f>
        <v>6.2988094167444022E-6</v>
      </c>
      <c r="V5" s="72" cm="1">
        <f t="array" ref="V5">IF(About!$B$4 = "National level", 'National Coal and NG Prices'!V18, IF(About!$B$4 = "State level", 'State Coal and NG Prices'!AG21, IF(About!$B$4 = "Region level", 'Regional Coal and NG Prices'!AM24, NA)))</f>
        <v>6.2882376824740516E-6</v>
      </c>
      <c r="W5" s="72" cm="1">
        <f t="array" ref="W5">IF(About!$B$4 = "National level", 'National Coal and NG Prices'!W18, IF(About!$B$4 = "State level", 'State Coal and NG Prices'!AH21, IF(About!$B$4 = "Region level", 'Regional Coal and NG Prices'!AN24, NA)))</f>
        <v>6.2997183867762223E-6</v>
      </c>
      <c r="X5" s="72" cm="1">
        <f t="array" ref="X5">IF(About!$B$4 = "National level", 'National Coal and NG Prices'!X18, IF(About!$B$4 = "State level", 'State Coal and NG Prices'!AI21, IF(About!$B$4 = "Region level", 'Regional Coal and NG Prices'!AO24, NA)))</f>
        <v>6.312988701710946E-6</v>
      </c>
      <c r="Y5" s="72" cm="1">
        <f t="array" ref="Y5">IF(About!$B$4 = "National level", 'National Coal and NG Prices'!Y18, IF(About!$B$4 = "State level", 'State Coal and NG Prices'!AJ21, IF(About!$B$4 = "Region level", 'Regional Coal and NG Prices'!AP24, NA)))</f>
        <v>6.3204870974142262E-6</v>
      </c>
      <c r="Z5" s="72" cm="1">
        <f t="array" ref="Z5">IF(About!$B$4 = "National level", 'National Coal and NG Prices'!Z18, IF(About!$B$4 = "State level", 'State Coal and NG Prices'!AK21, IF(About!$B$4 = "Region level", 'Regional Coal and NG Prices'!AQ24, NA)))</f>
        <v>6.33630948938397E-6</v>
      </c>
      <c r="AA5" s="72" cm="1">
        <f t="array" ref="AA5">IF(About!$B$4 = "National level", 'National Coal and NG Prices'!AA18, IF(About!$B$4 = "State level", 'State Coal and NG Prices'!AL21, IF(About!$B$4 = "Region level", 'Regional Coal and NG Prices'!AR24, NA)))</f>
        <v>6.3470422967053731E-6</v>
      </c>
      <c r="AB5" s="72" cm="1">
        <f t="array" ref="AB5">IF(About!$B$4 = "National level", 'National Coal and NG Prices'!AB18, IF(About!$B$4 = "State level", 'State Coal and NG Prices'!AM21, IF(About!$B$4 = "Region level", 'Regional Coal and NG Prices'!AS24, NA)))</f>
        <v>6.3492851782353597E-6</v>
      </c>
      <c r="AC5" s="72" cm="1">
        <f t="array" ref="AC5">IF(About!$B$4 = "National level", 'National Coal and NG Prices'!AC18, IF(About!$B$4 = "State level", 'State Coal and NG Prices'!AN21, IF(About!$B$4 = "Region level", 'Regional Coal and NG Prices'!AT24, NA)))</f>
        <v>6.3510610288585252E-6</v>
      </c>
      <c r="AD5" s="72" cm="1">
        <f t="array" ref="AD5">IF(About!$B$4 = "National level", 'National Coal and NG Prices'!AD18, IF(About!$B$4 = "State level", 'State Coal and NG Prices'!AO21, IF(About!$B$4 = "Region level", 'Regional Coal and NG Prices'!AU24, NA)))</f>
        <v>6.3291259550719439E-6</v>
      </c>
      <c r="AE5" s="72" cm="1">
        <f t="array" ref="AE5">IF(About!$B$4 = "National level", 'National Coal and NG Prices'!AE18, IF(About!$B$4 = "State level", 'State Coal and NG Prices'!AP21, IF(About!$B$4 = "Region level", 'Regional Coal and NG Prices'!AV24, NA)))</f>
        <v>6.3266297274867852E-6</v>
      </c>
      <c r="AF5" s="72" cm="1">
        <f t="array" ref="AF5">IF(About!$B$4 = "National level", 'National Coal and NG Prices'!AF18, IF(About!$B$4 = "State level", 'State Coal and NG Prices'!AQ21, IF(About!$B$4 = "Region level", 'Regional Coal and NG Prices'!AW24, NA)))</f>
        <v>6.3408381512967338E-6</v>
      </c>
    </row>
    <row r="6" spans="1:34" x14ac:dyDescent="0.2">
      <c r="A6" s="18" t="s">
        <v>729</v>
      </c>
      <c r="B6" s="72" cm="1">
        <f t="array" ref="B6">IF(About!$B$4 = "National level", 'National Coal and NG Prices'!B19, IF(About!$B$4 = "State level", 'State Coal and NG Prices'!M22, IF(About!$B$4 = "Region level", 'Regional Coal and NG Prices'!S25, NA)))</f>
        <v>4.8200000000000004E-6</v>
      </c>
      <c r="C6" s="72" cm="1">
        <f t="array" ref="C6">IF(About!$B$4 = "National level", 'National Coal and NG Prices'!C19, IF(About!$B$4 = "State level", 'State Coal and NG Prices'!N22, IF(About!$B$4 = "Region level", 'Regional Coal and NG Prices'!T25, NA)))</f>
        <v>6.352597725048613E-6</v>
      </c>
      <c r="D6" s="72" cm="1">
        <f t="array" ref="D6">IF(About!$B$4 = "National level", 'National Coal and NG Prices'!D19, IF(About!$B$4 = "State level", 'State Coal and NG Prices'!O22, IF(About!$B$4 = "Region level", 'Regional Coal and NG Prices'!U25, NA)))</f>
        <v>5.6063543455124737E-6</v>
      </c>
      <c r="E6" s="72" cm="1">
        <f t="array" ref="E6">IF(About!$B$4 = "National level", 'National Coal and NG Prices'!E19, IF(About!$B$4 = "State level", 'State Coal and NG Prices'!P22, IF(About!$B$4 = "Region level", 'Regional Coal and NG Prices'!V25, NA)))</f>
        <v>5.456093571510809E-6</v>
      </c>
      <c r="F6" s="72" cm="1">
        <f t="array" ref="F6">IF(About!$B$4 = "National level", 'National Coal and NG Prices'!F19, IF(About!$B$4 = "State level", 'State Coal and NG Prices'!Q22, IF(About!$B$4 = "Region level", 'Regional Coal and NG Prices'!W25, NA)))</f>
        <v>5.514511972846635E-6</v>
      </c>
      <c r="G6" s="72" cm="1">
        <f t="array" ref="G6">IF(About!$B$4 = "National level", 'National Coal and NG Prices'!G19, IF(About!$B$4 = "State level", 'State Coal and NG Prices'!R22, IF(About!$B$4 = "Region level", 'Regional Coal and NG Prices'!X25, NA)))</f>
        <v>5.5737119525118915E-6</v>
      </c>
      <c r="H6" s="72" cm="1">
        <f t="array" ref="H6">IF(About!$B$4 = "National level", 'National Coal and NG Prices'!H19, IF(About!$B$4 = "State level", 'State Coal and NG Prices'!S22, IF(About!$B$4 = "Region level", 'Regional Coal and NG Prices'!Y25, NA)))</f>
        <v>5.382624401307876E-6</v>
      </c>
      <c r="I6" s="72" cm="1">
        <f t="array" ref="I6">IF(About!$B$4 = "National level", 'National Coal and NG Prices'!I19, IF(About!$B$4 = "State level", 'State Coal and NG Prices'!T22, IF(About!$B$4 = "Region level", 'Regional Coal and NG Prices'!Z25, NA)))</f>
        <v>5.1915368501038613E-6</v>
      </c>
      <c r="J6" s="72" cm="1">
        <f t="array" ref="J6">IF(About!$B$4 = "National level", 'National Coal and NG Prices'!J19, IF(About!$B$4 = "State level", 'State Coal and NG Prices'!U22, IF(About!$B$4 = "Region level", 'Regional Coal and NG Prices'!AA25, NA)))</f>
        <v>5.2921972998573451E-6</v>
      </c>
      <c r="K6" s="72" cm="1">
        <f t="array" ref="K6">IF(About!$B$4 = "National level", 'National Coal and NG Prices'!K19, IF(About!$B$4 = "State level", 'State Coal and NG Prices'!V22, IF(About!$B$4 = "Region level", 'Regional Coal and NG Prices'!AB25, NA)))</f>
        <v>5.4574331806079656E-6</v>
      </c>
      <c r="L6" s="72" cm="1">
        <f t="array" ref="L6">IF(About!$B$4 = "National level", 'National Coal and NG Prices'!L19, IF(About!$B$4 = "State level", 'State Coal and NG Prices'!W22, IF(About!$B$4 = "Region level", 'Regional Coal and NG Prices'!AC25, NA)))</f>
        <v>5.5413174140596934E-6</v>
      </c>
      <c r="M6" s="72" cm="1">
        <f t="array" ref="M6">IF(About!$B$4 = "National level", 'National Coal and NG Prices'!M19, IF(About!$B$4 = "State level", 'State Coal and NG Prices'!X22, IF(About!$B$4 = "Region level", 'Regional Coal and NG Prices'!AD25, NA)))</f>
        <v>5.5865919224595875E-6</v>
      </c>
      <c r="N6" s="72" cm="1">
        <f t="array" ref="N6">IF(About!$B$4 = "National level", 'National Coal and NG Prices'!N19, IF(About!$B$4 = "State level", 'State Coal and NG Prices'!Y22, IF(About!$B$4 = "Region level", 'Regional Coal and NG Prices'!AE25, NA)))</f>
        <v>5.622776227418569E-6</v>
      </c>
      <c r="O6" s="72" cm="1">
        <f t="array" ref="O6">IF(About!$B$4 = "National level", 'National Coal and NG Prices'!O19, IF(About!$B$4 = "State level", 'State Coal and NG Prices'!Z22, IF(About!$B$4 = "Region level", 'Regional Coal and NG Prices'!AF25, NA)))</f>
        <v>5.6950219115618438E-6</v>
      </c>
      <c r="P6" s="72" cm="1">
        <f t="array" ref="P6">IF(About!$B$4 = "National level", 'National Coal and NG Prices'!P19, IF(About!$B$4 = "State level", 'State Coal and NG Prices'!AA22, IF(About!$B$4 = "Region level", 'Regional Coal and NG Prices'!AG25, NA)))</f>
        <v>5.696071508561089E-6</v>
      </c>
      <c r="Q6" s="72" cm="1">
        <f t="array" ref="Q6">IF(About!$B$4 = "National level", 'National Coal and NG Prices'!Q19, IF(About!$B$4 = "State level", 'State Coal and NG Prices'!AB22, IF(About!$B$4 = "Region level", 'Regional Coal and NG Prices'!AH25, NA)))</f>
        <v>5.6646876127007602E-6</v>
      </c>
      <c r="R6" s="72" cm="1">
        <f t="array" ref="R6">IF(About!$B$4 = "National level", 'National Coal and NG Prices'!R19, IF(About!$B$4 = "State level", 'State Coal and NG Prices'!AC22, IF(About!$B$4 = "Region level", 'Regional Coal and NG Prices'!AI25, NA)))</f>
        <v>5.6543760313703334E-6</v>
      </c>
      <c r="S6" s="72" cm="1">
        <f t="array" ref="S6">IF(About!$B$4 = "National level", 'National Coal and NG Prices'!S19, IF(About!$B$4 = "State level", 'State Coal and NG Prices'!AD22, IF(About!$B$4 = "Region level", 'Regional Coal and NG Prices'!AJ25, NA)))</f>
        <v>5.6341421336626519E-6</v>
      </c>
      <c r="T6" s="72" cm="1">
        <f t="array" ref="T6">IF(About!$B$4 = "National level", 'National Coal and NG Prices'!T19, IF(About!$B$4 = "State level", 'State Coal and NG Prices'!AE22, IF(About!$B$4 = "Region level", 'Regional Coal and NG Prices'!AK25, NA)))</f>
        <v>5.6060835376047395E-6</v>
      </c>
      <c r="U6" s="72" cm="1">
        <f t="array" ref="U6">IF(About!$B$4 = "National level", 'National Coal and NG Prices'!U19, IF(About!$B$4 = "State level", 'State Coal and NG Prices'!AF22, IF(About!$B$4 = "Region level", 'Regional Coal and NG Prices'!AL25, NA)))</f>
        <v>5.5661263569457676E-6</v>
      </c>
      <c r="V6" s="72" cm="1">
        <f t="array" ref="V6">IF(About!$B$4 = "National level", 'National Coal and NG Prices'!V19, IF(About!$B$4 = "State level", 'State Coal and NG Prices'!AG22, IF(About!$B$4 = "Region level", 'Regional Coal and NG Prices'!AM25, NA)))</f>
        <v>5.5344083551337277E-6</v>
      </c>
      <c r="W6" s="72" cm="1">
        <f t="array" ref="W6">IF(About!$B$4 = "National level", 'National Coal and NG Prices'!W19, IF(About!$B$4 = "State level", 'State Coal and NG Prices'!AH22, IF(About!$B$4 = "Region level", 'Regional Coal and NG Prices'!AN25, NA)))</f>
        <v>5.5350734150942099E-6</v>
      </c>
      <c r="X6" s="72" cm="1">
        <f t="array" ref="X6">IF(About!$B$4 = "National level", 'National Coal and NG Prices'!X19, IF(About!$B$4 = "State level", 'State Coal and NG Prices'!AI22, IF(About!$B$4 = "Region level", 'Regional Coal and NG Prices'!AO25, NA)))</f>
        <v>5.5394735274393969E-6</v>
      </c>
      <c r="Y6" s="72" cm="1">
        <f t="array" ref="Y6">IF(About!$B$4 = "National level", 'National Coal and NG Prices'!Y19, IF(About!$B$4 = "State level", 'State Coal and NG Prices'!AJ22, IF(About!$B$4 = "Region level", 'Regional Coal and NG Prices'!AP25, NA)))</f>
        <v>5.5231811343790331E-6</v>
      </c>
      <c r="Z6" s="72" cm="1">
        <f t="array" ref="Z6">IF(About!$B$4 = "National level", 'National Coal and NG Prices'!Z19, IF(About!$B$4 = "State level", 'State Coal and NG Prices'!AK22, IF(About!$B$4 = "Region level", 'Regional Coal and NG Prices'!AQ25, NA)))</f>
        <v>5.5429264809309089E-6</v>
      </c>
      <c r="AA6" s="72" cm="1">
        <f t="array" ref="AA6">IF(About!$B$4 = "National level", 'National Coal and NG Prices'!AA19, IF(About!$B$4 = "State level", 'State Coal and NG Prices'!AL22, IF(About!$B$4 = "Region level", 'Regional Coal and NG Prices'!AR25, NA)))</f>
        <v>5.5144612842336482E-6</v>
      </c>
      <c r="AB6" s="72" cm="1">
        <f t="array" ref="AB6">IF(About!$B$4 = "National level", 'National Coal and NG Prices'!AB19, IF(About!$B$4 = "State level", 'State Coal and NG Prices'!AM22, IF(About!$B$4 = "Region level", 'Regional Coal and NG Prices'!AS25, NA)))</f>
        <v>5.4940020226057084E-6</v>
      </c>
      <c r="AC6" s="72" cm="1">
        <f t="array" ref="AC6">IF(About!$B$4 = "National level", 'National Coal and NG Prices'!AC19, IF(About!$B$4 = "State level", 'State Coal and NG Prices'!AN22, IF(About!$B$4 = "Region level", 'Regional Coal and NG Prices'!AT25, NA)))</f>
        <v>5.5151294961370722E-6</v>
      </c>
      <c r="AD6" s="72" cm="1">
        <f t="array" ref="AD6">IF(About!$B$4 = "National level", 'National Coal and NG Prices'!AD19, IF(About!$B$4 = "State level", 'State Coal and NG Prices'!AO22, IF(About!$B$4 = "Region level", 'Regional Coal and NG Prices'!AU25, NA)))</f>
        <v>5.4670875818352612E-6</v>
      </c>
      <c r="AE6" s="72" cm="1">
        <f t="array" ref="AE6">IF(About!$B$4 = "National level", 'National Coal and NG Prices'!AE19, IF(About!$B$4 = "State level", 'State Coal and NG Prices'!AP22, IF(About!$B$4 = "Region level", 'Regional Coal and NG Prices'!AV25, NA)))</f>
        <v>5.4296015244417807E-6</v>
      </c>
      <c r="AF6" s="72" cm="1">
        <f t="array" ref="AF6">IF(About!$B$4 = "National level", 'National Coal and NG Prices'!AF19, IF(About!$B$4 = "State level", 'State Coal and NG Prices'!AQ22, IF(About!$B$4 = "Region level", 'Regional Coal and NG Prices'!AW25, NA)))</f>
        <v>5.4555861420447282E-6</v>
      </c>
    </row>
    <row r="7" spans="1:34" x14ac:dyDescent="0.2">
      <c r="A7" s="18" t="s">
        <v>730</v>
      </c>
      <c r="B7" s="72" cm="1">
        <f t="array" ref="B7">IF(About!$B$4 = "National level", 'National Coal and NG Prices'!B20, IF(About!$B$4 = "State level", 'State Coal and NG Prices'!M23, IF(About!$B$4 = "Region level", 'Regional Coal and NG Prices'!S26, NA)))</f>
        <v>2.74E-6</v>
      </c>
      <c r="C7" s="72" cm="1">
        <f t="array" ref="C7">IF(About!$B$4 = "National level", 'National Coal and NG Prices'!C20, IF(About!$B$4 = "State level", 'State Coal and NG Prices'!N23, IF(About!$B$4 = "Region level", 'Regional Coal and NG Prices'!T26, NA)))</f>
        <v>3.7991166997235922E-6</v>
      </c>
      <c r="D7" s="72" cm="1">
        <f t="array" ref="D7">IF(About!$B$4 = "National level", 'National Coal and NG Prices'!D20, IF(About!$B$4 = "State level", 'State Coal and NG Prices'!O23, IF(About!$B$4 = "Region level", 'Regional Coal and NG Prices'!U26, NA)))</f>
        <v>3.3528322334374449E-6</v>
      </c>
      <c r="E7" s="72" cm="1">
        <f t="array" ref="E7">IF(About!$B$4 = "National level", 'National Coal and NG Prices'!E20, IF(About!$B$4 = "State level", 'State Coal and NG Prices'!P23, IF(About!$B$4 = "Region level", 'Regional Coal and NG Prices'!V26, NA)))</f>
        <v>3.2629700635770432E-6</v>
      </c>
      <c r="F7" s="72" cm="1">
        <f t="array" ref="F7">IF(About!$B$4 = "National level", 'National Coal and NG Prices'!F20, IF(About!$B$4 = "State level", 'State Coal and NG Prices'!Q23, IF(About!$B$4 = "Region level", 'Regional Coal and NG Prices'!W26, NA)))</f>
        <v>3.297906688512537E-6</v>
      </c>
      <c r="G7" s="72" cm="1">
        <f t="array" ref="G7">IF(About!$B$4 = "National level", 'National Coal and NG Prices'!G20, IF(About!$B$4 = "State level", 'State Coal and NG Prices'!R23, IF(About!$B$4 = "Region level", 'Regional Coal and NG Prices'!X26, NA)))</f>
        <v>3.3333107296786798E-6</v>
      </c>
      <c r="H7" s="72" cm="1">
        <f t="array" ref="H7">IF(About!$B$4 = "National level", 'National Coal and NG Prices'!H20, IF(About!$B$4 = "State level", 'State Coal and NG Prices'!S23, IF(About!$B$4 = "Region level", 'Regional Coal and NG Prices'!Y26, NA)))</f>
        <v>3.2059507296470487E-6</v>
      </c>
      <c r="I7" s="72" cm="1">
        <f t="array" ref="I7">IF(About!$B$4 = "National level", 'National Coal and NG Prices'!I20, IF(About!$B$4 = "State level", 'State Coal and NG Prices'!T23, IF(About!$B$4 = "Region level", 'Regional Coal and NG Prices'!Z26, NA)))</f>
        <v>3.0785907296154171E-6</v>
      </c>
      <c r="J7" s="72" cm="1">
        <f t="array" ref="J7">IF(About!$B$4 = "National level", 'National Coal and NG Prices'!J20, IF(About!$B$4 = "State level", 'State Coal and NG Prices'!U23, IF(About!$B$4 = "Region level", 'Regional Coal and NG Prices'!AA26, NA)))</f>
        <v>3.139919927633342E-6</v>
      </c>
      <c r="K7" s="72" cm="1">
        <f t="array" ref="K7">IF(About!$B$4 = "National level", 'National Coal and NG Prices'!K20, IF(About!$B$4 = "State level", 'State Coal and NG Prices'!V23, IF(About!$B$4 = "Region level", 'Regional Coal and NG Prices'!AB26, NA)))</f>
        <v>3.248410017258173E-6</v>
      </c>
      <c r="L7" s="72" cm="1">
        <f t="array" ref="L7">IF(About!$B$4 = "National level", 'National Coal and NG Prices'!L20, IF(About!$B$4 = "State level", 'State Coal and NG Prices'!W23, IF(About!$B$4 = "Region level", 'Regional Coal and NG Prices'!AC26, NA)))</f>
        <v>3.3151967448078387E-6</v>
      </c>
      <c r="M7" s="72" cm="1">
        <f t="array" ref="M7">IF(About!$B$4 = "National level", 'National Coal and NG Prices'!M20, IF(About!$B$4 = "State level", 'State Coal and NG Prices'!X23, IF(About!$B$4 = "Region level", 'Regional Coal and NG Prices'!AD26, NA)))</f>
        <v>3.3527020072432029E-6</v>
      </c>
      <c r="N7" s="72" cm="1">
        <f t="array" ref="N7">IF(About!$B$4 = "National level", 'National Coal and NG Prices'!N20, IF(About!$B$4 = "State level", 'State Coal and NG Prices'!Y23, IF(About!$B$4 = "Region level", 'Regional Coal and NG Prices'!AE26, NA)))</f>
        <v>3.3736701155774623E-6</v>
      </c>
      <c r="O7" s="72" cm="1">
        <f t="array" ref="O7">IF(About!$B$4 = "National level", 'National Coal and NG Prices'!O20, IF(About!$B$4 = "State level", 'State Coal and NG Prices'!Z23, IF(About!$B$4 = "Region level", 'Regional Coal and NG Prices'!AF26, NA)))</f>
        <v>3.4103581479496115E-6</v>
      </c>
      <c r="P7" s="72" cm="1">
        <f t="array" ref="P7">IF(About!$B$4 = "National level", 'National Coal and NG Prices'!P20, IF(About!$B$4 = "State level", 'State Coal and NG Prices'!AA23, IF(About!$B$4 = "Region level", 'Regional Coal and NG Prices'!AG26, NA)))</f>
        <v>3.4029918824483077E-6</v>
      </c>
      <c r="Q7" s="72" cm="1">
        <f t="array" ref="Q7">IF(About!$B$4 = "National level", 'National Coal and NG Prices'!Q20, IF(About!$B$4 = "State level", 'State Coal and NG Prices'!AB23, IF(About!$B$4 = "Region level", 'Regional Coal and NG Prices'!AH26, NA)))</f>
        <v>3.3802370629073487E-6</v>
      </c>
      <c r="R7" s="72" cm="1">
        <f t="array" ref="R7">IF(About!$B$4 = "National level", 'National Coal and NG Prices'!R20, IF(About!$B$4 = "State level", 'State Coal and NG Prices'!AC23, IF(About!$B$4 = "Region level", 'Regional Coal and NG Prices'!AI26, NA)))</f>
        <v>3.3754366759058908E-6</v>
      </c>
      <c r="S7" s="72" cm="1">
        <f t="array" ref="S7">IF(About!$B$4 = "National level", 'National Coal and NG Prices'!S20, IF(About!$B$4 = "State level", 'State Coal and NG Prices'!AD23, IF(About!$B$4 = "Region level", 'Regional Coal and NG Prices'!AJ26, NA)))</f>
        <v>3.3479228906132531E-6</v>
      </c>
      <c r="T7" s="72" cm="1">
        <f t="array" ref="T7">IF(About!$B$4 = "National level", 'National Coal and NG Prices'!T20, IF(About!$B$4 = "State level", 'State Coal and NG Prices'!AE23, IF(About!$B$4 = "Region level", 'Regional Coal and NG Prices'!AK26, NA)))</f>
        <v>3.3200777353223816E-6</v>
      </c>
      <c r="U7" s="72" cm="1">
        <f t="array" ref="U7">IF(About!$B$4 = "National level", 'National Coal and NG Prices'!U20, IF(About!$B$4 = "State level", 'State Coal and NG Prices'!AF23, IF(About!$B$4 = "Region level", 'Regional Coal and NG Prices'!AL26, NA)))</f>
        <v>3.2885707176523654E-6</v>
      </c>
      <c r="V7" s="72" cm="1">
        <f t="array" ref="V7">IF(About!$B$4 = "National level", 'National Coal and NG Prices'!V20, IF(About!$B$4 = "State level", 'State Coal and NG Prices'!AG23, IF(About!$B$4 = "Region level", 'Regional Coal and NG Prices'!AM26, NA)))</f>
        <v>3.2707629387269488E-6</v>
      </c>
      <c r="W7" s="72" cm="1">
        <f t="array" ref="W7">IF(About!$B$4 = "National level", 'National Coal and NG Prices'!W20, IF(About!$B$4 = "State level", 'State Coal and NG Prices'!AH23, IF(About!$B$4 = "Region level", 'Regional Coal and NG Prices'!AN26, NA)))</f>
        <v>3.271492848317655E-6</v>
      </c>
      <c r="X7" s="72" cm="1">
        <f t="array" ref="X7">IF(About!$B$4 = "National level", 'National Coal and NG Prices'!X20, IF(About!$B$4 = "State level", 'State Coal and NG Prices'!AI23, IF(About!$B$4 = "Region level", 'Regional Coal and NG Prices'!AO26, NA)))</f>
        <v>3.272550769426885E-6</v>
      </c>
      <c r="Y7" s="72" cm="1">
        <f t="array" ref="Y7">IF(About!$B$4 = "National level", 'National Coal and NG Prices'!Y20, IF(About!$B$4 = "State level", 'State Coal and NG Prices'!AJ23, IF(About!$B$4 = "Region level", 'Regional Coal and NG Prices'!AP26, NA)))</f>
        <v>3.2552893032012604E-6</v>
      </c>
      <c r="Z7" s="72" cm="1">
        <f t="array" ref="Z7">IF(About!$B$4 = "National level", 'National Coal and NG Prices'!Z20, IF(About!$B$4 = "State level", 'State Coal and NG Prices'!AK23, IF(About!$B$4 = "Region level", 'Regional Coal and NG Prices'!AQ26, NA)))</f>
        <v>3.2751155284334939E-6</v>
      </c>
      <c r="AA7" s="72" cm="1">
        <f t="array" ref="AA7">IF(About!$B$4 = "National level", 'National Coal and NG Prices'!AA20, IF(About!$B$4 = "State level", 'State Coal and NG Prices'!AL23, IF(About!$B$4 = "Region level", 'Regional Coal and NG Prices'!AR26, NA)))</f>
        <v>3.2487559406684923E-6</v>
      </c>
      <c r="AB7" s="72" cm="1">
        <f t="array" ref="AB7">IF(About!$B$4 = "National level", 'National Coal and NG Prices'!AB20, IF(About!$B$4 = "State level", 'State Coal and NG Prices'!AM23, IF(About!$B$4 = "Region level", 'Regional Coal and NG Prices'!AS26, NA)))</f>
        <v>3.2305541001235529E-6</v>
      </c>
      <c r="AC7" s="72" cm="1">
        <f t="array" ref="AC7">IF(About!$B$4 = "National level", 'National Coal and NG Prices'!AC20, IF(About!$B$4 = "State level", 'State Coal and NG Prices'!AN23, IF(About!$B$4 = "Region level", 'Regional Coal and NG Prices'!AT26, NA)))</f>
        <v>3.2341723022664431E-6</v>
      </c>
      <c r="AD7" s="72" cm="1">
        <f t="array" ref="AD7">IF(About!$B$4 = "National level", 'National Coal and NG Prices'!AD20, IF(About!$B$4 = "State level", 'State Coal and NG Prices'!AO23, IF(About!$B$4 = "Region level", 'Regional Coal and NG Prices'!AU26, NA)))</f>
        <v>3.1892078563910806E-6</v>
      </c>
      <c r="AE7" s="72" cm="1">
        <f t="array" ref="AE7">IF(About!$B$4 = "National level", 'National Coal and NG Prices'!AE20, IF(About!$B$4 = "State level", 'State Coal and NG Prices'!AP23, IF(About!$B$4 = "Region level", 'Regional Coal and NG Prices'!AV26, NA)))</f>
        <v>3.1454502242255065E-6</v>
      </c>
      <c r="AF7" s="72" cm="1">
        <f t="array" ref="AF7">IF(About!$B$4 = "National level", 'National Coal and NG Prices'!AF20, IF(About!$B$4 = "State level", 'State Coal and NG Prices'!AQ23, IF(About!$B$4 = "Region level", 'Regional Coal and NG Prices'!AW26, NA)))</f>
        <v>3.1616884736322569E-6</v>
      </c>
    </row>
    <row r="8" spans="1:34" x14ac:dyDescent="0.2">
      <c r="A8" s="18" t="s">
        <v>731</v>
      </c>
      <c r="B8" s="72" cm="1">
        <f t="array" ref="B8">IF(About!$B$4 = "National level", 'National Coal and NG Prices'!B21, IF(About!$B$4 = "State level", 'State Coal and NG Prices'!M24, IF(About!$B$4 = "Region level", 'Regional Coal and NG Prices'!S27, NA)))</f>
        <v>4.8200000000000004E-6</v>
      </c>
      <c r="C8" s="72" cm="1">
        <f t="array" ref="C8">IF(About!$B$4 = "National level", 'National Coal and NG Prices'!C21, IF(About!$B$4 = "State level", 'State Coal and NG Prices'!N24, IF(About!$B$4 = "Region level", 'Regional Coal and NG Prices'!T27, NA)))</f>
        <v>4.8200000000000004E-6</v>
      </c>
      <c r="D8" s="72" cm="1">
        <f t="array" ref="D8">IF(About!$B$4 = "National level", 'National Coal and NG Prices'!D21, IF(About!$B$4 = "State level", 'State Coal and NG Prices'!O24, IF(About!$B$4 = "Region level", 'Regional Coal and NG Prices'!U27, NA)))</f>
        <v>4.8200000000000004E-6</v>
      </c>
      <c r="E8" s="72" cm="1">
        <f t="array" ref="E8">IF(About!$B$4 = "National level", 'National Coal and NG Prices'!E21, IF(About!$B$4 = "State level", 'State Coal and NG Prices'!P24, IF(About!$B$4 = "Region level", 'Regional Coal and NG Prices'!V27, NA)))</f>
        <v>4.8200000000000004E-6</v>
      </c>
      <c r="F8" s="72" cm="1">
        <f t="array" ref="F8">IF(About!$B$4 = "National level", 'National Coal and NG Prices'!F21, IF(About!$B$4 = "State level", 'State Coal and NG Prices'!Q24, IF(About!$B$4 = "Region level", 'Regional Coal and NG Prices'!W27, NA)))</f>
        <v>4.8200000000000004E-6</v>
      </c>
      <c r="G8" s="72" cm="1">
        <f t="array" ref="G8">IF(About!$B$4 = "National level", 'National Coal and NG Prices'!G21, IF(About!$B$4 = "State level", 'State Coal and NG Prices'!R24, IF(About!$B$4 = "Region level", 'Regional Coal and NG Prices'!X27, NA)))</f>
        <v>4.8200000000000004E-6</v>
      </c>
      <c r="H8" s="72" cm="1">
        <f t="array" ref="H8">IF(About!$B$4 = "National level", 'National Coal and NG Prices'!H21, IF(About!$B$4 = "State level", 'State Coal and NG Prices'!S24, IF(About!$B$4 = "Region level", 'Regional Coal and NG Prices'!Y27, NA)))</f>
        <v>4.8200000000000004E-6</v>
      </c>
      <c r="I8" s="72" cm="1">
        <f t="array" ref="I8">IF(About!$B$4 = "National level", 'National Coal and NG Prices'!I21, IF(About!$B$4 = "State level", 'State Coal and NG Prices'!T24, IF(About!$B$4 = "Region level", 'Regional Coal and NG Prices'!Z27, NA)))</f>
        <v>4.8200000000000004E-6</v>
      </c>
      <c r="J8" s="72" cm="1">
        <f t="array" ref="J8">IF(About!$B$4 = "National level", 'National Coal and NG Prices'!J21, IF(About!$B$4 = "State level", 'State Coal and NG Prices'!U24, IF(About!$B$4 = "Region level", 'Regional Coal and NG Prices'!AA27, NA)))</f>
        <v>4.8200000000000004E-6</v>
      </c>
      <c r="K8" s="72" cm="1">
        <f t="array" ref="K8">IF(About!$B$4 = "National level", 'National Coal and NG Prices'!K21, IF(About!$B$4 = "State level", 'State Coal and NG Prices'!V24, IF(About!$B$4 = "Region level", 'Regional Coal and NG Prices'!AB27, NA)))</f>
        <v>4.8200000000000004E-6</v>
      </c>
      <c r="L8" s="72" cm="1">
        <f t="array" ref="L8">IF(About!$B$4 = "National level", 'National Coal and NG Prices'!L21, IF(About!$B$4 = "State level", 'State Coal and NG Prices'!W24, IF(About!$B$4 = "Region level", 'Regional Coal and NG Prices'!AC27, NA)))</f>
        <v>4.8200000000000004E-6</v>
      </c>
      <c r="M8" s="72" cm="1">
        <f t="array" ref="M8">IF(About!$B$4 = "National level", 'National Coal and NG Prices'!M21, IF(About!$B$4 = "State level", 'State Coal and NG Prices'!X24, IF(About!$B$4 = "Region level", 'Regional Coal and NG Prices'!AD27, NA)))</f>
        <v>4.8200000000000004E-6</v>
      </c>
      <c r="N8" s="72" cm="1">
        <f t="array" ref="N8">IF(About!$B$4 = "National level", 'National Coal and NG Prices'!N21, IF(About!$B$4 = "State level", 'State Coal and NG Prices'!Y24, IF(About!$B$4 = "Region level", 'Regional Coal and NG Prices'!AE27, NA)))</f>
        <v>4.8200000000000004E-6</v>
      </c>
      <c r="O8" s="72" cm="1">
        <f t="array" ref="O8">IF(About!$B$4 = "National level", 'National Coal and NG Prices'!O21, IF(About!$B$4 = "State level", 'State Coal and NG Prices'!Z24, IF(About!$B$4 = "Region level", 'Regional Coal and NG Prices'!AF27, NA)))</f>
        <v>4.8200000000000004E-6</v>
      </c>
      <c r="P8" s="72" cm="1">
        <f t="array" ref="P8">IF(About!$B$4 = "National level", 'National Coal and NG Prices'!P21, IF(About!$B$4 = "State level", 'State Coal and NG Prices'!AA24, IF(About!$B$4 = "Region level", 'Regional Coal and NG Prices'!AG27, NA)))</f>
        <v>4.8200000000000004E-6</v>
      </c>
      <c r="Q8" s="72" cm="1">
        <f t="array" ref="Q8">IF(About!$B$4 = "National level", 'National Coal and NG Prices'!Q21, IF(About!$B$4 = "State level", 'State Coal and NG Prices'!AB24, IF(About!$B$4 = "Region level", 'Regional Coal and NG Prices'!AH27, NA)))</f>
        <v>4.8200000000000004E-6</v>
      </c>
      <c r="R8" s="72" cm="1">
        <f t="array" ref="R8">IF(About!$B$4 = "National level", 'National Coal and NG Prices'!R21, IF(About!$B$4 = "State level", 'State Coal and NG Prices'!AC24, IF(About!$B$4 = "Region level", 'Regional Coal and NG Prices'!AI27, NA)))</f>
        <v>4.8200000000000004E-6</v>
      </c>
      <c r="S8" s="72" cm="1">
        <f t="array" ref="S8">IF(About!$B$4 = "National level", 'National Coal and NG Prices'!S21, IF(About!$B$4 = "State level", 'State Coal and NG Prices'!AD24, IF(About!$B$4 = "Region level", 'Regional Coal and NG Prices'!AJ27, NA)))</f>
        <v>4.8200000000000004E-6</v>
      </c>
      <c r="T8" s="72" cm="1">
        <f t="array" ref="T8">IF(About!$B$4 = "National level", 'National Coal and NG Prices'!T21, IF(About!$B$4 = "State level", 'State Coal and NG Prices'!AE24, IF(About!$B$4 = "Region level", 'Regional Coal and NG Prices'!AK27, NA)))</f>
        <v>4.8200000000000004E-6</v>
      </c>
      <c r="U8" s="72" cm="1">
        <f t="array" ref="U8">IF(About!$B$4 = "National level", 'National Coal and NG Prices'!U21, IF(About!$B$4 = "State level", 'State Coal and NG Prices'!AF24, IF(About!$B$4 = "Region level", 'Regional Coal and NG Prices'!AL27, NA)))</f>
        <v>4.8200000000000004E-6</v>
      </c>
      <c r="V8" s="72" cm="1">
        <f t="array" ref="V8">IF(About!$B$4 = "National level", 'National Coal and NG Prices'!V21, IF(About!$B$4 = "State level", 'State Coal and NG Prices'!AG24, IF(About!$B$4 = "Region level", 'Regional Coal and NG Prices'!AM27, NA)))</f>
        <v>4.8200000000000004E-6</v>
      </c>
      <c r="W8" s="72" cm="1">
        <f t="array" ref="W8">IF(About!$B$4 = "National level", 'National Coal and NG Prices'!W21, IF(About!$B$4 = "State level", 'State Coal and NG Prices'!AH24, IF(About!$B$4 = "Region level", 'Regional Coal and NG Prices'!AN27, NA)))</f>
        <v>4.8200000000000004E-6</v>
      </c>
      <c r="X8" s="72" cm="1">
        <f t="array" ref="X8">IF(About!$B$4 = "National level", 'National Coal and NG Prices'!X21, IF(About!$B$4 = "State level", 'State Coal and NG Prices'!AI24, IF(About!$B$4 = "Region level", 'Regional Coal and NG Prices'!AO27, NA)))</f>
        <v>4.8200000000000004E-6</v>
      </c>
      <c r="Y8" s="72" cm="1">
        <f t="array" ref="Y8">IF(About!$B$4 = "National level", 'National Coal and NG Prices'!Y21, IF(About!$B$4 = "State level", 'State Coal and NG Prices'!AJ24, IF(About!$B$4 = "Region level", 'Regional Coal and NG Prices'!AP27, NA)))</f>
        <v>4.8200000000000004E-6</v>
      </c>
      <c r="Z8" s="72" cm="1">
        <f t="array" ref="Z8">IF(About!$B$4 = "National level", 'National Coal and NG Prices'!Z21, IF(About!$B$4 = "State level", 'State Coal and NG Prices'!AK24, IF(About!$B$4 = "Region level", 'Regional Coal and NG Prices'!AQ27, NA)))</f>
        <v>4.8200000000000004E-6</v>
      </c>
      <c r="AA8" s="72" cm="1">
        <f t="array" ref="AA8">IF(About!$B$4 = "National level", 'National Coal and NG Prices'!AA21, IF(About!$B$4 = "State level", 'State Coal and NG Prices'!AL24, IF(About!$B$4 = "Region level", 'Regional Coal and NG Prices'!AR27, NA)))</f>
        <v>4.8200000000000004E-6</v>
      </c>
      <c r="AB8" s="72" cm="1">
        <f t="array" ref="AB8">IF(About!$B$4 = "National level", 'National Coal and NG Prices'!AB21, IF(About!$B$4 = "State level", 'State Coal and NG Prices'!AM24, IF(About!$B$4 = "Region level", 'Regional Coal and NG Prices'!AS27, NA)))</f>
        <v>4.8200000000000004E-6</v>
      </c>
      <c r="AC8" s="72" cm="1">
        <f t="array" ref="AC8">IF(About!$B$4 = "National level", 'National Coal and NG Prices'!AC21, IF(About!$B$4 = "State level", 'State Coal and NG Prices'!AN24, IF(About!$B$4 = "Region level", 'Regional Coal and NG Prices'!AT27, NA)))</f>
        <v>4.8200000000000004E-6</v>
      </c>
      <c r="AD8" s="72" cm="1">
        <f t="array" ref="AD8">IF(About!$B$4 = "National level", 'National Coal and NG Prices'!AD21, IF(About!$B$4 = "State level", 'State Coal and NG Prices'!AO24, IF(About!$B$4 = "Region level", 'Regional Coal and NG Prices'!AU27, NA)))</f>
        <v>4.8200000000000004E-6</v>
      </c>
      <c r="AE8" s="72" cm="1">
        <f t="array" ref="AE8">IF(About!$B$4 = "National level", 'National Coal and NG Prices'!AE21, IF(About!$B$4 = "State level", 'State Coal and NG Prices'!AP24, IF(About!$B$4 = "Region level", 'Regional Coal and NG Prices'!AV27, NA)))</f>
        <v>4.8200000000000004E-6</v>
      </c>
      <c r="AF8" s="72" cm="1">
        <f t="array" ref="AF8">IF(About!$B$4 = "National level", 'National Coal and NG Prices'!AF21, IF(About!$B$4 = "State level", 'State Coal and NG Prices'!AQ24, IF(About!$B$4 = "Region level", 'Regional Coal and NG Prices'!AW27, NA)))</f>
        <v>4.8200000000000004E-6</v>
      </c>
    </row>
    <row r="9" spans="1:34" x14ac:dyDescent="0.2">
      <c r="A9" s="18" t="s">
        <v>732</v>
      </c>
      <c r="B9" s="72" cm="1">
        <f t="array" ref="B9">IF(About!$B$4 = "National level", 'National Coal and NG Prices'!B22, IF(About!$B$4 = "State level", 'State Coal and NG Prices'!M25, IF(About!$B$4 = "Region level", 'Regional Coal and NG Prices'!S28, NA)))</f>
        <v>4.8200000000000004E-6</v>
      </c>
      <c r="C9" s="72" cm="1">
        <f t="array" ref="C9">IF(About!$B$4 = "National level", 'National Coal and NG Prices'!C22, IF(About!$B$4 = "State level", 'State Coal and NG Prices'!N25, IF(About!$B$4 = "Region level", 'Regional Coal and NG Prices'!T28, NA)))</f>
        <v>6.352597725048613E-6</v>
      </c>
      <c r="D9" s="72" cm="1">
        <f t="array" ref="D9">IF(About!$B$4 = "National level", 'National Coal and NG Prices'!D22, IF(About!$B$4 = "State level", 'State Coal and NG Prices'!O25, IF(About!$B$4 = "Region level", 'Regional Coal and NG Prices'!U28, NA)))</f>
        <v>5.6063543455124737E-6</v>
      </c>
      <c r="E9" s="72" cm="1">
        <f t="array" ref="E9">IF(About!$B$4 = "National level", 'National Coal and NG Prices'!E22, IF(About!$B$4 = "State level", 'State Coal and NG Prices'!P25, IF(About!$B$4 = "Region level", 'Regional Coal and NG Prices'!V28, NA)))</f>
        <v>5.456093571510809E-6</v>
      </c>
      <c r="F9" s="72" cm="1">
        <f t="array" ref="F9">IF(About!$B$4 = "National level", 'National Coal and NG Prices'!F22, IF(About!$B$4 = "State level", 'State Coal and NG Prices'!Q25, IF(About!$B$4 = "Region level", 'Regional Coal and NG Prices'!W28, NA)))</f>
        <v>5.514511972846635E-6</v>
      </c>
      <c r="G9" s="72" cm="1">
        <f t="array" ref="G9">IF(About!$B$4 = "National level", 'National Coal and NG Prices'!G22, IF(About!$B$4 = "State level", 'State Coal and NG Prices'!R25, IF(About!$B$4 = "Region level", 'Regional Coal and NG Prices'!X28, NA)))</f>
        <v>5.5737119525118915E-6</v>
      </c>
      <c r="H9" s="72" cm="1">
        <f t="array" ref="H9">IF(About!$B$4 = "National level", 'National Coal and NG Prices'!H22, IF(About!$B$4 = "State level", 'State Coal and NG Prices'!S25, IF(About!$B$4 = "Region level", 'Regional Coal and NG Prices'!Y28, NA)))</f>
        <v>5.382624401307876E-6</v>
      </c>
      <c r="I9" s="72" cm="1">
        <f t="array" ref="I9">IF(About!$B$4 = "National level", 'National Coal and NG Prices'!I22, IF(About!$B$4 = "State level", 'State Coal and NG Prices'!T25, IF(About!$B$4 = "Region level", 'Regional Coal and NG Prices'!Z28, NA)))</f>
        <v>5.1915368501038613E-6</v>
      </c>
      <c r="J9" s="72" cm="1">
        <f t="array" ref="J9">IF(About!$B$4 = "National level", 'National Coal and NG Prices'!J22, IF(About!$B$4 = "State level", 'State Coal and NG Prices'!U25, IF(About!$B$4 = "Region level", 'Regional Coal and NG Prices'!AA28, NA)))</f>
        <v>5.2921972998573451E-6</v>
      </c>
      <c r="K9" s="72" cm="1">
        <f t="array" ref="K9">IF(About!$B$4 = "National level", 'National Coal and NG Prices'!K22, IF(About!$B$4 = "State level", 'State Coal and NG Prices'!V25, IF(About!$B$4 = "Region level", 'Regional Coal and NG Prices'!AB28, NA)))</f>
        <v>5.4574331806079656E-6</v>
      </c>
      <c r="L9" s="72" cm="1">
        <f t="array" ref="L9">IF(About!$B$4 = "National level", 'National Coal and NG Prices'!L22, IF(About!$B$4 = "State level", 'State Coal and NG Prices'!W25, IF(About!$B$4 = "Region level", 'Regional Coal and NG Prices'!AC28, NA)))</f>
        <v>5.5413174140596934E-6</v>
      </c>
      <c r="M9" s="72" cm="1">
        <f t="array" ref="M9">IF(About!$B$4 = "National level", 'National Coal and NG Prices'!M22, IF(About!$B$4 = "State level", 'State Coal and NG Prices'!X25, IF(About!$B$4 = "Region level", 'Regional Coal and NG Prices'!AD28, NA)))</f>
        <v>5.5865919224595875E-6</v>
      </c>
      <c r="N9" s="72" cm="1">
        <f t="array" ref="N9">IF(About!$B$4 = "National level", 'National Coal and NG Prices'!N22, IF(About!$B$4 = "State level", 'State Coal and NG Prices'!Y25, IF(About!$B$4 = "Region level", 'Regional Coal and NG Prices'!AE28, NA)))</f>
        <v>5.622776227418569E-6</v>
      </c>
      <c r="O9" s="72" cm="1">
        <f t="array" ref="O9">IF(About!$B$4 = "National level", 'National Coal and NG Prices'!O22, IF(About!$B$4 = "State level", 'State Coal and NG Prices'!Z25, IF(About!$B$4 = "Region level", 'Regional Coal and NG Prices'!AF28, NA)))</f>
        <v>5.6950219115618438E-6</v>
      </c>
      <c r="P9" s="72" cm="1">
        <f t="array" ref="P9">IF(About!$B$4 = "National level", 'National Coal and NG Prices'!P22, IF(About!$B$4 = "State level", 'State Coal and NG Prices'!AA25, IF(About!$B$4 = "Region level", 'Regional Coal and NG Prices'!AG28, NA)))</f>
        <v>5.696071508561089E-6</v>
      </c>
      <c r="Q9" s="72" cm="1">
        <f t="array" ref="Q9">IF(About!$B$4 = "National level", 'National Coal and NG Prices'!Q22, IF(About!$B$4 = "State level", 'State Coal and NG Prices'!AB25, IF(About!$B$4 = "Region level", 'Regional Coal and NG Prices'!AH28, NA)))</f>
        <v>5.6646876127007602E-6</v>
      </c>
      <c r="R9" s="72" cm="1">
        <f t="array" ref="R9">IF(About!$B$4 = "National level", 'National Coal and NG Prices'!R22, IF(About!$B$4 = "State level", 'State Coal and NG Prices'!AC25, IF(About!$B$4 = "Region level", 'Regional Coal and NG Prices'!AI28, NA)))</f>
        <v>5.6543760313703334E-6</v>
      </c>
      <c r="S9" s="72" cm="1">
        <f t="array" ref="S9">IF(About!$B$4 = "National level", 'National Coal and NG Prices'!S22, IF(About!$B$4 = "State level", 'State Coal and NG Prices'!AD25, IF(About!$B$4 = "Region level", 'Regional Coal and NG Prices'!AJ28, NA)))</f>
        <v>5.6341421336626519E-6</v>
      </c>
      <c r="T9" s="72" cm="1">
        <f t="array" ref="T9">IF(About!$B$4 = "National level", 'National Coal and NG Prices'!T22, IF(About!$B$4 = "State level", 'State Coal and NG Prices'!AE25, IF(About!$B$4 = "Region level", 'Regional Coal and NG Prices'!AK28, NA)))</f>
        <v>5.6060835376047395E-6</v>
      </c>
      <c r="U9" s="72" cm="1">
        <f t="array" ref="U9">IF(About!$B$4 = "National level", 'National Coal and NG Prices'!U22, IF(About!$B$4 = "State level", 'State Coal and NG Prices'!AF25, IF(About!$B$4 = "Region level", 'Regional Coal and NG Prices'!AL28, NA)))</f>
        <v>5.5661263569457676E-6</v>
      </c>
      <c r="V9" s="72" cm="1">
        <f t="array" ref="V9">IF(About!$B$4 = "National level", 'National Coal and NG Prices'!V22, IF(About!$B$4 = "State level", 'State Coal and NG Prices'!AG25, IF(About!$B$4 = "Region level", 'Regional Coal and NG Prices'!AM28, NA)))</f>
        <v>5.5344083551337277E-6</v>
      </c>
      <c r="W9" s="72" cm="1">
        <f t="array" ref="W9">IF(About!$B$4 = "National level", 'National Coal and NG Prices'!W22, IF(About!$B$4 = "State level", 'State Coal and NG Prices'!AH25, IF(About!$B$4 = "Region level", 'Regional Coal and NG Prices'!AN28, NA)))</f>
        <v>5.5350734150942099E-6</v>
      </c>
      <c r="X9" s="72" cm="1">
        <f t="array" ref="X9">IF(About!$B$4 = "National level", 'National Coal and NG Prices'!X22, IF(About!$B$4 = "State level", 'State Coal and NG Prices'!AI25, IF(About!$B$4 = "Region level", 'Regional Coal and NG Prices'!AO28, NA)))</f>
        <v>5.5394735274393969E-6</v>
      </c>
      <c r="Y9" s="72" cm="1">
        <f t="array" ref="Y9">IF(About!$B$4 = "National level", 'National Coal and NG Prices'!Y22, IF(About!$B$4 = "State level", 'State Coal and NG Prices'!AJ25, IF(About!$B$4 = "Region level", 'Regional Coal and NG Prices'!AP28, NA)))</f>
        <v>5.5231811343790331E-6</v>
      </c>
      <c r="Z9" s="72" cm="1">
        <f t="array" ref="Z9">IF(About!$B$4 = "National level", 'National Coal and NG Prices'!Z22, IF(About!$B$4 = "State level", 'State Coal and NG Prices'!AK25, IF(About!$B$4 = "Region level", 'Regional Coal and NG Prices'!AQ28, NA)))</f>
        <v>5.5429264809309089E-6</v>
      </c>
      <c r="AA9" s="72" cm="1">
        <f t="array" ref="AA9">IF(About!$B$4 = "National level", 'National Coal and NG Prices'!AA22, IF(About!$B$4 = "State level", 'State Coal and NG Prices'!AL25, IF(About!$B$4 = "Region level", 'Regional Coal and NG Prices'!AR28, NA)))</f>
        <v>5.5144612842336482E-6</v>
      </c>
      <c r="AB9" s="72" cm="1">
        <f t="array" ref="AB9">IF(About!$B$4 = "National level", 'National Coal and NG Prices'!AB22, IF(About!$B$4 = "State level", 'State Coal and NG Prices'!AM25, IF(About!$B$4 = "Region level", 'Regional Coal and NG Prices'!AS28, NA)))</f>
        <v>5.4940020226057084E-6</v>
      </c>
      <c r="AC9" s="72" cm="1">
        <f t="array" ref="AC9">IF(About!$B$4 = "National level", 'National Coal and NG Prices'!AC22, IF(About!$B$4 = "State level", 'State Coal and NG Prices'!AN25, IF(About!$B$4 = "Region level", 'Regional Coal and NG Prices'!AT28, NA)))</f>
        <v>5.5151294961370722E-6</v>
      </c>
      <c r="AD9" s="72" cm="1">
        <f t="array" ref="AD9">IF(About!$B$4 = "National level", 'National Coal and NG Prices'!AD22, IF(About!$B$4 = "State level", 'State Coal and NG Prices'!AO25, IF(About!$B$4 = "Region level", 'Regional Coal and NG Prices'!AU28, NA)))</f>
        <v>5.4670875818352612E-6</v>
      </c>
      <c r="AE9" s="72" cm="1">
        <f t="array" ref="AE9">IF(About!$B$4 = "National level", 'National Coal and NG Prices'!AE22, IF(About!$B$4 = "State level", 'State Coal and NG Prices'!AP25, IF(About!$B$4 = "Region level", 'Regional Coal and NG Prices'!AV28, NA)))</f>
        <v>5.4296015244417807E-6</v>
      </c>
      <c r="AF9" s="72" cm="1">
        <f t="array" ref="AF9">IF(About!$B$4 = "National level", 'National Coal and NG Prices'!AF22, IF(About!$B$4 = "State level", 'State Coal and NG Prices'!AQ25, IF(About!$B$4 = "Region level", 'Regional Coal and NG Prices'!AW28, NA)))</f>
        <v>5.4555861420447282E-6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Fuels'!D21*About!$A$101*(1-INDEX('Tax Percentages'!$B$12:$AG$12,MATCH(B$1,'Tax Percentages'!$B$4:$AG$4,0)))</f>
        <v>1.8911025600000004E-6</v>
      </c>
      <c r="C3" s="43">
        <f>'Other Fuels'!E21*About!$A$101*(1-INDEX('Tax Percentages'!$B$12:$AG$12,MATCH(C$1,'Tax Percentages'!$B$4:$AG$4,0)))</f>
        <v>1.8911025600000004E-6</v>
      </c>
      <c r="D3" s="43">
        <f>'Other Fuels'!F21*About!$A$101*(1-INDEX('Tax Percentages'!$B$12:$AG$12,MATCH(D$1,'Tax Percentages'!$B$4:$AG$4,0)))</f>
        <v>1.8911025600000004E-6</v>
      </c>
      <c r="E3" s="43">
        <f>'Other Fuels'!G21*About!$A$101*(1-INDEX('Tax Percentages'!$B$12:$AG$12,MATCH(E$1,'Tax Percentages'!$B$4:$AG$4,0)))</f>
        <v>1.8911025600000004E-6</v>
      </c>
      <c r="F3" s="43">
        <f>'Other Fuels'!H21*About!$A$101*(1-INDEX('Tax Percentages'!$B$12:$AG$12,MATCH(F$1,'Tax Percentages'!$B$4:$AG$4,0)))</f>
        <v>1.8911025600000004E-6</v>
      </c>
      <c r="G3" s="43">
        <f>'Other Fuels'!I21*About!$A$101*(1-INDEX('Tax Percentages'!$B$12:$AG$12,MATCH(G$1,'Tax Percentages'!$B$4:$AG$4,0)))</f>
        <v>1.8911025600000004E-6</v>
      </c>
      <c r="H3" s="43">
        <f>'Other Fuels'!J21*About!$A$101*(1-INDEX('Tax Percentages'!$B$12:$AG$12,MATCH(H$1,'Tax Percentages'!$B$4:$AG$4,0)))</f>
        <v>1.8911025600000004E-6</v>
      </c>
      <c r="I3" s="43">
        <f>'Other Fuels'!K21*About!$A$101*(1-INDEX('Tax Percentages'!$B$12:$AG$12,MATCH(I$1,'Tax Percentages'!$B$4:$AG$4,0)))</f>
        <v>1.8911025600000004E-6</v>
      </c>
      <c r="J3" s="43">
        <f>'Other Fuels'!L21*About!$A$101*(1-INDEX('Tax Percentages'!$B$12:$AG$12,MATCH(J$1,'Tax Percentages'!$B$4:$AG$4,0)))</f>
        <v>1.8911025600000004E-6</v>
      </c>
      <c r="K3" s="43">
        <f>'Other Fuels'!M21*About!$A$101*(1-INDEX('Tax Percentages'!$B$12:$AG$12,MATCH(K$1,'Tax Percentages'!$B$4:$AG$4,0)))</f>
        <v>1.8911025600000004E-6</v>
      </c>
      <c r="L3" s="43">
        <f>'Other Fuels'!N21*About!$A$101*(1-INDEX('Tax Percentages'!$B$12:$AG$12,MATCH(L$1,'Tax Percentages'!$B$4:$AG$4,0)))</f>
        <v>1.8911025600000004E-6</v>
      </c>
      <c r="M3" s="43">
        <f>'Other Fuels'!O21*About!$A$101*(1-INDEX('Tax Percentages'!$B$12:$AG$12,MATCH(M$1,'Tax Percentages'!$B$4:$AG$4,0)))</f>
        <v>1.8911025600000004E-6</v>
      </c>
      <c r="N3" s="43">
        <f>'Other Fuels'!P21*About!$A$101*(1-INDEX('Tax Percentages'!$B$12:$AG$12,MATCH(N$1,'Tax Percentages'!$B$4:$AG$4,0)))</f>
        <v>1.8911025600000004E-6</v>
      </c>
      <c r="O3" s="43">
        <f>'Other Fuels'!Q21*About!$A$101*(1-INDEX('Tax Percentages'!$B$12:$AG$12,MATCH(O$1,'Tax Percentages'!$B$4:$AG$4,0)))</f>
        <v>1.8911025600000004E-6</v>
      </c>
      <c r="P3" s="43">
        <f>'Other Fuels'!R21*About!$A$101*(1-INDEX('Tax Percentages'!$B$12:$AG$12,MATCH(P$1,'Tax Percentages'!$B$4:$AG$4,0)))</f>
        <v>1.8911025600000004E-6</v>
      </c>
      <c r="Q3" s="43">
        <f>'Other Fuels'!S21*About!$A$101*(1-INDEX('Tax Percentages'!$B$12:$AG$12,MATCH(Q$1,'Tax Percentages'!$B$4:$AG$4,0)))</f>
        <v>1.8911025600000004E-6</v>
      </c>
      <c r="R3" s="43">
        <f>'Other Fuels'!T21*About!$A$101*(1-INDEX('Tax Percentages'!$B$12:$AG$12,MATCH(R$1,'Tax Percentages'!$B$4:$AG$4,0)))</f>
        <v>1.8911025600000004E-6</v>
      </c>
      <c r="S3" s="43">
        <f>'Other Fuels'!U21*About!$A$101*(1-INDEX('Tax Percentages'!$B$12:$AG$12,MATCH(S$1,'Tax Percentages'!$B$4:$AG$4,0)))</f>
        <v>1.8911025600000004E-6</v>
      </c>
      <c r="T3" s="43">
        <f>'Other Fuels'!V21*About!$A$101*(1-INDEX('Tax Percentages'!$B$12:$AG$12,MATCH(T$1,'Tax Percentages'!$B$4:$AG$4,0)))</f>
        <v>1.8911025600000004E-6</v>
      </c>
      <c r="U3" s="43">
        <f>'Other Fuels'!W21*About!$A$101*(1-INDEX('Tax Percentages'!$B$12:$AG$12,MATCH(U$1,'Tax Percentages'!$B$4:$AG$4,0)))</f>
        <v>1.8911025600000004E-6</v>
      </c>
      <c r="V3" s="43">
        <f>'Other Fuels'!X21*About!$A$101*(1-INDEX('Tax Percentages'!$B$12:$AG$12,MATCH(V$1,'Tax Percentages'!$B$4:$AG$4,0)))</f>
        <v>1.8911025600000004E-6</v>
      </c>
      <c r="W3" s="43">
        <f>'Other Fuels'!Y21*About!$A$101*(1-INDEX('Tax Percentages'!$B$12:$AG$12,MATCH(W$1,'Tax Percentages'!$B$4:$AG$4,0)))</f>
        <v>1.8911025600000004E-6</v>
      </c>
      <c r="X3" s="43">
        <f>'Other Fuels'!Z21*About!$A$101*(1-INDEX('Tax Percentages'!$B$12:$AG$12,MATCH(X$1,'Tax Percentages'!$B$4:$AG$4,0)))</f>
        <v>1.8911025600000004E-6</v>
      </c>
      <c r="Y3" s="43">
        <f>'Other Fuels'!AA21*About!$A$101*(1-INDEX('Tax Percentages'!$B$12:$AG$12,MATCH(Y$1,'Tax Percentages'!$B$4:$AG$4,0)))</f>
        <v>1.8911025600000004E-6</v>
      </c>
      <c r="Z3" s="43">
        <f>'Other Fuels'!AB21*About!$A$101*(1-INDEX('Tax Percentages'!$B$12:$AG$12,MATCH(Z$1,'Tax Percentages'!$B$4:$AG$4,0)))</f>
        <v>1.8911025600000004E-6</v>
      </c>
      <c r="AA3" s="43">
        <f>'Other Fuels'!AC21*About!$A$101*(1-INDEX('Tax Percentages'!$B$12:$AG$12,MATCH(AA$1,'Tax Percentages'!$B$4:$AG$4,0)))</f>
        <v>1.8911025600000004E-6</v>
      </c>
      <c r="AB3" s="43">
        <f>'Other Fuels'!AD21*About!$A$101*(1-INDEX('Tax Percentages'!$B$12:$AG$12,MATCH(AB$1,'Tax Percentages'!$B$4:$AG$4,0)))</f>
        <v>1.8911025600000004E-6</v>
      </c>
      <c r="AC3" s="43">
        <f>'Other Fuels'!AE21*About!$A$101*(1-INDEX('Tax Percentages'!$B$12:$AG$12,MATCH(AC$1,'Tax Percentages'!$B$4:$AG$4,0)))</f>
        <v>1.8911025600000004E-6</v>
      </c>
      <c r="AD3" s="43">
        <f>'Other Fuels'!AF21*About!$A$101*(1-INDEX('Tax Percentages'!$B$12:$AG$12,MATCH(AD$1,'Tax Percentages'!$B$4:$AG$4,0)))</f>
        <v>1.8911025600000004E-6</v>
      </c>
      <c r="AE3" s="43">
        <f>'Other Fuels'!AG21*About!$A$101*(1-INDEX('Tax Percentages'!$B$12:$AG$12,MATCH(AE$1,'Tax Percentages'!$B$4:$AG$4,0)))</f>
        <v>1.8911025600000004E-6</v>
      </c>
      <c r="AF3" s="43">
        <f>'Other Fuels'!AH21*About!$A$101*(1-INDEX('Tax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Fuels'!D22*About!$A$101*(1-INDEX('Tax Percentages'!$B$12:$AG$12,MATCH(B$1,'Tax Percentages'!$B$4:$AG$4,0)))</f>
        <v>7.5388547999999995E-6</v>
      </c>
      <c r="C4" s="43">
        <f>'Other Fuels'!E22*About!$A$101*(1-INDEX('Tax Percentages'!$B$12:$AG$12,MATCH(C$1,'Tax Percentages'!$B$4:$AG$4,0)))</f>
        <v>7.5388547999999995E-6</v>
      </c>
      <c r="D4" s="43">
        <f>'Other Fuels'!F22*About!$A$101*(1-INDEX('Tax Percentages'!$B$12:$AG$12,MATCH(D$1,'Tax Percentages'!$B$4:$AG$4,0)))</f>
        <v>7.5388547999999995E-6</v>
      </c>
      <c r="E4" s="43">
        <f>'Other Fuels'!G22*About!$A$101*(1-INDEX('Tax Percentages'!$B$12:$AG$12,MATCH(E$1,'Tax Percentages'!$B$4:$AG$4,0)))</f>
        <v>7.5388547999999995E-6</v>
      </c>
      <c r="F4" s="43">
        <f>'Other Fuels'!H22*About!$A$101*(1-INDEX('Tax Percentages'!$B$12:$AG$12,MATCH(F$1,'Tax Percentages'!$B$4:$AG$4,0)))</f>
        <v>7.5388547999999995E-6</v>
      </c>
      <c r="G4" s="43">
        <f>'Other Fuels'!I22*About!$A$101*(1-INDEX('Tax Percentages'!$B$12:$AG$12,MATCH(G$1,'Tax Percentages'!$B$4:$AG$4,0)))</f>
        <v>7.5388547999999995E-6</v>
      </c>
      <c r="H4" s="43">
        <f>'Other Fuels'!J22*About!$A$101*(1-INDEX('Tax Percentages'!$B$12:$AG$12,MATCH(H$1,'Tax Percentages'!$B$4:$AG$4,0)))</f>
        <v>7.5388547999999995E-6</v>
      </c>
      <c r="I4" s="43">
        <f>'Other Fuels'!K22*About!$A$101*(1-INDEX('Tax Percentages'!$B$12:$AG$12,MATCH(I$1,'Tax Percentages'!$B$4:$AG$4,0)))</f>
        <v>7.5388547999999995E-6</v>
      </c>
      <c r="J4" s="43">
        <f>'Other Fuels'!L22*About!$A$101*(1-INDEX('Tax Percentages'!$B$12:$AG$12,MATCH(J$1,'Tax Percentages'!$B$4:$AG$4,0)))</f>
        <v>7.5388547999999995E-6</v>
      </c>
      <c r="K4" s="43">
        <f>'Other Fuels'!M22*About!$A$101*(1-INDEX('Tax Percentages'!$B$12:$AG$12,MATCH(K$1,'Tax Percentages'!$B$4:$AG$4,0)))</f>
        <v>7.5388547999999995E-6</v>
      </c>
      <c r="L4" s="43">
        <f>'Other Fuels'!N22*About!$A$101*(1-INDEX('Tax Percentages'!$B$12:$AG$12,MATCH(L$1,'Tax Percentages'!$B$4:$AG$4,0)))</f>
        <v>7.5388547999999995E-6</v>
      </c>
      <c r="M4" s="43">
        <f>'Other Fuels'!O22*About!$A$101*(1-INDEX('Tax Percentages'!$B$12:$AG$12,MATCH(M$1,'Tax Percentages'!$B$4:$AG$4,0)))</f>
        <v>7.5388547999999995E-6</v>
      </c>
      <c r="N4" s="43">
        <f>'Other Fuels'!P22*About!$A$101*(1-INDEX('Tax Percentages'!$B$12:$AG$12,MATCH(N$1,'Tax Percentages'!$B$4:$AG$4,0)))</f>
        <v>7.5388547999999995E-6</v>
      </c>
      <c r="O4" s="43">
        <f>'Other Fuels'!Q22*About!$A$101*(1-INDEX('Tax Percentages'!$B$12:$AG$12,MATCH(O$1,'Tax Percentages'!$B$4:$AG$4,0)))</f>
        <v>7.5388547999999995E-6</v>
      </c>
      <c r="P4" s="43">
        <f>'Other Fuels'!R22*About!$A$101*(1-INDEX('Tax Percentages'!$B$12:$AG$12,MATCH(P$1,'Tax Percentages'!$B$4:$AG$4,0)))</f>
        <v>7.5388547999999995E-6</v>
      </c>
      <c r="Q4" s="43">
        <f>'Other Fuels'!S22*About!$A$101*(1-INDEX('Tax Percentages'!$B$12:$AG$12,MATCH(Q$1,'Tax Percentages'!$B$4:$AG$4,0)))</f>
        <v>7.5388547999999995E-6</v>
      </c>
      <c r="R4" s="43">
        <f>'Other Fuels'!T22*About!$A$101*(1-INDEX('Tax Percentages'!$B$12:$AG$12,MATCH(R$1,'Tax Percentages'!$B$4:$AG$4,0)))</f>
        <v>7.5388547999999995E-6</v>
      </c>
      <c r="S4" s="43">
        <f>'Other Fuels'!U22*About!$A$101*(1-INDEX('Tax Percentages'!$B$12:$AG$12,MATCH(S$1,'Tax Percentages'!$B$4:$AG$4,0)))</f>
        <v>7.5388547999999995E-6</v>
      </c>
      <c r="T4" s="43">
        <f>'Other Fuels'!V22*About!$A$101*(1-INDEX('Tax Percentages'!$B$12:$AG$12,MATCH(T$1,'Tax Percentages'!$B$4:$AG$4,0)))</f>
        <v>7.5388547999999995E-6</v>
      </c>
      <c r="U4" s="43">
        <f>'Other Fuels'!W22*About!$A$101*(1-INDEX('Tax Percentages'!$B$12:$AG$12,MATCH(U$1,'Tax Percentages'!$B$4:$AG$4,0)))</f>
        <v>7.5388547999999995E-6</v>
      </c>
      <c r="V4" s="43">
        <f>'Other Fuels'!X22*About!$A$101*(1-INDEX('Tax Percentages'!$B$12:$AG$12,MATCH(V$1,'Tax Percentages'!$B$4:$AG$4,0)))</f>
        <v>7.5388547999999995E-6</v>
      </c>
      <c r="W4" s="43">
        <f>'Other Fuels'!Y22*About!$A$101*(1-INDEX('Tax Percentages'!$B$12:$AG$12,MATCH(W$1,'Tax Percentages'!$B$4:$AG$4,0)))</f>
        <v>7.5388547999999995E-6</v>
      </c>
      <c r="X4" s="43">
        <f>'Other Fuels'!Z22*About!$A$101*(1-INDEX('Tax Percentages'!$B$12:$AG$12,MATCH(X$1,'Tax Percentages'!$B$4:$AG$4,0)))</f>
        <v>7.5388547999999995E-6</v>
      </c>
      <c r="Y4" s="43">
        <f>'Other Fuels'!AA22*About!$A$101*(1-INDEX('Tax Percentages'!$B$12:$AG$12,MATCH(Y$1,'Tax Percentages'!$B$4:$AG$4,0)))</f>
        <v>7.5388547999999995E-6</v>
      </c>
      <c r="Z4" s="43">
        <f>'Other Fuels'!AB22*About!$A$101*(1-INDEX('Tax Percentages'!$B$12:$AG$12,MATCH(Z$1,'Tax Percentages'!$B$4:$AG$4,0)))</f>
        <v>7.5388547999999995E-6</v>
      </c>
      <c r="AA4" s="43">
        <f>'Other Fuels'!AC22*About!$A$101*(1-INDEX('Tax Percentages'!$B$12:$AG$12,MATCH(AA$1,'Tax Percentages'!$B$4:$AG$4,0)))</f>
        <v>7.5388547999999995E-6</v>
      </c>
      <c r="AB4" s="43">
        <f>'Other Fuels'!AD22*About!$A$101*(1-INDEX('Tax Percentages'!$B$12:$AG$12,MATCH(AB$1,'Tax Percentages'!$B$4:$AG$4,0)))</f>
        <v>7.5388547999999995E-6</v>
      </c>
      <c r="AC4" s="43">
        <f>'Other Fuels'!AE22*About!$A$101*(1-INDEX('Tax Percentages'!$B$12:$AG$12,MATCH(AC$1,'Tax Percentages'!$B$4:$AG$4,0)))</f>
        <v>7.5388547999999995E-6</v>
      </c>
      <c r="AD4" s="43">
        <f>'Other Fuels'!AF22*About!$A$101*(1-INDEX('Tax Percentages'!$B$12:$AG$12,MATCH(AD$1,'Tax Percentages'!$B$4:$AG$4,0)))</f>
        <v>7.5388547999999995E-6</v>
      </c>
      <c r="AE4" s="43">
        <f>'Other Fuels'!AG22*About!$A$101*(1-INDEX('Tax Percentages'!$B$12:$AG$12,MATCH(AE$1,'Tax Percentages'!$B$4:$AG$4,0)))</f>
        <v>7.5388547999999995E-6</v>
      </c>
      <c r="AF4" s="43">
        <f>'Other Fuels'!AH22*About!$A$101*(1-INDEX('Tax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Fuels'!D23*About!$A$101*(1-INDEX('Tax Percentages'!$B$12:$AG$12,MATCH(B$1,'Tax Percentages'!$B$4:$AG$4,0)))</f>
        <v>3.5010952800000005E-6</v>
      </c>
      <c r="C5" s="43">
        <f>'Other Fuels'!E23*About!$A$101*(1-INDEX('Tax Percentages'!$B$12:$AG$12,MATCH(C$1,'Tax Percentages'!$B$4:$AG$4,0)))</f>
        <v>3.5010952800000005E-6</v>
      </c>
      <c r="D5" s="43">
        <f>'Other Fuels'!F23*About!$A$101*(1-INDEX('Tax Percentages'!$B$12:$AG$12,MATCH(D$1,'Tax Percentages'!$B$4:$AG$4,0)))</f>
        <v>3.5010952800000005E-6</v>
      </c>
      <c r="E5" s="43">
        <f>'Other Fuels'!G23*About!$A$101*(1-INDEX('Tax Percentages'!$B$12:$AG$12,MATCH(E$1,'Tax Percentages'!$B$4:$AG$4,0)))</f>
        <v>3.5010952800000005E-6</v>
      </c>
      <c r="F5" s="43">
        <f>'Other Fuels'!H23*About!$A$101*(1-INDEX('Tax Percentages'!$B$12:$AG$12,MATCH(F$1,'Tax Percentages'!$B$4:$AG$4,0)))</f>
        <v>3.5010952800000005E-6</v>
      </c>
      <c r="G5" s="43">
        <f>'Other Fuels'!I23*About!$A$101*(1-INDEX('Tax Percentages'!$B$12:$AG$12,MATCH(G$1,'Tax Percentages'!$B$4:$AG$4,0)))</f>
        <v>3.5010952800000005E-6</v>
      </c>
      <c r="H5" s="43">
        <f>'Other Fuels'!J23*About!$A$101*(1-INDEX('Tax Percentages'!$B$12:$AG$12,MATCH(H$1,'Tax Percentages'!$B$4:$AG$4,0)))</f>
        <v>3.5010952800000005E-6</v>
      </c>
      <c r="I5" s="43">
        <f>'Other Fuels'!K23*About!$A$101*(1-INDEX('Tax Percentages'!$B$12:$AG$12,MATCH(I$1,'Tax Percentages'!$B$4:$AG$4,0)))</f>
        <v>3.5010952800000005E-6</v>
      </c>
      <c r="J5" s="43">
        <f>'Other Fuels'!L23*About!$A$101*(1-INDEX('Tax Percentages'!$B$12:$AG$12,MATCH(J$1,'Tax Percentages'!$B$4:$AG$4,0)))</f>
        <v>3.5010952800000005E-6</v>
      </c>
      <c r="K5" s="43">
        <f>'Other Fuels'!M23*About!$A$101*(1-INDEX('Tax Percentages'!$B$12:$AG$12,MATCH(K$1,'Tax Percentages'!$B$4:$AG$4,0)))</f>
        <v>3.5010952800000005E-6</v>
      </c>
      <c r="L5" s="43">
        <f>'Other Fuels'!N23*About!$A$101*(1-INDEX('Tax Percentages'!$B$12:$AG$12,MATCH(L$1,'Tax Percentages'!$B$4:$AG$4,0)))</f>
        <v>3.5010952800000005E-6</v>
      </c>
      <c r="M5" s="43">
        <f>'Other Fuels'!O23*About!$A$101*(1-INDEX('Tax Percentages'!$B$12:$AG$12,MATCH(M$1,'Tax Percentages'!$B$4:$AG$4,0)))</f>
        <v>3.5010952800000005E-6</v>
      </c>
      <c r="N5" s="43">
        <f>'Other Fuels'!P23*About!$A$101*(1-INDEX('Tax Percentages'!$B$12:$AG$12,MATCH(N$1,'Tax Percentages'!$B$4:$AG$4,0)))</f>
        <v>3.5010952800000005E-6</v>
      </c>
      <c r="O5" s="43">
        <f>'Other Fuels'!Q23*About!$A$101*(1-INDEX('Tax Percentages'!$B$12:$AG$12,MATCH(O$1,'Tax Percentages'!$B$4:$AG$4,0)))</f>
        <v>3.5010952800000005E-6</v>
      </c>
      <c r="P5" s="43">
        <f>'Other Fuels'!R23*About!$A$101*(1-INDEX('Tax Percentages'!$B$12:$AG$12,MATCH(P$1,'Tax Percentages'!$B$4:$AG$4,0)))</f>
        <v>3.5010952800000005E-6</v>
      </c>
      <c r="Q5" s="43">
        <f>'Other Fuels'!S23*About!$A$101*(1-INDEX('Tax Percentages'!$B$12:$AG$12,MATCH(Q$1,'Tax Percentages'!$B$4:$AG$4,0)))</f>
        <v>3.5010952800000005E-6</v>
      </c>
      <c r="R5" s="43">
        <f>'Other Fuels'!T23*About!$A$101*(1-INDEX('Tax Percentages'!$B$12:$AG$12,MATCH(R$1,'Tax Percentages'!$B$4:$AG$4,0)))</f>
        <v>3.5010952800000005E-6</v>
      </c>
      <c r="S5" s="43">
        <f>'Other Fuels'!U23*About!$A$101*(1-INDEX('Tax Percentages'!$B$12:$AG$12,MATCH(S$1,'Tax Percentages'!$B$4:$AG$4,0)))</f>
        <v>3.5010952800000005E-6</v>
      </c>
      <c r="T5" s="43">
        <f>'Other Fuels'!V23*About!$A$101*(1-INDEX('Tax Percentages'!$B$12:$AG$12,MATCH(T$1,'Tax Percentages'!$B$4:$AG$4,0)))</f>
        <v>3.5010952800000005E-6</v>
      </c>
      <c r="U5" s="43">
        <f>'Other Fuels'!W23*About!$A$101*(1-INDEX('Tax Percentages'!$B$12:$AG$12,MATCH(U$1,'Tax Percentages'!$B$4:$AG$4,0)))</f>
        <v>3.5010952800000005E-6</v>
      </c>
      <c r="V5" s="43">
        <f>'Other Fuels'!X23*About!$A$101*(1-INDEX('Tax Percentages'!$B$12:$AG$12,MATCH(V$1,'Tax Percentages'!$B$4:$AG$4,0)))</f>
        <v>3.5010952800000005E-6</v>
      </c>
      <c r="W5" s="43">
        <f>'Other Fuels'!Y23*About!$A$101*(1-INDEX('Tax Percentages'!$B$12:$AG$12,MATCH(W$1,'Tax Percentages'!$B$4:$AG$4,0)))</f>
        <v>3.5010952800000005E-6</v>
      </c>
      <c r="X5" s="43">
        <f>'Other Fuels'!Z23*About!$A$101*(1-INDEX('Tax Percentages'!$B$12:$AG$12,MATCH(X$1,'Tax Percentages'!$B$4:$AG$4,0)))</f>
        <v>3.5010952800000005E-6</v>
      </c>
      <c r="Y5" s="43">
        <f>'Other Fuels'!AA23*About!$A$101*(1-INDEX('Tax Percentages'!$B$12:$AG$12,MATCH(Y$1,'Tax Percentages'!$B$4:$AG$4,0)))</f>
        <v>3.5010952800000005E-6</v>
      </c>
      <c r="Z5" s="43">
        <f>'Other Fuels'!AB23*About!$A$101*(1-INDEX('Tax Percentages'!$B$12:$AG$12,MATCH(Z$1,'Tax Percentages'!$B$4:$AG$4,0)))</f>
        <v>3.5010952800000005E-6</v>
      </c>
      <c r="AA5" s="43">
        <f>'Other Fuels'!AC23*About!$A$101*(1-INDEX('Tax Percentages'!$B$12:$AG$12,MATCH(AA$1,'Tax Percentages'!$B$4:$AG$4,0)))</f>
        <v>3.5010952800000005E-6</v>
      </c>
      <c r="AB5" s="43">
        <f>'Other Fuels'!AD23*About!$A$101*(1-INDEX('Tax Percentages'!$B$12:$AG$12,MATCH(AB$1,'Tax Percentages'!$B$4:$AG$4,0)))</f>
        <v>3.5010952800000005E-6</v>
      </c>
      <c r="AC5" s="43">
        <f>'Other Fuels'!AE23*About!$A$101*(1-INDEX('Tax Percentages'!$B$12:$AG$12,MATCH(AC$1,'Tax Percentages'!$B$4:$AG$4,0)))</f>
        <v>3.5010952800000005E-6</v>
      </c>
      <c r="AD5" s="43">
        <f>'Other Fuels'!AF23*About!$A$101*(1-INDEX('Tax Percentages'!$B$12:$AG$12,MATCH(AD$1,'Tax Percentages'!$B$4:$AG$4,0)))</f>
        <v>3.5010952800000005E-6</v>
      </c>
      <c r="AE5" s="43">
        <f>'Other Fuels'!AG23*About!$A$101*(1-INDEX('Tax Percentages'!$B$12:$AG$12,MATCH(AE$1,'Tax Percentages'!$B$4:$AG$4,0)))</f>
        <v>3.5010952800000005E-6</v>
      </c>
      <c r="AF5" s="43">
        <f>'Other Fuels'!AH23*About!$A$101*(1-INDEX('Tax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Fuels'!D24*About!$A$101*(1-INDEX('Tax Percentages'!$B$12:$AG$12,MATCH(B$1,'Tax Percentages'!$B$4:$AG$4,0)))</f>
        <v>2.2403602399999999E-6</v>
      </c>
      <c r="C6" s="43">
        <f>'Other Fuels'!E24*About!$A$101*(1-INDEX('Tax Percentages'!$B$12:$AG$12,MATCH(C$1,'Tax Percentages'!$B$4:$AG$4,0)))</f>
        <v>2.2403602399999999E-6</v>
      </c>
      <c r="D6" s="43">
        <f>'Other Fuels'!F24*About!$A$101*(1-INDEX('Tax Percentages'!$B$12:$AG$12,MATCH(D$1,'Tax Percentages'!$B$4:$AG$4,0)))</f>
        <v>2.2403602399999999E-6</v>
      </c>
      <c r="E6" s="43">
        <f>'Other Fuels'!G24*About!$A$101*(1-INDEX('Tax Percentages'!$B$12:$AG$12,MATCH(E$1,'Tax Percentages'!$B$4:$AG$4,0)))</f>
        <v>2.2403602399999999E-6</v>
      </c>
      <c r="F6" s="43">
        <f>'Other Fuels'!H24*About!$A$101*(1-INDEX('Tax Percentages'!$B$12:$AG$12,MATCH(F$1,'Tax Percentages'!$B$4:$AG$4,0)))</f>
        <v>2.2403602399999999E-6</v>
      </c>
      <c r="G6" s="43">
        <f>'Other Fuels'!I24*About!$A$101*(1-INDEX('Tax Percentages'!$B$12:$AG$12,MATCH(G$1,'Tax Percentages'!$B$4:$AG$4,0)))</f>
        <v>2.2403602399999999E-6</v>
      </c>
      <c r="H6" s="43">
        <f>'Other Fuels'!J24*About!$A$101*(1-INDEX('Tax Percentages'!$B$12:$AG$12,MATCH(H$1,'Tax Percentages'!$B$4:$AG$4,0)))</f>
        <v>2.2403602399999999E-6</v>
      </c>
      <c r="I6" s="43">
        <f>'Other Fuels'!K24*About!$A$101*(1-INDEX('Tax Percentages'!$B$12:$AG$12,MATCH(I$1,'Tax Percentages'!$B$4:$AG$4,0)))</f>
        <v>2.2403602399999999E-6</v>
      </c>
      <c r="J6" s="43">
        <f>'Other Fuels'!L24*About!$A$101*(1-INDEX('Tax Percentages'!$B$12:$AG$12,MATCH(J$1,'Tax Percentages'!$B$4:$AG$4,0)))</f>
        <v>2.2403602399999999E-6</v>
      </c>
      <c r="K6" s="43">
        <f>'Other Fuels'!M24*About!$A$101*(1-INDEX('Tax Percentages'!$B$12:$AG$12,MATCH(K$1,'Tax Percentages'!$B$4:$AG$4,0)))</f>
        <v>2.2403602399999999E-6</v>
      </c>
      <c r="L6" s="43">
        <f>'Other Fuels'!N24*About!$A$101*(1-INDEX('Tax Percentages'!$B$12:$AG$12,MATCH(L$1,'Tax Percentages'!$B$4:$AG$4,0)))</f>
        <v>2.2403602399999999E-6</v>
      </c>
      <c r="M6" s="43">
        <f>'Other Fuels'!O24*About!$A$101*(1-INDEX('Tax Percentages'!$B$12:$AG$12,MATCH(M$1,'Tax Percentages'!$B$4:$AG$4,0)))</f>
        <v>2.2403602399999999E-6</v>
      </c>
      <c r="N6" s="43">
        <f>'Other Fuels'!P24*About!$A$101*(1-INDEX('Tax Percentages'!$B$12:$AG$12,MATCH(N$1,'Tax Percentages'!$B$4:$AG$4,0)))</f>
        <v>2.2403602399999999E-6</v>
      </c>
      <c r="O6" s="43">
        <f>'Other Fuels'!Q24*About!$A$101*(1-INDEX('Tax Percentages'!$B$12:$AG$12,MATCH(O$1,'Tax Percentages'!$B$4:$AG$4,0)))</f>
        <v>2.2403602399999999E-6</v>
      </c>
      <c r="P6" s="43">
        <f>'Other Fuels'!R24*About!$A$101*(1-INDEX('Tax Percentages'!$B$12:$AG$12,MATCH(P$1,'Tax Percentages'!$B$4:$AG$4,0)))</f>
        <v>2.2403602399999999E-6</v>
      </c>
      <c r="Q6" s="43">
        <f>'Other Fuels'!S24*About!$A$101*(1-INDEX('Tax Percentages'!$B$12:$AG$12,MATCH(Q$1,'Tax Percentages'!$B$4:$AG$4,0)))</f>
        <v>2.2403602399999999E-6</v>
      </c>
      <c r="R6" s="43">
        <f>'Other Fuels'!T24*About!$A$101*(1-INDEX('Tax Percentages'!$B$12:$AG$12,MATCH(R$1,'Tax Percentages'!$B$4:$AG$4,0)))</f>
        <v>2.2403602399999999E-6</v>
      </c>
      <c r="S6" s="43">
        <f>'Other Fuels'!U24*About!$A$101*(1-INDEX('Tax Percentages'!$B$12:$AG$12,MATCH(S$1,'Tax Percentages'!$B$4:$AG$4,0)))</f>
        <v>2.2403602399999999E-6</v>
      </c>
      <c r="T6" s="43">
        <f>'Other Fuels'!V24*About!$A$101*(1-INDEX('Tax Percentages'!$B$12:$AG$12,MATCH(T$1,'Tax Percentages'!$B$4:$AG$4,0)))</f>
        <v>2.2403602399999999E-6</v>
      </c>
      <c r="U6" s="43">
        <f>'Other Fuels'!W24*About!$A$101*(1-INDEX('Tax Percentages'!$B$12:$AG$12,MATCH(U$1,'Tax Percentages'!$B$4:$AG$4,0)))</f>
        <v>2.2403602399999999E-6</v>
      </c>
      <c r="V6" s="43">
        <f>'Other Fuels'!X24*About!$A$101*(1-INDEX('Tax Percentages'!$B$12:$AG$12,MATCH(V$1,'Tax Percentages'!$B$4:$AG$4,0)))</f>
        <v>2.2403602399999999E-6</v>
      </c>
      <c r="W6" s="43">
        <f>'Other Fuels'!Y24*About!$A$101*(1-INDEX('Tax Percentages'!$B$12:$AG$12,MATCH(W$1,'Tax Percentages'!$B$4:$AG$4,0)))</f>
        <v>2.2403602399999999E-6</v>
      </c>
      <c r="X6" s="43">
        <f>'Other Fuels'!Z24*About!$A$101*(1-INDEX('Tax Percentages'!$B$12:$AG$12,MATCH(X$1,'Tax Percentages'!$B$4:$AG$4,0)))</f>
        <v>2.2403602399999999E-6</v>
      </c>
      <c r="Y6" s="43">
        <f>'Other Fuels'!AA24*About!$A$101*(1-INDEX('Tax Percentages'!$B$12:$AG$12,MATCH(Y$1,'Tax Percentages'!$B$4:$AG$4,0)))</f>
        <v>2.2403602399999999E-6</v>
      </c>
      <c r="Z6" s="43">
        <f>'Other Fuels'!AB24*About!$A$101*(1-INDEX('Tax Percentages'!$B$12:$AG$12,MATCH(Z$1,'Tax Percentages'!$B$4:$AG$4,0)))</f>
        <v>2.2403602399999999E-6</v>
      </c>
      <c r="AA6" s="43">
        <f>'Other Fuels'!AC24*About!$A$101*(1-INDEX('Tax Percentages'!$B$12:$AG$12,MATCH(AA$1,'Tax Percentages'!$B$4:$AG$4,0)))</f>
        <v>2.2403602399999999E-6</v>
      </c>
      <c r="AB6" s="43">
        <f>'Other Fuels'!AD24*About!$A$101*(1-INDEX('Tax Percentages'!$B$12:$AG$12,MATCH(AB$1,'Tax Percentages'!$B$4:$AG$4,0)))</f>
        <v>2.2403602399999999E-6</v>
      </c>
      <c r="AC6" s="43">
        <f>'Other Fuels'!AE24*About!$A$101*(1-INDEX('Tax Percentages'!$B$12:$AG$12,MATCH(AC$1,'Tax Percentages'!$B$4:$AG$4,0)))</f>
        <v>2.2403602399999999E-6</v>
      </c>
      <c r="AD6" s="43">
        <f>'Other Fuels'!AF24*About!$A$101*(1-INDEX('Tax Percentages'!$B$12:$AG$12,MATCH(AD$1,'Tax Percentages'!$B$4:$AG$4,0)))</f>
        <v>2.2403602399999999E-6</v>
      </c>
      <c r="AE6" s="43">
        <f>'Other Fuels'!AG24*About!$A$101*(1-INDEX('Tax Percentages'!$B$12:$AG$12,MATCH(AE$1,'Tax Percentages'!$B$4:$AG$4,0)))</f>
        <v>2.2403602399999999E-6</v>
      </c>
      <c r="AF6" s="43">
        <f>'Other Fuels'!AH24*About!$A$101*(1-INDEX('Tax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Fuels'!D$26*About!$A$103*(1-INDEX('Tax Percentages'!$B$18:$AG$18,MATCH(B$1,'Tax Percentages'!$B$4:$AG$4,0)))</f>
        <v>1.5727892464473624E-5</v>
      </c>
      <c r="C4" s="43">
        <f>'Other Fuels'!E$26*About!$A$103*(1-INDEX('Tax Percentages'!$B$18:$AG$18,MATCH(C$1,'Tax Percentages'!$B$4:$AG$4,0)))</f>
        <v>1.5727892464473624E-5</v>
      </c>
      <c r="D4" s="43">
        <f>'Other Fuels'!F$26*About!$A$103*(1-INDEX('Tax Percentages'!$B$18:$AG$18,MATCH(D$1,'Tax Percentages'!$B$4:$AG$4,0)))</f>
        <v>1.5727892464473624E-5</v>
      </c>
      <c r="E4" s="43">
        <f>'Other Fuels'!G$26*About!$A$103*(1-INDEX('Tax Percentages'!$B$18:$AG$18,MATCH(E$1,'Tax Percentages'!$B$4:$AG$4,0)))</f>
        <v>1.5727892464473624E-5</v>
      </c>
      <c r="F4" s="43">
        <f>'Other Fuels'!H$26*About!$A$103*(1-INDEX('Tax Percentages'!$B$18:$AG$18,MATCH(F$1,'Tax Percentages'!$B$4:$AG$4,0)))</f>
        <v>1.5727892464473624E-5</v>
      </c>
      <c r="G4" s="43">
        <f>'Other Fuels'!I$26*About!$A$103*(1-INDEX('Tax Percentages'!$B$18:$AG$18,MATCH(G$1,'Tax Percentages'!$B$4:$AG$4,0)))</f>
        <v>1.5727892464473624E-5</v>
      </c>
      <c r="H4" s="43">
        <f>'Other Fuels'!J$26*About!$A$103*(1-INDEX('Tax Percentages'!$B$18:$AG$18,MATCH(H$1,'Tax Percentages'!$B$4:$AG$4,0)))</f>
        <v>1.5727892464473624E-5</v>
      </c>
      <c r="I4" s="43">
        <f>'Other Fuels'!K$26*About!$A$103*(1-INDEX('Tax Percentages'!$B$18:$AG$18,MATCH(I$1,'Tax Percentages'!$B$4:$AG$4,0)))</f>
        <v>1.5727892464473624E-5</v>
      </c>
      <c r="J4" s="43">
        <f>'Other Fuels'!L$26*About!$A$103*(1-INDEX('Tax Percentages'!$B$18:$AG$18,MATCH(J$1,'Tax Percentages'!$B$4:$AG$4,0)))</f>
        <v>1.5727892464473624E-5</v>
      </c>
      <c r="K4" s="43">
        <f>'Other Fuels'!M$26*About!$A$103*(1-INDEX('Tax Percentages'!$B$18:$AG$18,MATCH(K$1,'Tax Percentages'!$B$4:$AG$4,0)))</f>
        <v>1.5727892464473624E-5</v>
      </c>
      <c r="L4" s="43">
        <f>'Other Fuels'!N$26*About!$A$103*(1-INDEX('Tax Percentages'!$B$18:$AG$18,MATCH(L$1,'Tax Percentages'!$B$4:$AG$4,0)))</f>
        <v>1.5727892464473624E-5</v>
      </c>
      <c r="M4" s="43">
        <f>'Other Fuels'!O$26*About!$A$103*(1-INDEX('Tax Percentages'!$B$18:$AG$18,MATCH(M$1,'Tax Percentages'!$B$4:$AG$4,0)))</f>
        <v>1.5727892464473624E-5</v>
      </c>
      <c r="N4" s="43">
        <f>'Other Fuels'!P$26*About!$A$103*(1-INDEX('Tax Percentages'!$B$18:$AG$18,MATCH(N$1,'Tax Percentages'!$B$4:$AG$4,0)))</f>
        <v>1.5727892464473624E-5</v>
      </c>
      <c r="O4" s="43">
        <f>'Other Fuels'!Q$26*About!$A$103*(1-INDEX('Tax Percentages'!$B$18:$AG$18,MATCH(O$1,'Tax Percentages'!$B$4:$AG$4,0)))</f>
        <v>1.5727892464473624E-5</v>
      </c>
      <c r="P4" s="43">
        <f>'Other Fuels'!R$26*About!$A$103*(1-INDEX('Tax Percentages'!$B$18:$AG$18,MATCH(P$1,'Tax Percentages'!$B$4:$AG$4,0)))</f>
        <v>1.5727892464473624E-5</v>
      </c>
      <c r="Q4" s="43">
        <f>'Other Fuels'!S$26*About!$A$103*(1-INDEX('Tax Percentages'!$B$18:$AG$18,MATCH(Q$1,'Tax Percentages'!$B$4:$AG$4,0)))</f>
        <v>1.5727892464473624E-5</v>
      </c>
      <c r="R4" s="43">
        <f>'Other Fuels'!T$26*About!$A$103*(1-INDEX('Tax Percentages'!$B$18:$AG$18,MATCH(R$1,'Tax Percentages'!$B$4:$AG$4,0)))</f>
        <v>1.5727892464473624E-5</v>
      </c>
      <c r="S4" s="43">
        <f>'Other Fuels'!U$26*About!$A$103*(1-INDEX('Tax Percentages'!$B$18:$AG$18,MATCH(S$1,'Tax Percentages'!$B$4:$AG$4,0)))</f>
        <v>1.5727892464473624E-5</v>
      </c>
      <c r="T4" s="43">
        <f>'Other Fuels'!V$26*About!$A$103*(1-INDEX('Tax Percentages'!$B$18:$AG$18,MATCH(T$1,'Tax Percentages'!$B$4:$AG$4,0)))</f>
        <v>1.5727892464473624E-5</v>
      </c>
      <c r="U4" s="43">
        <f>'Other Fuels'!W$26*About!$A$103*(1-INDEX('Tax Percentages'!$B$18:$AG$18,MATCH(U$1,'Tax Percentages'!$B$4:$AG$4,0)))</f>
        <v>1.5727892464473624E-5</v>
      </c>
      <c r="V4" s="43">
        <f>'Other Fuels'!X$26*About!$A$103*(1-INDEX('Tax Percentages'!$B$18:$AG$18,MATCH(V$1,'Tax Percentages'!$B$4:$AG$4,0)))</f>
        <v>1.5727892464473624E-5</v>
      </c>
      <c r="W4" s="43">
        <f>'Other Fuels'!Y$26*About!$A$103*(1-INDEX('Tax Percentages'!$B$18:$AG$18,MATCH(W$1,'Tax Percentages'!$B$4:$AG$4,0)))</f>
        <v>1.5727892464473624E-5</v>
      </c>
      <c r="X4" s="43">
        <f>'Other Fuels'!Z$26*About!$A$103*(1-INDEX('Tax Percentages'!$B$18:$AG$18,MATCH(X$1,'Tax Percentages'!$B$4:$AG$4,0)))</f>
        <v>1.5727892464473624E-5</v>
      </c>
      <c r="Y4" s="43">
        <f>'Other Fuels'!AA$26*About!$A$103*(1-INDEX('Tax Percentages'!$B$18:$AG$18,MATCH(Y$1,'Tax Percentages'!$B$4:$AG$4,0)))</f>
        <v>1.5727892464473624E-5</v>
      </c>
      <c r="Z4" s="43">
        <f>'Other Fuels'!AB$26*About!$A$103*(1-INDEX('Tax Percentages'!$B$18:$AG$18,MATCH(Z$1,'Tax Percentages'!$B$4:$AG$4,0)))</f>
        <v>1.5727892464473624E-5</v>
      </c>
      <c r="AA4" s="43">
        <f>'Other Fuels'!AC$26*About!$A$103*(1-INDEX('Tax Percentages'!$B$18:$AG$18,MATCH(AA$1,'Tax Percentages'!$B$4:$AG$4,0)))</f>
        <v>1.5727892464473624E-5</v>
      </c>
      <c r="AB4" s="43">
        <f>'Other Fuels'!AD$26*About!$A$103*(1-INDEX('Tax Percentages'!$B$18:$AG$18,MATCH(AB$1,'Tax Percentages'!$B$4:$AG$4,0)))</f>
        <v>1.5727892464473624E-5</v>
      </c>
      <c r="AC4" s="43">
        <f>'Other Fuels'!AE$26*About!$A$103*(1-INDEX('Tax Percentages'!$B$18:$AG$18,MATCH(AC$1,'Tax Percentages'!$B$4:$AG$4,0)))</f>
        <v>1.5727892464473624E-5</v>
      </c>
      <c r="AD4" s="43">
        <f>'Other Fuels'!AF$26*About!$A$103*(1-INDEX('Tax Percentages'!$B$18:$AG$18,MATCH(AD$1,'Tax Percentages'!$B$4:$AG$4,0)))</f>
        <v>1.5727892464473624E-5</v>
      </c>
      <c r="AE4" s="43">
        <f>'Other Fuels'!AG$26*About!$A$103*(1-INDEX('Tax Percentages'!$B$18:$AG$18,MATCH(AE$1,'Tax Percentages'!$B$4:$AG$4,0)))</f>
        <v>1.5727892464473624E-5</v>
      </c>
      <c r="AF4" s="43">
        <f>'Other Fuels'!AH$26*About!$A$103*(1-INDEX('Tax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Fuels'!D$26*About!$A$103*(1-INDEX('Tax Percentages'!$B$18:$AG$18,MATCH(B$1,'Tax Percentages'!$B$4:$AG$4,0)))</f>
        <v>1.5727892464473624E-5</v>
      </c>
      <c r="C5" s="43">
        <f>'Other Fuels'!E$26*About!$A$103*(1-INDEX('Tax Percentages'!$B$18:$AG$18,MATCH(C$1,'Tax Percentages'!$B$4:$AG$4,0)))</f>
        <v>1.5727892464473624E-5</v>
      </c>
      <c r="D5" s="43">
        <f>'Other Fuels'!F$26*About!$A$103*(1-INDEX('Tax Percentages'!$B$18:$AG$18,MATCH(D$1,'Tax Percentages'!$B$4:$AG$4,0)))</f>
        <v>1.5727892464473624E-5</v>
      </c>
      <c r="E5" s="43">
        <f>'Other Fuels'!G$26*About!$A$103*(1-INDEX('Tax Percentages'!$B$18:$AG$18,MATCH(E$1,'Tax Percentages'!$B$4:$AG$4,0)))</f>
        <v>1.5727892464473624E-5</v>
      </c>
      <c r="F5" s="43">
        <f>'Other Fuels'!H$26*About!$A$103*(1-INDEX('Tax Percentages'!$B$18:$AG$18,MATCH(F$1,'Tax Percentages'!$B$4:$AG$4,0)))</f>
        <v>1.5727892464473624E-5</v>
      </c>
      <c r="G5" s="43">
        <f>'Other Fuels'!I$26*About!$A$103*(1-INDEX('Tax Percentages'!$B$18:$AG$18,MATCH(G$1,'Tax Percentages'!$B$4:$AG$4,0)))</f>
        <v>1.5727892464473624E-5</v>
      </c>
      <c r="H5" s="43">
        <f>'Other Fuels'!J$26*About!$A$103*(1-INDEX('Tax Percentages'!$B$18:$AG$18,MATCH(H$1,'Tax Percentages'!$B$4:$AG$4,0)))</f>
        <v>1.5727892464473624E-5</v>
      </c>
      <c r="I5" s="43">
        <f>'Other Fuels'!K$26*About!$A$103*(1-INDEX('Tax Percentages'!$B$18:$AG$18,MATCH(I$1,'Tax Percentages'!$B$4:$AG$4,0)))</f>
        <v>1.5727892464473624E-5</v>
      </c>
      <c r="J5" s="43">
        <f>'Other Fuels'!L$26*About!$A$103*(1-INDEX('Tax Percentages'!$B$18:$AG$18,MATCH(J$1,'Tax Percentages'!$B$4:$AG$4,0)))</f>
        <v>1.5727892464473624E-5</v>
      </c>
      <c r="K5" s="43">
        <f>'Other Fuels'!M$26*About!$A$103*(1-INDEX('Tax Percentages'!$B$18:$AG$18,MATCH(K$1,'Tax Percentages'!$B$4:$AG$4,0)))</f>
        <v>1.5727892464473624E-5</v>
      </c>
      <c r="L5" s="43">
        <f>'Other Fuels'!N$26*About!$A$103*(1-INDEX('Tax Percentages'!$B$18:$AG$18,MATCH(L$1,'Tax Percentages'!$B$4:$AG$4,0)))</f>
        <v>1.5727892464473624E-5</v>
      </c>
      <c r="M5" s="43">
        <f>'Other Fuels'!O$26*About!$A$103*(1-INDEX('Tax Percentages'!$B$18:$AG$18,MATCH(M$1,'Tax Percentages'!$B$4:$AG$4,0)))</f>
        <v>1.5727892464473624E-5</v>
      </c>
      <c r="N5" s="43">
        <f>'Other Fuels'!P$26*About!$A$103*(1-INDEX('Tax Percentages'!$B$18:$AG$18,MATCH(N$1,'Tax Percentages'!$B$4:$AG$4,0)))</f>
        <v>1.5727892464473624E-5</v>
      </c>
      <c r="O5" s="43">
        <f>'Other Fuels'!Q$26*About!$A$103*(1-INDEX('Tax Percentages'!$B$18:$AG$18,MATCH(O$1,'Tax Percentages'!$B$4:$AG$4,0)))</f>
        <v>1.5727892464473624E-5</v>
      </c>
      <c r="P5" s="43">
        <f>'Other Fuels'!R$26*About!$A$103*(1-INDEX('Tax Percentages'!$B$18:$AG$18,MATCH(P$1,'Tax Percentages'!$B$4:$AG$4,0)))</f>
        <v>1.5727892464473624E-5</v>
      </c>
      <c r="Q5" s="43">
        <f>'Other Fuels'!S$26*About!$A$103*(1-INDEX('Tax Percentages'!$B$18:$AG$18,MATCH(Q$1,'Tax Percentages'!$B$4:$AG$4,0)))</f>
        <v>1.5727892464473624E-5</v>
      </c>
      <c r="R5" s="43">
        <f>'Other Fuels'!T$26*About!$A$103*(1-INDEX('Tax Percentages'!$B$18:$AG$18,MATCH(R$1,'Tax Percentages'!$B$4:$AG$4,0)))</f>
        <v>1.5727892464473624E-5</v>
      </c>
      <c r="S5" s="43">
        <f>'Other Fuels'!U$26*About!$A$103*(1-INDEX('Tax Percentages'!$B$18:$AG$18,MATCH(S$1,'Tax Percentages'!$B$4:$AG$4,0)))</f>
        <v>1.5727892464473624E-5</v>
      </c>
      <c r="T5" s="43">
        <f>'Other Fuels'!V$26*About!$A$103*(1-INDEX('Tax Percentages'!$B$18:$AG$18,MATCH(T$1,'Tax Percentages'!$B$4:$AG$4,0)))</f>
        <v>1.5727892464473624E-5</v>
      </c>
      <c r="U5" s="43">
        <f>'Other Fuels'!W$26*About!$A$103*(1-INDEX('Tax Percentages'!$B$18:$AG$18,MATCH(U$1,'Tax Percentages'!$B$4:$AG$4,0)))</f>
        <v>1.5727892464473624E-5</v>
      </c>
      <c r="V5" s="43">
        <f>'Other Fuels'!X$26*About!$A$103*(1-INDEX('Tax Percentages'!$B$18:$AG$18,MATCH(V$1,'Tax Percentages'!$B$4:$AG$4,0)))</f>
        <v>1.5727892464473624E-5</v>
      </c>
      <c r="W5" s="43">
        <f>'Other Fuels'!Y$26*About!$A$103*(1-INDEX('Tax Percentages'!$B$18:$AG$18,MATCH(W$1,'Tax Percentages'!$B$4:$AG$4,0)))</f>
        <v>1.5727892464473624E-5</v>
      </c>
      <c r="X5" s="43">
        <f>'Other Fuels'!Z$26*About!$A$103*(1-INDEX('Tax Percentages'!$B$18:$AG$18,MATCH(X$1,'Tax Percentages'!$B$4:$AG$4,0)))</f>
        <v>1.5727892464473624E-5</v>
      </c>
      <c r="Y5" s="43">
        <f>'Other Fuels'!AA$26*About!$A$103*(1-INDEX('Tax Percentages'!$B$18:$AG$18,MATCH(Y$1,'Tax Percentages'!$B$4:$AG$4,0)))</f>
        <v>1.5727892464473624E-5</v>
      </c>
      <c r="Z5" s="43">
        <f>'Other Fuels'!AB$26*About!$A$103*(1-INDEX('Tax Percentages'!$B$18:$AG$18,MATCH(Z$1,'Tax Percentages'!$B$4:$AG$4,0)))</f>
        <v>1.5727892464473624E-5</v>
      </c>
      <c r="AA5" s="43">
        <f>'Other Fuels'!AC$26*About!$A$103*(1-INDEX('Tax Percentages'!$B$18:$AG$18,MATCH(AA$1,'Tax Percentages'!$B$4:$AG$4,0)))</f>
        <v>1.5727892464473624E-5</v>
      </c>
      <c r="AB5" s="43">
        <f>'Other Fuels'!AD$26*About!$A$103*(1-INDEX('Tax Percentages'!$B$18:$AG$18,MATCH(AB$1,'Tax Percentages'!$B$4:$AG$4,0)))</f>
        <v>1.5727892464473624E-5</v>
      </c>
      <c r="AC5" s="43">
        <f>'Other Fuels'!AE$26*About!$A$103*(1-INDEX('Tax Percentages'!$B$18:$AG$18,MATCH(AC$1,'Tax Percentages'!$B$4:$AG$4,0)))</f>
        <v>1.5727892464473624E-5</v>
      </c>
      <c r="AD5" s="43">
        <f>'Other Fuels'!AF$26*About!$A$103*(1-INDEX('Tax Percentages'!$B$18:$AG$18,MATCH(AD$1,'Tax Percentages'!$B$4:$AG$4,0)))</f>
        <v>1.5727892464473624E-5</v>
      </c>
      <c r="AE5" s="43">
        <f>'Other Fuels'!AG$26*About!$A$103*(1-INDEX('Tax Percentages'!$B$18:$AG$18,MATCH(AE$1,'Tax Percentages'!$B$4:$AG$4,0)))</f>
        <v>1.5727892464473624E-5</v>
      </c>
      <c r="AF5" s="43">
        <f>'Other Fuels'!AH$26*About!$A$103*(1-INDEX('Tax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Fuels'!D$26*About!$A$103*(1-INDEX('Tax Percentages'!$B$18:$AG$18,MATCH(B$1,'Tax Percentages'!$B$4:$AG$4,0)))</f>
        <v>1.5727892464473624E-5</v>
      </c>
      <c r="C6" s="43">
        <f>'Other Fuels'!E$26*About!$A$103*(1-INDEX('Tax Percentages'!$B$18:$AG$18,MATCH(C$1,'Tax Percentages'!$B$4:$AG$4,0)))</f>
        <v>1.5727892464473624E-5</v>
      </c>
      <c r="D6" s="43">
        <f>'Other Fuels'!F$26*About!$A$103*(1-INDEX('Tax Percentages'!$B$18:$AG$18,MATCH(D$1,'Tax Percentages'!$B$4:$AG$4,0)))</f>
        <v>1.5727892464473624E-5</v>
      </c>
      <c r="E6" s="43">
        <f>'Other Fuels'!G$26*About!$A$103*(1-INDEX('Tax Percentages'!$B$18:$AG$18,MATCH(E$1,'Tax Percentages'!$B$4:$AG$4,0)))</f>
        <v>1.5727892464473624E-5</v>
      </c>
      <c r="F6" s="43">
        <f>'Other Fuels'!H$26*About!$A$103*(1-INDEX('Tax Percentages'!$B$18:$AG$18,MATCH(F$1,'Tax Percentages'!$B$4:$AG$4,0)))</f>
        <v>1.5727892464473624E-5</v>
      </c>
      <c r="G6" s="43">
        <f>'Other Fuels'!I$26*About!$A$103*(1-INDEX('Tax Percentages'!$B$18:$AG$18,MATCH(G$1,'Tax Percentages'!$B$4:$AG$4,0)))</f>
        <v>1.5727892464473624E-5</v>
      </c>
      <c r="H6" s="43">
        <f>'Other Fuels'!J$26*About!$A$103*(1-INDEX('Tax Percentages'!$B$18:$AG$18,MATCH(H$1,'Tax Percentages'!$B$4:$AG$4,0)))</f>
        <v>1.5727892464473624E-5</v>
      </c>
      <c r="I6" s="43">
        <f>'Other Fuels'!K$26*About!$A$103*(1-INDEX('Tax Percentages'!$B$18:$AG$18,MATCH(I$1,'Tax Percentages'!$B$4:$AG$4,0)))</f>
        <v>1.5727892464473624E-5</v>
      </c>
      <c r="J6" s="43">
        <f>'Other Fuels'!L$26*About!$A$103*(1-INDEX('Tax Percentages'!$B$18:$AG$18,MATCH(J$1,'Tax Percentages'!$B$4:$AG$4,0)))</f>
        <v>1.5727892464473624E-5</v>
      </c>
      <c r="K6" s="43">
        <f>'Other Fuels'!M$26*About!$A$103*(1-INDEX('Tax Percentages'!$B$18:$AG$18,MATCH(K$1,'Tax Percentages'!$B$4:$AG$4,0)))</f>
        <v>1.5727892464473624E-5</v>
      </c>
      <c r="L6" s="43">
        <f>'Other Fuels'!N$26*About!$A$103*(1-INDEX('Tax Percentages'!$B$18:$AG$18,MATCH(L$1,'Tax Percentages'!$B$4:$AG$4,0)))</f>
        <v>1.5727892464473624E-5</v>
      </c>
      <c r="M6" s="43">
        <f>'Other Fuels'!O$26*About!$A$103*(1-INDEX('Tax Percentages'!$B$18:$AG$18,MATCH(M$1,'Tax Percentages'!$B$4:$AG$4,0)))</f>
        <v>1.5727892464473624E-5</v>
      </c>
      <c r="N6" s="43">
        <f>'Other Fuels'!P$26*About!$A$103*(1-INDEX('Tax Percentages'!$B$18:$AG$18,MATCH(N$1,'Tax Percentages'!$B$4:$AG$4,0)))</f>
        <v>1.5727892464473624E-5</v>
      </c>
      <c r="O6" s="43">
        <f>'Other Fuels'!Q$26*About!$A$103*(1-INDEX('Tax Percentages'!$B$18:$AG$18,MATCH(O$1,'Tax Percentages'!$B$4:$AG$4,0)))</f>
        <v>1.5727892464473624E-5</v>
      </c>
      <c r="P6" s="43">
        <f>'Other Fuels'!R$26*About!$A$103*(1-INDEX('Tax Percentages'!$B$18:$AG$18,MATCH(P$1,'Tax Percentages'!$B$4:$AG$4,0)))</f>
        <v>1.5727892464473624E-5</v>
      </c>
      <c r="Q6" s="43">
        <f>'Other Fuels'!S$26*About!$A$103*(1-INDEX('Tax Percentages'!$B$18:$AG$18,MATCH(Q$1,'Tax Percentages'!$B$4:$AG$4,0)))</f>
        <v>1.5727892464473624E-5</v>
      </c>
      <c r="R6" s="43">
        <f>'Other Fuels'!T$26*About!$A$103*(1-INDEX('Tax Percentages'!$B$18:$AG$18,MATCH(R$1,'Tax Percentages'!$B$4:$AG$4,0)))</f>
        <v>1.5727892464473624E-5</v>
      </c>
      <c r="S6" s="43">
        <f>'Other Fuels'!U$26*About!$A$103*(1-INDEX('Tax Percentages'!$B$18:$AG$18,MATCH(S$1,'Tax Percentages'!$B$4:$AG$4,0)))</f>
        <v>1.5727892464473624E-5</v>
      </c>
      <c r="T6" s="43">
        <f>'Other Fuels'!V$26*About!$A$103*(1-INDEX('Tax Percentages'!$B$18:$AG$18,MATCH(T$1,'Tax Percentages'!$B$4:$AG$4,0)))</f>
        <v>1.5727892464473624E-5</v>
      </c>
      <c r="U6" s="43">
        <f>'Other Fuels'!W$26*About!$A$103*(1-INDEX('Tax Percentages'!$B$18:$AG$18,MATCH(U$1,'Tax Percentages'!$B$4:$AG$4,0)))</f>
        <v>1.5727892464473624E-5</v>
      </c>
      <c r="V6" s="43">
        <f>'Other Fuels'!X$26*About!$A$103*(1-INDEX('Tax Percentages'!$B$18:$AG$18,MATCH(V$1,'Tax Percentages'!$B$4:$AG$4,0)))</f>
        <v>1.5727892464473624E-5</v>
      </c>
      <c r="W6" s="43">
        <f>'Other Fuels'!Y$26*About!$A$103*(1-INDEX('Tax Percentages'!$B$18:$AG$18,MATCH(W$1,'Tax Percentages'!$B$4:$AG$4,0)))</f>
        <v>1.5727892464473624E-5</v>
      </c>
      <c r="X6" s="43">
        <f>'Other Fuels'!Z$26*About!$A$103*(1-INDEX('Tax Percentages'!$B$18:$AG$18,MATCH(X$1,'Tax Percentages'!$B$4:$AG$4,0)))</f>
        <v>1.5727892464473624E-5</v>
      </c>
      <c r="Y6" s="43">
        <f>'Other Fuels'!AA$26*About!$A$103*(1-INDEX('Tax Percentages'!$B$18:$AG$18,MATCH(Y$1,'Tax Percentages'!$B$4:$AG$4,0)))</f>
        <v>1.5727892464473624E-5</v>
      </c>
      <c r="Z6" s="43">
        <f>'Other Fuels'!AB$26*About!$A$103*(1-INDEX('Tax Percentages'!$B$18:$AG$18,MATCH(Z$1,'Tax Percentages'!$B$4:$AG$4,0)))</f>
        <v>1.5727892464473624E-5</v>
      </c>
      <c r="AA6" s="43">
        <f>'Other Fuels'!AC$26*About!$A$103*(1-INDEX('Tax Percentages'!$B$18:$AG$18,MATCH(AA$1,'Tax Percentages'!$B$4:$AG$4,0)))</f>
        <v>1.5727892464473624E-5</v>
      </c>
      <c r="AB6" s="43">
        <f>'Other Fuels'!AD$26*About!$A$103*(1-INDEX('Tax Percentages'!$B$18:$AG$18,MATCH(AB$1,'Tax Percentages'!$B$4:$AG$4,0)))</f>
        <v>1.5727892464473624E-5</v>
      </c>
      <c r="AC6" s="43">
        <f>'Other Fuels'!AE$26*About!$A$103*(1-INDEX('Tax Percentages'!$B$18:$AG$18,MATCH(AC$1,'Tax Percentages'!$B$4:$AG$4,0)))</f>
        <v>1.5727892464473624E-5</v>
      </c>
      <c r="AD6" s="43">
        <f>'Other Fuels'!AF$26*About!$A$103*(1-INDEX('Tax Percentages'!$B$18:$AG$18,MATCH(AD$1,'Tax Percentages'!$B$4:$AG$4,0)))</f>
        <v>1.5727892464473624E-5</v>
      </c>
      <c r="AE6" s="43">
        <f>'Other Fuels'!AG$26*About!$A$103*(1-INDEX('Tax Percentages'!$B$18:$AG$18,MATCH(AE$1,'Tax Percentages'!$B$4:$AG$4,0)))</f>
        <v>1.5727892464473624E-5</v>
      </c>
      <c r="AF6" s="43">
        <f>'Other Fuels'!AH$26*About!$A$103*(1-INDEX('Tax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12'!$C$1:$AJ$1,0))/10^6/About!$A$108*dollars_2019_2012*(1-INDEX('Tax Percentages'!$B$21:$AG$21,MATCH(H$1,'Tax Percentages'!$B$4:$AG$4,0)))</f>
        <v>1.03944227944754E-5</v>
      </c>
      <c r="I3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12'!$C$1:$AJ$1,0))/10^6/About!$A$108*dollars_2019_2012*(1-INDEX('Tax Percentages'!$B$21:$AG$21,MATCH(S$1,'Tax Percentages'!$B$4:$AG$4,0)))</f>
        <v>1.284577796715895E-5</v>
      </c>
      <c r="T3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12'!$C$1:$AJ$1,0))/10^6/About!$A$108*dollars_2019_2012*(1-INDEX('Tax Percentages'!$B$21:$AG$21,MATCH(H$1,'Tax Percentages'!$B$4:$AG$4,0)))</f>
        <v>1.03944227944754E-5</v>
      </c>
      <c r="I6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12'!$C$1:$AJ$1,0))/10^6/About!$A$108*dollars_2019_2012*(1-INDEX('Tax Percentages'!$B$21:$AG$21,MATCH(S$1,'Tax Percentages'!$B$4:$AG$4,0)))</f>
        <v>1.284577796715895E-5</v>
      </c>
      <c r="T6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Hydrogen!E$41*About!$A$102*(1-INDEX('Tax Percentages'!$B$25:$AG$25,MATCH(B$1,'Tax Percentages'!$B$4:$AG$4,0)))</f>
        <v>7.2323913984774236E-5</v>
      </c>
      <c r="C2" s="43">
        <f>Hydrogen!F$41*About!$A$102*(1-INDEX('Tax Percentages'!$B$25:$AG$25,MATCH(C$1,'Tax Percentages'!$B$4:$AG$4,0)))</f>
        <v>6.6407640789389056E-5</v>
      </c>
      <c r="D2" s="43">
        <f>Hydrogen!G$41*About!$A$102*(1-INDEX('Tax Percentages'!$B$25:$AG$25,MATCH(D$1,'Tax Percentages'!$B$4:$AG$4,0)))</f>
        <v>6.049136759400544E-5</v>
      </c>
      <c r="E2" s="43">
        <f>Hydrogen!H$41*About!$A$102*(1-INDEX('Tax Percentages'!$B$25:$AG$25,MATCH(E$1,'Tax Percentages'!$B$4:$AG$4,0)))</f>
        <v>5.457509439862026E-5</v>
      </c>
      <c r="F2" s="43">
        <f>Hydrogen!I$41*About!$A$102*(1-INDEX('Tax Percentages'!$B$25:$AG$25,MATCH(F$1,'Tax Percentages'!$B$4:$AG$4,0)))</f>
        <v>4.8658821203235079E-5</v>
      </c>
      <c r="G2" s="43">
        <f>Hydrogen!J$41*About!$A$102*(1-INDEX('Tax Percentages'!$B$25:$AG$25,MATCH(G$1,'Tax Percentages'!$B$4:$AG$4,0)))</f>
        <v>4.2742548007849899E-5</v>
      </c>
      <c r="H2" s="43">
        <f>Hydrogen!K$41*About!$A$102*(1-INDEX('Tax Percentages'!$B$25:$AG$25,MATCH(H$1,'Tax Percentages'!$B$4:$AG$4,0)))</f>
        <v>3.6826274812466284E-5</v>
      </c>
      <c r="I2" s="43">
        <f>Hydrogen!L$41*About!$A$102*(1-INDEX('Tax Percentages'!$B$25:$AG$25,MATCH(I$1,'Tax Percentages'!$B$4:$AG$4,0)))</f>
        <v>3.091000161708111E-5</v>
      </c>
      <c r="J2" s="43">
        <f>Hydrogen!M$41*About!$A$102*(1-INDEX('Tax Percentages'!$B$25:$AG$25,MATCH(J$1,'Tax Percentages'!$B$4:$AG$4,0)))</f>
        <v>2.499372842169593E-5</v>
      </c>
      <c r="K2" s="43">
        <f>Hydrogen!N$41*About!$A$102*(1-INDEX('Tax Percentages'!$B$25:$AG$25,MATCH(K$1,'Tax Percentages'!$B$4:$AG$4,0)))</f>
        <v>1.9077455226312314E-5</v>
      </c>
      <c r="L2" s="43">
        <f>Hydrogen!O$41*About!$A$102*(1-INDEX('Tax Percentages'!$B$25:$AG$25,MATCH(L$1,'Tax Percentages'!$B$4:$AG$4,0)))</f>
        <v>1.3161182030927136E-5</v>
      </c>
      <c r="M2" s="43">
        <f>Hydrogen!P$41*About!$A$102*(1-INDEX('Tax Percentages'!$B$25:$AG$25,MATCH(M$1,'Tax Percentages'!$B$4:$AG$4,0)))</f>
        <v>1.284050348397962E-5</v>
      </c>
      <c r="N2" s="43">
        <f>Hydrogen!Q$41*About!$A$102*(1-INDEX('Tax Percentages'!$B$25:$AG$25,MATCH(N$1,'Tax Percentages'!$B$4:$AG$4,0)))</f>
        <v>1.251982493703318E-5</v>
      </c>
      <c r="O2" s="43">
        <f>Hydrogen!R$41*About!$A$102*(1-INDEX('Tax Percentages'!$B$25:$AG$25,MATCH(O$1,'Tax Percentages'!$B$4:$AG$4,0)))</f>
        <v>1.219914639008674E-5</v>
      </c>
      <c r="P2" s="43">
        <f>Hydrogen!S$41*About!$A$102*(1-INDEX('Tax Percentages'!$B$25:$AG$25,MATCH(P$1,'Tax Percentages'!$B$4:$AG$4,0)))</f>
        <v>1.1878467843140302E-5</v>
      </c>
      <c r="Q2" s="43">
        <f>Hydrogen!T$41*About!$A$102*(1-INDEX('Tax Percentages'!$B$25:$AG$25,MATCH(Q$1,'Tax Percentages'!$B$4:$AG$4,0)))</f>
        <v>1.1557789296193959E-5</v>
      </c>
      <c r="R2" s="43">
        <f>Hydrogen!U$41*About!$A$102*(1-INDEX('Tax Percentages'!$B$25:$AG$25,MATCH(R$1,'Tax Percentages'!$B$4:$AG$4,0)))</f>
        <v>1.1237110749247519E-5</v>
      </c>
      <c r="S2" s="43">
        <f>Hydrogen!V$41*About!$A$102*(1-INDEX('Tax Percentages'!$B$25:$AG$25,MATCH(S$1,'Tax Percentages'!$B$4:$AG$4,0)))</f>
        <v>1.0916432202301079E-5</v>
      </c>
      <c r="T2" s="43">
        <f>Hydrogen!W$41*About!$A$102*(1-INDEX('Tax Percentages'!$B$25:$AG$25,MATCH(T$1,'Tax Percentages'!$B$4:$AG$4,0)))</f>
        <v>1.059575365535464E-5</v>
      </c>
      <c r="U2" s="43">
        <f>Hydrogen!X$41*About!$A$102*(1-INDEX('Tax Percentages'!$B$25:$AG$25,MATCH(U$1,'Tax Percentages'!$B$4:$AG$4,0)))</f>
        <v>1.02750751084082E-5</v>
      </c>
      <c r="V2" s="43">
        <f>Hydrogen!Y$41*About!$A$102*(1-INDEX('Tax Percentages'!$B$25:$AG$25,MATCH(V$1,'Tax Percentages'!$B$4:$AG$4,0)))</f>
        <v>9.9543965614618587E-6</v>
      </c>
      <c r="W2" s="43">
        <f>Hydrogen!Z$41*About!$A$102*(1-INDEX('Tax Percentages'!$B$25:$AG$25,MATCH(W$1,'Tax Percentages'!$B$4:$AG$4,0)))</f>
        <v>9.6337180145154188E-6</v>
      </c>
      <c r="X2" s="43">
        <f>Hydrogen!AA$41*About!$A$102*(1-INDEX('Tax Percentages'!$B$25:$AG$25,MATCH(X$1,'Tax Percentages'!$B$4:$AG$4,0)))</f>
        <v>9.3130394675689806E-6</v>
      </c>
      <c r="Y2" s="43">
        <f>Hydrogen!AB$41*About!$A$102*(1-INDEX('Tax Percentages'!$B$25:$AG$25,MATCH(Y$1,'Tax Percentages'!$B$4:$AG$4,0)))</f>
        <v>8.9923609206225406E-6</v>
      </c>
      <c r="Z2" s="43">
        <f>Hydrogen!AC$41*About!$A$102*(1-INDEX('Tax Percentages'!$B$25:$AG$25,MATCH(Z$1,'Tax Percentages'!$B$4:$AG$4,0)))</f>
        <v>8.6716823736761007E-6</v>
      </c>
      <c r="AA2" s="43">
        <f>Hydrogen!AD$41*About!$A$102*(1-INDEX('Tax Percentages'!$B$25:$AG$25,MATCH(AA$1,'Tax Percentages'!$B$4:$AG$4,0)))</f>
        <v>8.3510038267296607E-6</v>
      </c>
      <c r="AB2" s="43">
        <f>Hydrogen!AE$41*About!$A$102*(1-INDEX('Tax Percentages'!$B$25:$AG$25,MATCH(AB$1,'Tax Percentages'!$B$4:$AG$4,0)))</f>
        <v>8.0303252797833207E-6</v>
      </c>
      <c r="AC2" s="43">
        <f>Hydrogen!AF$41*About!$A$102*(1-INDEX('Tax Percentages'!$B$25:$AG$25,MATCH(AC$1,'Tax Percentages'!$B$4:$AG$4,0)))</f>
        <v>7.7096467328368808E-6</v>
      </c>
      <c r="AD2" s="43">
        <f>Hydrogen!AG$41*About!$A$102*(1-INDEX('Tax Percentages'!$B$25:$AG$25,MATCH(AD$1,'Tax Percentages'!$B$4:$AG$4,0)))</f>
        <v>7.3889681858904408E-6</v>
      </c>
      <c r="AE2" s="43">
        <f>Hydrogen!AH$41*About!$A$102*(1-INDEX('Tax Percentages'!$B$25:$AG$25,MATCH(AE$1,'Tax Percentages'!$B$4:$AG$4,0)))</f>
        <v>7.0682896389440018E-6</v>
      </c>
      <c r="AF2" s="43">
        <f>Hydrogen!AI$41*About!$A$102*(1-INDEX('Tax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Hydrogen!E$41*About!$A$102*(1-INDEX('Tax Percentages'!$B$25:$AG$25,MATCH(B$1,'Tax Percentages'!$B$4:$AG$4,0)))</f>
        <v>7.2323913984774236E-5</v>
      </c>
      <c r="C4" s="43">
        <f>Hydrogen!F$41*About!$A$102*(1-INDEX('Tax Percentages'!$B$25:$AG$25,MATCH(C$1,'Tax Percentages'!$B$4:$AG$4,0)))</f>
        <v>6.6407640789389056E-5</v>
      </c>
      <c r="D4" s="43">
        <f>Hydrogen!G$41*About!$A$102*(1-INDEX('Tax Percentages'!$B$25:$AG$25,MATCH(D$1,'Tax Percentages'!$B$4:$AG$4,0)))</f>
        <v>6.049136759400544E-5</v>
      </c>
      <c r="E4" s="43">
        <f>Hydrogen!H$41*About!$A$102*(1-INDEX('Tax Percentages'!$B$25:$AG$25,MATCH(E$1,'Tax Percentages'!$B$4:$AG$4,0)))</f>
        <v>5.457509439862026E-5</v>
      </c>
      <c r="F4" s="43">
        <f>Hydrogen!I$41*About!$A$102*(1-INDEX('Tax Percentages'!$B$25:$AG$25,MATCH(F$1,'Tax Percentages'!$B$4:$AG$4,0)))</f>
        <v>4.8658821203235079E-5</v>
      </c>
      <c r="G4" s="43">
        <f>Hydrogen!J$41*About!$A$102*(1-INDEX('Tax Percentages'!$B$25:$AG$25,MATCH(G$1,'Tax Percentages'!$B$4:$AG$4,0)))</f>
        <v>4.2742548007849899E-5</v>
      </c>
      <c r="H4" s="43">
        <f>Hydrogen!K$41*About!$A$102*(1-INDEX('Tax Percentages'!$B$25:$AG$25,MATCH(H$1,'Tax Percentages'!$B$4:$AG$4,0)))</f>
        <v>3.6826274812466284E-5</v>
      </c>
      <c r="I4" s="43">
        <f>Hydrogen!L$41*About!$A$102*(1-INDEX('Tax Percentages'!$B$25:$AG$25,MATCH(I$1,'Tax Percentages'!$B$4:$AG$4,0)))</f>
        <v>3.091000161708111E-5</v>
      </c>
      <c r="J4" s="43">
        <f>Hydrogen!M$41*About!$A$102*(1-INDEX('Tax Percentages'!$B$25:$AG$25,MATCH(J$1,'Tax Percentages'!$B$4:$AG$4,0)))</f>
        <v>2.499372842169593E-5</v>
      </c>
      <c r="K4" s="43">
        <f>Hydrogen!N$41*About!$A$102*(1-INDEX('Tax Percentages'!$B$25:$AG$25,MATCH(K$1,'Tax Percentages'!$B$4:$AG$4,0)))</f>
        <v>1.9077455226312314E-5</v>
      </c>
      <c r="L4" s="43">
        <f>Hydrogen!O$41*About!$A$102*(1-INDEX('Tax Percentages'!$B$25:$AG$25,MATCH(L$1,'Tax Percentages'!$B$4:$AG$4,0)))</f>
        <v>1.3161182030927136E-5</v>
      </c>
      <c r="M4" s="43">
        <f>Hydrogen!P$41*About!$A$102*(1-INDEX('Tax Percentages'!$B$25:$AG$25,MATCH(M$1,'Tax Percentages'!$B$4:$AG$4,0)))</f>
        <v>1.284050348397962E-5</v>
      </c>
      <c r="N4" s="43">
        <f>Hydrogen!Q$41*About!$A$102*(1-INDEX('Tax Percentages'!$B$25:$AG$25,MATCH(N$1,'Tax Percentages'!$B$4:$AG$4,0)))</f>
        <v>1.251982493703318E-5</v>
      </c>
      <c r="O4" s="43">
        <f>Hydrogen!R$41*About!$A$102*(1-INDEX('Tax Percentages'!$B$25:$AG$25,MATCH(O$1,'Tax Percentages'!$B$4:$AG$4,0)))</f>
        <v>1.219914639008674E-5</v>
      </c>
      <c r="P4" s="43">
        <f>Hydrogen!S$41*About!$A$102*(1-INDEX('Tax Percentages'!$B$25:$AG$25,MATCH(P$1,'Tax Percentages'!$B$4:$AG$4,0)))</f>
        <v>1.1878467843140302E-5</v>
      </c>
      <c r="Q4" s="43">
        <f>Hydrogen!T$41*About!$A$102*(1-INDEX('Tax Percentages'!$B$25:$AG$25,MATCH(Q$1,'Tax Percentages'!$B$4:$AG$4,0)))</f>
        <v>1.1557789296193959E-5</v>
      </c>
      <c r="R4" s="43">
        <f>Hydrogen!U$41*About!$A$102*(1-INDEX('Tax Percentages'!$B$25:$AG$25,MATCH(R$1,'Tax Percentages'!$B$4:$AG$4,0)))</f>
        <v>1.1237110749247519E-5</v>
      </c>
      <c r="S4" s="43">
        <f>Hydrogen!V$41*About!$A$102*(1-INDEX('Tax Percentages'!$B$25:$AG$25,MATCH(S$1,'Tax Percentages'!$B$4:$AG$4,0)))</f>
        <v>1.0916432202301079E-5</v>
      </c>
      <c r="T4" s="43">
        <f>Hydrogen!W$41*About!$A$102*(1-INDEX('Tax Percentages'!$B$25:$AG$25,MATCH(T$1,'Tax Percentages'!$B$4:$AG$4,0)))</f>
        <v>1.059575365535464E-5</v>
      </c>
      <c r="U4" s="43">
        <f>Hydrogen!X$41*About!$A$102*(1-INDEX('Tax Percentages'!$B$25:$AG$25,MATCH(U$1,'Tax Percentages'!$B$4:$AG$4,0)))</f>
        <v>1.02750751084082E-5</v>
      </c>
      <c r="V4" s="43">
        <f>Hydrogen!Y$41*About!$A$102*(1-INDEX('Tax Percentages'!$B$25:$AG$25,MATCH(V$1,'Tax Percentages'!$B$4:$AG$4,0)))</f>
        <v>9.9543965614618587E-6</v>
      </c>
      <c r="W4" s="43">
        <f>Hydrogen!Z$41*About!$A$102*(1-INDEX('Tax Percentages'!$B$25:$AG$25,MATCH(W$1,'Tax Percentages'!$B$4:$AG$4,0)))</f>
        <v>9.6337180145154188E-6</v>
      </c>
      <c r="X4" s="43">
        <f>Hydrogen!AA$41*About!$A$102*(1-INDEX('Tax Percentages'!$B$25:$AG$25,MATCH(X$1,'Tax Percentages'!$B$4:$AG$4,0)))</f>
        <v>9.3130394675689806E-6</v>
      </c>
      <c r="Y4" s="43">
        <f>Hydrogen!AB$41*About!$A$102*(1-INDEX('Tax Percentages'!$B$25:$AG$25,MATCH(Y$1,'Tax Percentages'!$B$4:$AG$4,0)))</f>
        <v>8.9923609206225406E-6</v>
      </c>
      <c r="Z4" s="43">
        <f>Hydrogen!AC$41*About!$A$102*(1-INDEX('Tax Percentages'!$B$25:$AG$25,MATCH(Z$1,'Tax Percentages'!$B$4:$AG$4,0)))</f>
        <v>8.6716823736761007E-6</v>
      </c>
      <c r="AA4" s="43">
        <f>Hydrogen!AD$41*About!$A$102*(1-INDEX('Tax Percentages'!$B$25:$AG$25,MATCH(AA$1,'Tax Percentages'!$B$4:$AG$4,0)))</f>
        <v>8.3510038267296607E-6</v>
      </c>
      <c r="AB4" s="43">
        <f>Hydrogen!AE$41*About!$A$102*(1-INDEX('Tax Percentages'!$B$25:$AG$25,MATCH(AB$1,'Tax Percentages'!$B$4:$AG$4,0)))</f>
        <v>8.0303252797833207E-6</v>
      </c>
      <c r="AC4" s="43">
        <f>Hydrogen!AF$41*About!$A$102*(1-INDEX('Tax Percentages'!$B$25:$AG$25,MATCH(AC$1,'Tax Percentages'!$B$4:$AG$4,0)))</f>
        <v>7.7096467328368808E-6</v>
      </c>
      <c r="AD4" s="43">
        <f>Hydrogen!AG$41*About!$A$102*(1-INDEX('Tax Percentages'!$B$25:$AG$25,MATCH(AD$1,'Tax Percentages'!$B$4:$AG$4,0)))</f>
        <v>7.3889681858904408E-6</v>
      </c>
      <c r="AE4" s="43">
        <f>Hydrogen!AH$41*About!$A$102*(1-INDEX('Tax Percentages'!$B$25:$AG$25,MATCH(AE$1,'Tax Percentages'!$B$4:$AG$4,0)))</f>
        <v>7.0682896389440018E-6</v>
      </c>
      <c r="AF4" s="43">
        <f>Hydrogen!AI$41*About!$A$102*(1-INDEX('Tax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Hydrogen!E$41*About!$A$102*(1-INDEX('Tax Percentages'!$B$25:$AG$25,MATCH(B$1,'Tax Percentages'!$B$4:$AG$4,0)))</f>
        <v>7.2323913984774236E-5</v>
      </c>
      <c r="C5" s="43">
        <f>Hydrogen!F$41*About!$A$102*(1-INDEX('Tax Percentages'!$B$25:$AG$25,MATCH(C$1,'Tax Percentages'!$B$4:$AG$4,0)))</f>
        <v>6.6407640789389056E-5</v>
      </c>
      <c r="D5" s="43">
        <f>Hydrogen!G$41*About!$A$102*(1-INDEX('Tax Percentages'!$B$25:$AG$25,MATCH(D$1,'Tax Percentages'!$B$4:$AG$4,0)))</f>
        <v>6.049136759400544E-5</v>
      </c>
      <c r="E5" s="43">
        <f>Hydrogen!H$41*About!$A$102*(1-INDEX('Tax Percentages'!$B$25:$AG$25,MATCH(E$1,'Tax Percentages'!$B$4:$AG$4,0)))</f>
        <v>5.457509439862026E-5</v>
      </c>
      <c r="F5" s="43">
        <f>Hydrogen!I$41*About!$A$102*(1-INDEX('Tax Percentages'!$B$25:$AG$25,MATCH(F$1,'Tax Percentages'!$B$4:$AG$4,0)))</f>
        <v>4.8658821203235079E-5</v>
      </c>
      <c r="G5" s="43">
        <f>Hydrogen!J$41*About!$A$102*(1-INDEX('Tax Percentages'!$B$25:$AG$25,MATCH(G$1,'Tax Percentages'!$B$4:$AG$4,0)))</f>
        <v>4.2742548007849899E-5</v>
      </c>
      <c r="H5" s="43">
        <f>Hydrogen!K$41*About!$A$102*(1-INDEX('Tax Percentages'!$B$25:$AG$25,MATCH(H$1,'Tax Percentages'!$B$4:$AG$4,0)))</f>
        <v>3.6826274812466284E-5</v>
      </c>
      <c r="I5" s="43">
        <f>Hydrogen!L$41*About!$A$102*(1-INDEX('Tax Percentages'!$B$25:$AG$25,MATCH(I$1,'Tax Percentages'!$B$4:$AG$4,0)))</f>
        <v>3.091000161708111E-5</v>
      </c>
      <c r="J5" s="43">
        <f>Hydrogen!M$41*About!$A$102*(1-INDEX('Tax Percentages'!$B$25:$AG$25,MATCH(J$1,'Tax Percentages'!$B$4:$AG$4,0)))</f>
        <v>2.499372842169593E-5</v>
      </c>
      <c r="K5" s="43">
        <f>Hydrogen!N$41*About!$A$102*(1-INDEX('Tax Percentages'!$B$25:$AG$25,MATCH(K$1,'Tax Percentages'!$B$4:$AG$4,0)))</f>
        <v>1.9077455226312314E-5</v>
      </c>
      <c r="L5" s="43">
        <f>Hydrogen!O$41*About!$A$102*(1-INDEX('Tax Percentages'!$B$25:$AG$25,MATCH(L$1,'Tax Percentages'!$B$4:$AG$4,0)))</f>
        <v>1.3161182030927136E-5</v>
      </c>
      <c r="M5" s="43">
        <f>Hydrogen!P$41*About!$A$102*(1-INDEX('Tax Percentages'!$B$25:$AG$25,MATCH(M$1,'Tax Percentages'!$B$4:$AG$4,0)))</f>
        <v>1.284050348397962E-5</v>
      </c>
      <c r="N5" s="43">
        <f>Hydrogen!Q$41*About!$A$102*(1-INDEX('Tax Percentages'!$B$25:$AG$25,MATCH(N$1,'Tax Percentages'!$B$4:$AG$4,0)))</f>
        <v>1.251982493703318E-5</v>
      </c>
      <c r="O5" s="43">
        <f>Hydrogen!R$41*About!$A$102*(1-INDEX('Tax Percentages'!$B$25:$AG$25,MATCH(O$1,'Tax Percentages'!$B$4:$AG$4,0)))</f>
        <v>1.219914639008674E-5</v>
      </c>
      <c r="P5" s="43">
        <f>Hydrogen!S$41*About!$A$102*(1-INDEX('Tax Percentages'!$B$25:$AG$25,MATCH(P$1,'Tax Percentages'!$B$4:$AG$4,0)))</f>
        <v>1.1878467843140302E-5</v>
      </c>
      <c r="Q5" s="43">
        <f>Hydrogen!T$41*About!$A$102*(1-INDEX('Tax Percentages'!$B$25:$AG$25,MATCH(Q$1,'Tax Percentages'!$B$4:$AG$4,0)))</f>
        <v>1.1557789296193959E-5</v>
      </c>
      <c r="R5" s="43">
        <f>Hydrogen!U$41*About!$A$102*(1-INDEX('Tax Percentages'!$B$25:$AG$25,MATCH(R$1,'Tax Percentages'!$B$4:$AG$4,0)))</f>
        <v>1.1237110749247519E-5</v>
      </c>
      <c r="S5" s="43">
        <f>Hydrogen!V$41*About!$A$102*(1-INDEX('Tax Percentages'!$B$25:$AG$25,MATCH(S$1,'Tax Percentages'!$B$4:$AG$4,0)))</f>
        <v>1.0916432202301079E-5</v>
      </c>
      <c r="T5" s="43">
        <f>Hydrogen!W$41*About!$A$102*(1-INDEX('Tax Percentages'!$B$25:$AG$25,MATCH(T$1,'Tax Percentages'!$B$4:$AG$4,0)))</f>
        <v>1.059575365535464E-5</v>
      </c>
      <c r="U5" s="43">
        <f>Hydrogen!X$41*About!$A$102*(1-INDEX('Tax Percentages'!$B$25:$AG$25,MATCH(U$1,'Tax Percentages'!$B$4:$AG$4,0)))</f>
        <v>1.02750751084082E-5</v>
      </c>
      <c r="V5" s="43">
        <f>Hydrogen!Y$41*About!$A$102*(1-INDEX('Tax Percentages'!$B$25:$AG$25,MATCH(V$1,'Tax Percentages'!$B$4:$AG$4,0)))</f>
        <v>9.9543965614618587E-6</v>
      </c>
      <c r="W5" s="43">
        <f>Hydrogen!Z$41*About!$A$102*(1-INDEX('Tax Percentages'!$B$25:$AG$25,MATCH(W$1,'Tax Percentages'!$B$4:$AG$4,0)))</f>
        <v>9.6337180145154188E-6</v>
      </c>
      <c r="X5" s="43">
        <f>Hydrogen!AA$41*About!$A$102*(1-INDEX('Tax Percentages'!$B$25:$AG$25,MATCH(X$1,'Tax Percentages'!$B$4:$AG$4,0)))</f>
        <v>9.3130394675689806E-6</v>
      </c>
      <c r="Y5" s="43">
        <f>Hydrogen!AB$41*About!$A$102*(1-INDEX('Tax Percentages'!$B$25:$AG$25,MATCH(Y$1,'Tax Percentages'!$B$4:$AG$4,0)))</f>
        <v>8.9923609206225406E-6</v>
      </c>
      <c r="Z5" s="43">
        <f>Hydrogen!AC$41*About!$A$102*(1-INDEX('Tax Percentages'!$B$25:$AG$25,MATCH(Z$1,'Tax Percentages'!$B$4:$AG$4,0)))</f>
        <v>8.6716823736761007E-6</v>
      </c>
      <c r="AA5" s="43">
        <f>Hydrogen!AD$41*About!$A$102*(1-INDEX('Tax Percentages'!$B$25:$AG$25,MATCH(AA$1,'Tax Percentages'!$B$4:$AG$4,0)))</f>
        <v>8.3510038267296607E-6</v>
      </c>
      <c r="AB5" s="43">
        <f>Hydrogen!AE$41*About!$A$102*(1-INDEX('Tax Percentages'!$B$25:$AG$25,MATCH(AB$1,'Tax Percentages'!$B$4:$AG$4,0)))</f>
        <v>8.0303252797833207E-6</v>
      </c>
      <c r="AC5" s="43">
        <f>Hydrogen!AF$41*About!$A$102*(1-INDEX('Tax Percentages'!$B$25:$AG$25,MATCH(AC$1,'Tax Percentages'!$B$4:$AG$4,0)))</f>
        <v>7.7096467328368808E-6</v>
      </c>
      <c r="AD5" s="43">
        <f>Hydrogen!AG$41*About!$A$102*(1-INDEX('Tax Percentages'!$B$25:$AG$25,MATCH(AD$1,'Tax Percentages'!$B$4:$AG$4,0)))</f>
        <v>7.3889681858904408E-6</v>
      </c>
      <c r="AE5" s="43">
        <f>Hydrogen!AH$41*About!$A$102*(1-INDEX('Tax Percentages'!$B$25:$AG$25,MATCH(AE$1,'Tax Percentages'!$B$4:$AG$4,0)))</f>
        <v>7.0682896389440018E-6</v>
      </c>
      <c r="AF5" s="43">
        <f>Hydrogen!AI$41*About!$A$102*(1-INDEX('Tax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Hydrogen!E$41*About!$A$102*(1-INDEX('Tax Percentages'!$B$25:$AG$25,MATCH(B$1,'Tax Percentages'!$B$4:$AG$4,0)))</f>
        <v>7.2323913984774236E-5</v>
      </c>
      <c r="C6" s="43">
        <f>Hydrogen!F$41*About!$A$102*(1-INDEX('Tax Percentages'!$B$25:$AG$25,MATCH(C$1,'Tax Percentages'!$B$4:$AG$4,0)))</f>
        <v>6.6407640789389056E-5</v>
      </c>
      <c r="D6" s="43">
        <f>Hydrogen!G$41*About!$A$102*(1-INDEX('Tax Percentages'!$B$25:$AG$25,MATCH(D$1,'Tax Percentages'!$B$4:$AG$4,0)))</f>
        <v>6.049136759400544E-5</v>
      </c>
      <c r="E6" s="43">
        <f>Hydrogen!H$41*About!$A$102*(1-INDEX('Tax Percentages'!$B$25:$AG$25,MATCH(E$1,'Tax Percentages'!$B$4:$AG$4,0)))</f>
        <v>5.457509439862026E-5</v>
      </c>
      <c r="F6" s="43">
        <f>Hydrogen!I$41*About!$A$102*(1-INDEX('Tax Percentages'!$B$25:$AG$25,MATCH(F$1,'Tax Percentages'!$B$4:$AG$4,0)))</f>
        <v>4.8658821203235079E-5</v>
      </c>
      <c r="G6" s="43">
        <f>Hydrogen!J$41*About!$A$102*(1-INDEX('Tax Percentages'!$B$25:$AG$25,MATCH(G$1,'Tax Percentages'!$B$4:$AG$4,0)))</f>
        <v>4.2742548007849899E-5</v>
      </c>
      <c r="H6" s="43">
        <f>Hydrogen!K$41*About!$A$102*(1-INDEX('Tax Percentages'!$B$25:$AG$25,MATCH(H$1,'Tax Percentages'!$B$4:$AG$4,0)))</f>
        <v>3.6826274812466284E-5</v>
      </c>
      <c r="I6" s="43">
        <f>Hydrogen!L$41*About!$A$102*(1-INDEX('Tax Percentages'!$B$25:$AG$25,MATCH(I$1,'Tax Percentages'!$B$4:$AG$4,0)))</f>
        <v>3.091000161708111E-5</v>
      </c>
      <c r="J6" s="43">
        <f>Hydrogen!M$41*About!$A$102*(1-INDEX('Tax Percentages'!$B$25:$AG$25,MATCH(J$1,'Tax Percentages'!$B$4:$AG$4,0)))</f>
        <v>2.499372842169593E-5</v>
      </c>
      <c r="K6" s="43">
        <f>Hydrogen!N$41*About!$A$102*(1-INDEX('Tax Percentages'!$B$25:$AG$25,MATCH(K$1,'Tax Percentages'!$B$4:$AG$4,0)))</f>
        <v>1.9077455226312314E-5</v>
      </c>
      <c r="L6" s="43">
        <f>Hydrogen!O$41*About!$A$102*(1-INDEX('Tax Percentages'!$B$25:$AG$25,MATCH(L$1,'Tax Percentages'!$B$4:$AG$4,0)))</f>
        <v>1.3161182030927136E-5</v>
      </c>
      <c r="M6" s="43">
        <f>Hydrogen!P$41*About!$A$102*(1-INDEX('Tax Percentages'!$B$25:$AG$25,MATCH(M$1,'Tax Percentages'!$B$4:$AG$4,0)))</f>
        <v>1.284050348397962E-5</v>
      </c>
      <c r="N6" s="43">
        <f>Hydrogen!Q$41*About!$A$102*(1-INDEX('Tax Percentages'!$B$25:$AG$25,MATCH(N$1,'Tax Percentages'!$B$4:$AG$4,0)))</f>
        <v>1.251982493703318E-5</v>
      </c>
      <c r="O6" s="43">
        <f>Hydrogen!R$41*About!$A$102*(1-INDEX('Tax Percentages'!$B$25:$AG$25,MATCH(O$1,'Tax Percentages'!$B$4:$AG$4,0)))</f>
        <v>1.219914639008674E-5</v>
      </c>
      <c r="P6" s="43">
        <f>Hydrogen!S$41*About!$A$102*(1-INDEX('Tax Percentages'!$B$25:$AG$25,MATCH(P$1,'Tax Percentages'!$B$4:$AG$4,0)))</f>
        <v>1.1878467843140302E-5</v>
      </c>
      <c r="Q6" s="43">
        <f>Hydrogen!T$41*About!$A$102*(1-INDEX('Tax Percentages'!$B$25:$AG$25,MATCH(Q$1,'Tax Percentages'!$B$4:$AG$4,0)))</f>
        <v>1.1557789296193959E-5</v>
      </c>
      <c r="R6" s="43">
        <f>Hydrogen!U$41*About!$A$102*(1-INDEX('Tax Percentages'!$B$25:$AG$25,MATCH(R$1,'Tax Percentages'!$B$4:$AG$4,0)))</f>
        <v>1.1237110749247519E-5</v>
      </c>
      <c r="S6" s="43">
        <f>Hydrogen!V$41*About!$A$102*(1-INDEX('Tax Percentages'!$B$25:$AG$25,MATCH(S$1,'Tax Percentages'!$B$4:$AG$4,0)))</f>
        <v>1.0916432202301079E-5</v>
      </c>
      <c r="T6" s="43">
        <f>Hydrogen!W$41*About!$A$102*(1-INDEX('Tax Percentages'!$B$25:$AG$25,MATCH(T$1,'Tax Percentages'!$B$4:$AG$4,0)))</f>
        <v>1.059575365535464E-5</v>
      </c>
      <c r="U6" s="43">
        <f>Hydrogen!X$41*About!$A$102*(1-INDEX('Tax Percentages'!$B$25:$AG$25,MATCH(U$1,'Tax Percentages'!$B$4:$AG$4,0)))</f>
        <v>1.02750751084082E-5</v>
      </c>
      <c r="V6" s="43">
        <f>Hydrogen!Y$41*About!$A$102*(1-INDEX('Tax Percentages'!$B$25:$AG$25,MATCH(V$1,'Tax Percentages'!$B$4:$AG$4,0)))</f>
        <v>9.9543965614618587E-6</v>
      </c>
      <c r="W6" s="43">
        <f>Hydrogen!Z$41*About!$A$102*(1-INDEX('Tax Percentages'!$B$25:$AG$25,MATCH(W$1,'Tax Percentages'!$B$4:$AG$4,0)))</f>
        <v>9.6337180145154188E-6</v>
      </c>
      <c r="X6" s="43">
        <f>Hydrogen!AA$41*About!$A$102*(1-INDEX('Tax Percentages'!$B$25:$AG$25,MATCH(X$1,'Tax Percentages'!$B$4:$AG$4,0)))</f>
        <v>9.3130394675689806E-6</v>
      </c>
      <c r="Y6" s="43">
        <f>Hydrogen!AB$41*About!$A$102*(1-INDEX('Tax Percentages'!$B$25:$AG$25,MATCH(Y$1,'Tax Percentages'!$B$4:$AG$4,0)))</f>
        <v>8.9923609206225406E-6</v>
      </c>
      <c r="Z6" s="43">
        <f>Hydrogen!AC$41*About!$A$102*(1-INDEX('Tax Percentages'!$B$25:$AG$25,MATCH(Z$1,'Tax Percentages'!$B$4:$AG$4,0)))</f>
        <v>8.6716823736761007E-6</v>
      </c>
      <c r="AA6" s="43">
        <f>Hydrogen!AD$41*About!$A$102*(1-INDEX('Tax Percentages'!$B$25:$AG$25,MATCH(AA$1,'Tax Percentages'!$B$4:$AG$4,0)))</f>
        <v>8.3510038267296607E-6</v>
      </c>
      <c r="AB6" s="43">
        <f>Hydrogen!AE$41*About!$A$102*(1-INDEX('Tax Percentages'!$B$25:$AG$25,MATCH(AB$1,'Tax Percentages'!$B$4:$AG$4,0)))</f>
        <v>8.0303252797833207E-6</v>
      </c>
      <c r="AC6" s="43">
        <f>Hydrogen!AF$41*About!$A$102*(1-INDEX('Tax Percentages'!$B$25:$AG$25,MATCH(AC$1,'Tax Percentages'!$B$4:$AG$4,0)))</f>
        <v>7.7096467328368808E-6</v>
      </c>
      <c r="AD6" s="43">
        <f>Hydrogen!AG$41*About!$A$102*(1-INDEX('Tax Percentages'!$B$25:$AG$25,MATCH(AD$1,'Tax Percentages'!$B$4:$AG$4,0)))</f>
        <v>7.3889681858904408E-6</v>
      </c>
      <c r="AE6" s="43">
        <f>Hydrogen!AH$41*About!$A$102*(1-INDEX('Tax Percentages'!$B$25:$AG$25,MATCH(AE$1,'Tax Percentages'!$B$4:$AG$4,0)))</f>
        <v>7.0682896389440018E-6</v>
      </c>
      <c r="AF6" s="43">
        <f>Hydrogen!AI$41*About!$A$102*(1-INDEX('Tax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Hydrogen!E$41*About!$A$102*(1-INDEX('Tax Percentages'!$B$25:$AG$25,MATCH(B$1,'Tax Percentages'!$B$4:$AG$4,0)))</f>
        <v>7.2323913984774236E-5</v>
      </c>
      <c r="C7" s="43">
        <f>Hydrogen!F$41*About!$A$102*(1-INDEX('Tax Percentages'!$B$25:$AG$25,MATCH(C$1,'Tax Percentages'!$B$4:$AG$4,0)))</f>
        <v>6.6407640789389056E-5</v>
      </c>
      <c r="D7" s="43">
        <f>Hydrogen!G$41*About!$A$102*(1-INDEX('Tax Percentages'!$B$25:$AG$25,MATCH(D$1,'Tax Percentages'!$B$4:$AG$4,0)))</f>
        <v>6.049136759400544E-5</v>
      </c>
      <c r="E7" s="43">
        <f>Hydrogen!H$41*About!$A$102*(1-INDEX('Tax Percentages'!$B$25:$AG$25,MATCH(E$1,'Tax Percentages'!$B$4:$AG$4,0)))</f>
        <v>5.457509439862026E-5</v>
      </c>
      <c r="F7" s="43">
        <f>Hydrogen!I$41*About!$A$102*(1-INDEX('Tax Percentages'!$B$25:$AG$25,MATCH(F$1,'Tax Percentages'!$B$4:$AG$4,0)))</f>
        <v>4.8658821203235079E-5</v>
      </c>
      <c r="G7" s="43">
        <f>Hydrogen!J$41*About!$A$102*(1-INDEX('Tax Percentages'!$B$25:$AG$25,MATCH(G$1,'Tax Percentages'!$B$4:$AG$4,0)))</f>
        <v>4.2742548007849899E-5</v>
      </c>
      <c r="H7" s="43">
        <f>Hydrogen!K$41*About!$A$102*(1-INDEX('Tax Percentages'!$B$25:$AG$25,MATCH(H$1,'Tax Percentages'!$B$4:$AG$4,0)))</f>
        <v>3.6826274812466284E-5</v>
      </c>
      <c r="I7" s="43">
        <f>Hydrogen!L$41*About!$A$102*(1-INDEX('Tax Percentages'!$B$25:$AG$25,MATCH(I$1,'Tax Percentages'!$B$4:$AG$4,0)))</f>
        <v>3.091000161708111E-5</v>
      </c>
      <c r="J7" s="43">
        <f>Hydrogen!M$41*About!$A$102*(1-INDEX('Tax Percentages'!$B$25:$AG$25,MATCH(J$1,'Tax Percentages'!$B$4:$AG$4,0)))</f>
        <v>2.499372842169593E-5</v>
      </c>
      <c r="K7" s="43">
        <f>Hydrogen!N$41*About!$A$102*(1-INDEX('Tax Percentages'!$B$25:$AG$25,MATCH(K$1,'Tax Percentages'!$B$4:$AG$4,0)))</f>
        <v>1.9077455226312314E-5</v>
      </c>
      <c r="L7" s="43">
        <f>Hydrogen!O$41*About!$A$102*(1-INDEX('Tax Percentages'!$B$25:$AG$25,MATCH(L$1,'Tax Percentages'!$B$4:$AG$4,0)))</f>
        <v>1.3161182030927136E-5</v>
      </c>
      <c r="M7" s="43">
        <f>Hydrogen!P$41*About!$A$102*(1-INDEX('Tax Percentages'!$B$25:$AG$25,MATCH(M$1,'Tax Percentages'!$B$4:$AG$4,0)))</f>
        <v>1.284050348397962E-5</v>
      </c>
      <c r="N7" s="43">
        <f>Hydrogen!Q$41*About!$A$102*(1-INDEX('Tax Percentages'!$B$25:$AG$25,MATCH(N$1,'Tax Percentages'!$B$4:$AG$4,0)))</f>
        <v>1.251982493703318E-5</v>
      </c>
      <c r="O7" s="43">
        <f>Hydrogen!R$41*About!$A$102*(1-INDEX('Tax Percentages'!$B$25:$AG$25,MATCH(O$1,'Tax Percentages'!$B$4:$AG$4,0)))</f>
        <v>1.219914639008674E-5</v>
      </c>
      <c r="P7" s="43">
        <f>Hydrogen!S$41*About!$A$102*(1-INDEX('Tax Percentages'!$B$25:$AG$25,MATCH(P$1,'Tax Percentages'!$B$4:$AG$4,0)))</f>
        <v>1.1878467843140302E-5</v>
      </c>
      <c r="Q7" s="43">
        <f>Hydrogen!T$41*About!$A$102*(1-INDEX('Tax Percentages'!$B$25:$AG$25,MATCH(Q$1,'Tax Percentages'!$B$4:$AG$4,0)))</f>
        <v>1.1557789296193959E-5</v>
      </c>
      <c r="R7" s="43">
        <f>Hydrogen!U$41*About!$A$102*(1-INDEX('Tax Percentages'!$B$25:$AG$25,MATCH(R$1,'Tax Percentages'!$B$4:$AG$4,0)))</f>
        <v>1.1237110749247519E-5</v>
      </c>
      <c r="S7" s="43">
        <f>Hydrogen!V$41*About!$A$102*(1-INDEX('Tax Percentages'!$B$25:$AG$25,MATCH(S$1,'Tax Percentages'!$B$4:$AG$4,0)))</f>
        <v>1.0916432202301079E-5</v>
      </c>
      <c r="T7" s="43">
        <f>Hydrogen!W$41*About!$A$102*(1-INDEX('Tax Percentages'!$B$25:$AG$25,MATCH(T$1,'Tax Percentages'!$B$4:$AG$4,0)))</f>
        <v>1.059575365535464E-5</v>
      </c>
      <c r="U7" s="43">
        <f>Hydrogen!X$41*About!$A$102*(1-INDEX('Tax Percentages'!$B$25:$AG$25,MATCH(U$1,'Tax Percentages'!$B$4:$AG$4,0)))</f>
        <v>1.02750751084082E-5</v>
      </c>
      <c r="V7" s="43">
        <f>Hydrogen!Y$41*About!$A$102*(1-INDEX('Tax Percentages'!$B$25:$AG$25,MATCH(V$1,'Tax Percentages'!$B$4:$AG$4,0)))</f>
        <v>9.9543965614618587E-6</v>
      </c>
      <c r="W7" s="43">
        <f>Hydrogen!Z$41*About!$A$102*(1-INDEX('Tax Percentages'!$B$25:$AG$25,MATCH(W$1,'Tax Percentages'!$B$4:$AG$4,0)))</f>
        <v>9.6337180145154188E-6</v>
      </c>
      <c r="X7" s="43">
        <f>Hydrogen!AA$41*About!$A$102*(1-INDEX('Tax Percentages'!$B$25:$AG$25,MATCH(X$1,'Tax Percentages'!$B$4:$AG$4,0)))</f>
        <v>9.3130394675689806E-6</v>
      </c>
      <c r="Y7" s="43">
        <f>Hydrogen!AB$41*About!$A$102*(1-INDEX('Tax Percentages'!$B$25:$AG$25,MATCH(Y$1,'Tax Percentages'!$B$4:$AG$4,0)))</f>
        <v>8.9923609206225406E-6</v>
      </c>
      <c r="Z7" s="43">
        <f>Hydrogen!AC$41*About!$A$102*(1-INDEX('Tax Percentages'!$B$25:$AG$25,MATCH(Z$1,'Tax Percentages'!$B$4:$AG$4,0)))</f>
        <v>8.6716823736761007E-6</v>
      </c>
      <c r="AA7" s="43">
        <f>Hydrogen!AD$41*About!$A$102*(1-INDEX('Tax Percentages'!$B$25:$AG$25,MATCH(AA$1,'Tax Percentages'!$B$4:$AG$4,0)))</f>
        <v>8.3510038267296607E-6</v>
      </c>
      <c r="AB7" s="43">
        <f>Hydrogen!AE$41*About!$A$102*(1-INDEX('Tax Percentages'!$B$25:$AG$25,MATCH(AB$1,'Tax Percentages'!$B$4:$AG$4,0)))</f>
        <v>8.0303252797833207E-6</v>
      </c>
      <c r="AC7" s="43">
        <f>Hydrogen!AF$41*About!$A$102*(1-INDEX('Tax Percentages'!$B$25:$AG$25,MATCH(AC$1,'Tax Percentages'!$B$4:$AG$4,0)))</f>
        <v>7.7096467328368808E-6</v>
      </c>
      <c r="AD7" s="43">
        <f>Hydrogen!AG$41*About!$A$102*(1-INDEX('Tax Percentages'!$B$25:$AG$25,MATCH(AD$1,'Tax Percentages'!$B$4:$AG$4,0)))</f>
        <v>7.3889681858904408E-6</v>
      </c>
      <c r="AE7" s="43">
        <f>Hydrogen!AH$41*About!$A$102*(1-INDEX('Tax Percentages'!$B$25:$AG$25,MATCH(AE$1,'Tax Percentages'!$B$4:$AG$4,0)))</f>
        <v>7.0682896389440018E-6</v>
      </c>
      <c r="AF7" s="43">
        <f>Hydrogen!AI$41*About!$A$102*(1-INDEX('Tax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Fuels'!D21*About!$A$101*INDEX('Tax Percentages'!$B$12:$AG$12,MATCH(B$1,'Tax Percentages'!$B$4:$AG$4,0))</f>
        <v>1.3797744000000005E-7</v>
      </c>
      <c r="C3" s="43">
        <f>'Other Fuels'!E21*About!$A$101*INDEX('Tax Percentages'!$B$12:$AG$12,MATCH(C$1,'Tax Percentages'!$B$4:$AG$4,0))</f>
        <v>1.3797744000000005E-7</v>
      </c>
      <c r="D3" s="43">
        <f>'Other Fuels'!F21*About!$A$101*INDEX('Tax Percentages'!$B$12:$AG$12,MATCH(D$1,'Tax Percentages'!$B$4:$AG$4,0))</f>
        <v>1.3797744000000005E-7</v>
      </c>
      <c r="E3" s="43">
        <f>'Other Fuels'!G21*About!$A$101*INDEX('Tax Percentages'!$B$12:$AG$12,MATCH(E$1,'Tax Percentages'!$B$4:$AG$4,0))</f>
        <v>1.3797744000000005E-7</v>
      </c>
      <c r="F3" s="43">
        <f>'Other Fuels'!H21*About!$A$101*INDEX('Tax Percentages'!$B$12:$AG$12,MATCH(F$1,'Tax Percentages'!$B$4:$AG$4,0))</f>
        <v>1.3797744000000005E-7</v>
      </c>
      <c r="G3" s="43">
        <f>'Other Fuels'!I21*About!$A$101*INDEX('Tax Percentages'!$B$12:$AG$12,MATCH(G$1,'Tax Percentages'!$B$4:$AG$4,0))</f>
        <v>1.3797744000000005E-7</v>
      </c>
      <c r="H3" s="43">
        <f>'Other Fuels'!J21*About!$A$101*INDEX('Tax Percentages'!$B$12:$AG$12,MATCH(H$1,'Tax Percentages'!$B$4:$AG$4,0))</f>
        <v>1.3797744000000005E-7</v>
      </c>
      <c r="I3" s="43">
        <f>'Other Fuels'!K21*About!$A$101*INDEX('Tax Percentages'!$B$12:$AG$12,MATCH(I$1,'Tax Percentages'!$B$4:$AG$4,0))</f>
        <v>1.3797744000000005E-7</v>
      </c>
      <c r="J3" s="43">
        <f>'Other Fuels'!L21*About!$A$101*INDEX('Tax Percentages'!$B$12:$AG$12,MATCH(J$1,'Tax Percentages'!$B$4:$AG$4,0))</f>
        <v>1.3797744000000005E-7</v>
      </c>
      <c r="K3" s="43">
        <f>'Other Fuels'!M21*About!$A$101*INDEX('Tax Percentages'!$B$12:$AG$12,MATCH(K$1,'Tax Percentages'!$B$4:$AG$4,0))</f>
        <v>1.3797744000000005E-7</v>
      </c>
      <c r="L3" s="43">
        <f>'Other Fuels'!N21*About!$A$101*INDEX('Tax Percentages'!$B$12:$AG$12,MATCH(L$1,'Tax Percentages'!$B$4:$AG$4,0))</f>
        <v>1.3797744000000005E-7</v>
      </c>
      <c r="M3" s="43">
        <f>'Other Fuels'!O21*About!$A$101*INDEX('Tax Percentages'!$B$12:$AG$12,MATCH(M$1,'Tax Percentages'!$B$4:$AG$4,0))</f>
        <v>1.3797744000000005E-7</v>
      </c>
      <c r="N3" s="43">
        <f>'Other Fuels'!P21*About!$A$101*INDEX('Tax Percentages'!$B$12:$AG$12,MATCH(N$1,'Tax Percentages'!$B$4:$AG$4,0))</f>
        <v>1.3797744000000005E-7</v>
      </c>
      <c r="O3" s="43">
        <f>'Other Fuels'!Q21*About!$A$101*INDEX('Tax Percentages'!$B$12:$AG$12,MATCH(O$1,'Tax Percentages'!$B$4:$AG$4,0))</f>
        <v>1.3797744000000005E-7</v>
      </c>
      <c r="P3" s="43">
        <f>'Other Fuels'!R21*About!$A$101*INDEX('Tax Percentages'!$B$12:$AG$12,MATCH(P$1,'Tax Percentages'!$B$4:$AG$4,0))</f>
        <v>1.3797744000000005E-7</v>
      </c>
      <c r="Q3" s="43">
        <f>'Other Fuels'!S21*About!$A$101*INDEX('Tax Percentages'!$B$12:$AG$12,MATCH(Q$1,'Tax Percentages'!$B$4:$AG$4,0))</f>
        <v>1.3797744000000005E-7</v>
      </c>
      <c r="R3" s="43">
        <f>'Other Fuels'!T21*About!$A$101*INDEX('Tax Percentages'!$B$12:$AG$12,MATCH(R$1,'Tax Percentages'!$B$4:$AG$4,0))</f>
        <v>1.3797744000000005E-7</v>
      </c>
      <c r="S3" s="43">
        <f>'Other Fuels'!U21*About!$A$101*INDEX('Tax Percentages'!$B$12:$AG$12,MATCH(S$1,'Tax Percentages'!$B$4:$AG$4,0))</f>
        <v>1.3797744000000005E-7</v>
      </c>
      <c r="T3" s="43">
        <f>'Other Fuels'!V21*About!$A$101*INDEX('Tax Percentages'!$B$12:$AG$12,MATCH(T$1,'Tax Percentages'!$B$4:$AG$4,0))</f>
        <v>1.3797744000000005E-7</v>
      </c>
      <c r="U3" s="43">
        <f>'Other Fuels'!W21*About!$A$101*INDEX('Tax Percentages'!$B$12:$AG$12,MATCH(U$1,'Tax Percentages'!$B$4:$AG$4,0))</f>
        <v>1.3797744000000005E-7</v>
      </c>
      <c r="V3" s="43">
        <f>'Other Fuels'!X21*About!$A$101*INDEX('Tax Percentages'!$B$12:$AG$12,MATCH(V$1,'Tax Percentages'!$B$4:$AG$4,0))</f>
        <v>1.3797744000000005E-7</v>
      </c>
      <c r="W3" s="43">
        <f>'Other Fuels'!Y21*About!$A$101*INDEX('Tax Percentages'!$B$12:$AG$12,MATCH(W$1,'Tax Percentages'!$B$4:$AG$4,0))</f>
        <v>1.3797744000000005E-7</v>
      </c>
      <c r="X3" s="43">
        <f>'Other Fuels'!Z21*About!$A$101*INDEX('Tax Percentages'!$B$12:$AG$12,MATCH(X$1,'Tax Percentages'!$B$4:$AG$4,0))</f>
        <v>1.3797744000000005E-7</v>
      </c>
      <c r="Y3" s="43">
        <f>'Other Fuels'!AA21*About!$A$101*INDEX('Tax Percentages'!$B$12:$AG$12,MATCH(Y$1,'Tax Percentages'!$B$4:$AG$4,0))</f>
        <v>1.3797744000000005E-7</v>
      </c>
      <c r="Z3" s="43">
        <f>'Other Fuels'!AB21*About!$A$101*INDEX('Tax Percentages'!$B$12:$AG$12,MATCH(Z$1,'Tax Percentages'!$B$4:$AG$4,0))</f>
        <v>1.3797744000000005E-7</v>
      </c>
      <c r="AA3" s="43">
        <f>'Other Fuels'!AC21*About!$A$101*INDEX('Tax Percentages'!$B$12:$AG$12,MATCH(AA$1,'Tax Percentages'!$B$4:$AG$4,0))</f>
        <v>1.3797744000000005E-7</v>
      </c>
      <c r="AB3" s="43">
        <f>'Other Fuels'!AD21*About!$A$101*INDEX('Tax Percentages'!$B$12:$AG$12,MATCH(AB$1,'Tax Percentages'!$B$4:$AG$4,0))</f>
        <v>1.3797744000000005E-7</v>
      </c>
      <c r="AC3" s="43">
        <f>'Other Fuels'!AE21*About!$A$101*INDEX('Tax Percentages'!$B$12:$AG$12,MATCH(AC$1,'Tax Percentages'!$B$4:$AG$4,0))</f>
        <v>1.3797744000000005E-7</v>
      </c>
      <c r="AD3" s="43">
        <f>'Other Fuels'!AF21*About!$A$101*INDEX('Tax Percentages'!$B$12:$AG$12,MATCH(AD$1,'Tax Percentages'!$B$4:$AG$4,0))</f>
        <v>1.3797744000000005E-7</v>
      </c>
      <c r="AE3" s="43">
        <f>'Other Fuels'!AG21*About!$A$101*INDEX('Tax Percentages'!$B$12:$AG$12,MATCH(AE$1,'Tax Percentages'!$B$4:$AG$4,0))</f>
        <v>1.3797744000000005E-7</v>
      </c>
      <c r="AF3" s="43">
        <f>'Other Fuels'!AH21*About!$A$101*INDEX('Tax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Fuels'!D22*About!$A$101*INDEX('Tax Percentages'!$B$12:$AG$12,MATCH(B$1,'Tax Percentages'!$B$4:$AG$4,0))</f>
        <v>5.5004519999999998E-7</v>
      </c>
      <c r="C4" s="43">
        <f>'Other Fuels'!E22*About!$A$101*INDEX('Tax Percentages'!$B$12:$AG$12,MATCH(C$1,'Tax Percentages'!$B$4:$AG$4,0))</f>
        <v>5.5004519999999998E-7</v>
      </c>
      <c r="D4" s="43">
        <f>'Other Fuels'!F22*About!$A$101*INDEX('Tax Percentages'!$B$12:$AG$12,MATCH(D$1,'Tax Percentages'!$B$4:$AG$4,0))</f>
        <v>5.5004519999999998E-7</v>
      </c>
      <c r="E4" s="43">
        <f>'Other Fuels'!G22*About!$A$101*INDEX('Tax Percentages'!$B$12:$AG$12,MATCH(E$1,'Tax Percentages'!$B$4:$AG$4,0))</f>
        <v>5.5004519999999998E-7</v>
      </c>
      <c r="F4" s="43">
        <f>'Other Fuels'!H22*About!$A$101*INDEX('Tax Percentages'!$B$12:$AG$12,MATCH(F$1,'Tax Percentages'!$B$4:$AG$4,0))</f>
        <v>5.5004519999999998E-7</v>
      </c>
      <c r="G4" s="43">
        <f>'Other Fuels'!I22*About!$A$101*INDEX('Tax Percentages'!$B$12:$AG$12,MATCH(G$1,'Tax Percentages'!$B$4:$AG$4,0))</f>
        <v>5.5004519999999998E-7</v>
      </c>
      <c r="H4" s="43">
        <f>'Other Fuels'!J22*About!$A$101*INDEX('Tax Percentages'!$B$12:$AG$12,MATCH(H$1,'Tax Percentages'!$B$4:$AG$4,0))</f>
        <v>5.5004519999999998E-7</v>
      </c>
      <c r="I4" s="43">
        <f>'Other Fuels'!K22*About!$A$101*INDEX('Tax Percentages'!$B$12:$AG$12,MATCH(I$1,'Tax Percentages'!$B$4:$AG$4,0))</f>
        <v>5.5004519999999998E-7</v>
      </c>
      <c r="J4" s="43">
        <f>'Other Fuels'!L22*About!$A$101*INDEX('Tax Percentages'!$B$12:$AG$12,MATCH(J$1,'Tax Percentages'!$B$4:$AG$4,0))</f>
        <v>5.5004519999999998E-7</v>
      </c>
      <c r="K4" s="43">
        <f>'Other Fuels'!M22*About!$A$101*INDEX('Tax Percentages'!$B$12:$AG$12,MATCH(K$1,'Tax Percentages'!$B$4:$AG$4,0))</f>
        <v>5.5004519999999998E-7</v>
      </c>
      <c r="L4" s="43">
        <f>'Other Fuels'!N22*About!$A$101*INDEX('Tax Percentages'!$B$12:$AG$12,MATCH(L$1,'Tax Percentages'!$B$4:$AG$4,0))</f>
        <v>5.5004519999999998E-7</v>
      </c>
      <c r="M4" s="43">
        <f>'Other Fuels'!O22*About!$A$101*INDEX('Tax Percentages'!$B$12:$AG$12,MATCH(M$1,'Tax Percentages'!$B$4:$AG$4,0))</f>
        <v>5.5004519999999998E-7</v>
      </c>
      <c r="N4" s="43">
        <f>'Other Fuels'!P22*About!$A$101*INDEX('Tax Percentages'!$B$12:$AG$12,MATCH(N$1,'Tax Percentages'!$B$4:$AG$4,0))</f>
        <v>5.5004519999999998E-7</v>
      </c>
      <c r="O4" s="43">
        <f>'Other Fuels'!Q22*About!$A$101*INDEX('Tax Percentages'!$B$12:$AG$12,MATCH(O$1,'Tax Percentages'!$B$4:$AG$4,0))</f>
        <v>5.5004519999999998E-7</v>
      </c>
      <c r="P4" s="43">
        <f>'Other Fuels'!R22*About!$A$101*INDEX('Tax Percentages'!$B$12:$AG$12,MATCH(P$1,'Tax Percentages'!$B$4:$AG$4,0))</f>
        <v>5.5004519999999998E-7</v>
      </c>
      <c r="Q4" s="43">
        <f>'Other Fuels'!S22*About!$A$101*INDEX('Tax Percentages'!$B$12:$AG$12,MATCH(Q$1,'Tax Percentages'!$B$4:$AG$4,0))</f>
        <v>5.5004519999999998E-7</v>
      </c>
      <c r="R4" s="43">
        <f>'Other Fuels'!T22*About!$A$101*INDEX('Tax Percentages'!$B$12:$AG$12,MATCH(R$1,'Tax Percentages'!$B$4:$AG$4,0))</f>
        <v>5.5004519999999998E-7</v>
      </c>
      <c r="S4" s="43">
        <f>'Other Fuels'!U22*About!$A$101*INDEX('Tax Percentages'!$B$12:$AG$12,MATCH(S$1,'Tax Percentages'!$B$4:$AG$4,0))</f>
        <v>5.5004519999999998E-7</v>
      </c>
      <c r="T4" s="43">
        <f>'Other Fuels'!V22*About!$A$101*INDEX('Tax Percentages'!$B$12:$AG$12,MATCH(T$1,'Tax Percentages'!$B$4:$AG$4,0))</f>
        <v>5.5004519999999998E-7</v>
      </c>
      <c r="U4" s="43">
        <f>'Other Fuels'!W22*About!$A$101*INDEX('Tax Percentages'!$B$12:$AG$12,MATCH(U$1,'Tax Percentages'!$B$4:$AG$4,0))</f>
        <v>5.5004519999999998E-7</v>
      </c>
      <c r="V4" s="43">
        <f>'Other Fuels'!X22*About!$A$101*INDEX('Tax Percentages'!$B$12:$AG$12,MATCH(V$1,'Tax Percentages'!$B$4:$AG$4,0))</f>
        <v>5.5004519999999998E-7</v>
      </c>
      <c r="W4" s="43">
        <f>'Other Fuels'!Y22*About!$A$101*INDEX('Tax Percentages'!$B$12:$AG$12,MATCH(W$1,'Tax Percentages'!$B$4:$AG$4,0))</f>
        <v>5.5004519999999998E-7</v>
      </c>
      <c r="X4" s="43">
        <f>'Other Fuels'!Z22*About!$A$101*INDEX('Tax Percentages'!$B$12:$AG$12,MATCH(X$1,'Tax Percentages'!$B$4:$AG$4,0))</f>
        <v>5.5004519999999998E-7</v>
      </c>
      <c r="Y4" s="43">
        <f>'Other Fuels'!AA22*About!$A$101*INDEX('Tax Percentages'!$B$12:$AG$12,MATCH(Y$1,'Tax Percentages'!$B$4:$AG$4,0))</f>
        <v>5.5004519999999998E-7</v>
      </c>
      <c r="Z4" s="43">
        <f>'Other Fuels'!AB22*About!$A$101*INDEX('Tax Percentages'!$B$12:$AG$12,MATCH(Z$1,'Tax Percentages'!$B$4:$AG$4,0))</f>
        <v>5.5004519999999998E-7</v>
      </c>
      <c r="AA4" s="43">
        <f>'Other Fuels'!AC22*About!$A$101*INDEX('Tax Percentages'!$B$12:$AG$12,MATCH(AA$1,'Tax Percentages'!$B$4:$AG$4,0))</f>
        <v>5.5004519999999998E-7</v>
      </c>
      <c r="AB4" s="43">
        <f>'Other Fuels'!AD22*About!$A$101*INDEX('Tax Percentages'!$B$12:$AG$12,MATCH(AB$1,'Tax Percentages'!$B$4:$AG$4,0))</f>
        <v>5.5004519999999998E-7</v>
      </c>
      <c r="AC4" s="43">
        <f>'Other Fuels'!AE22*About!$A$101*INDEX('Tax Percentages'!$B$12:$AG$12,MATCH(AC$1,'Tax Percentages'!$B$4:$AG$4,0))</f>
        <v>5.5004519999999998E-7</v>
      </c>
      <c r="AD4" s="43">
        <f>'Other Fuels'!AF22*About!$A$101*INDEX('Tax Percentages'!$B$12:$AG$12,MATCH(AD$1,'Tax Percentages'!$B$4:$AG$4,0))</f>
        <v>5.5004519999999998E-7</v>
      </c>
      <c r="AE4" s="43">
        <f>'Other Fuels'!AG22*About!$A$101*INDEX('Tax Percentages'!$B$12:$AG$12,MATCH(AE$1,'Tax Percentages'!$B$4:$AG$4,0))</f>
        <v>5.5004519999999998E-7</v>
      </c>
      <c r="AF4" s="43">
        <f>'Other Fuels'!AH22*About!$A$101*INDEX('Tax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Fuels'!D23*About!$A$101*INDEX('Tax Percentages'!$B$12:$AG$12,MATCH(B$1,'Tax Percentages'!$B$4:$AG$4,0))</f>
        <v>2.5544472000000004E-7</v>
      </c>
      <c r="C5" s="43">
        <f>'Other Fuels'!E23*About!$A$101*INDEX('Tax Percentages'!$B$12:$AG$12,MATCH(C$1,'Tax Percentages'!$B$4:$AG$4,0))</f>
        <v>2.5544472000000004E-7</v>
      </c>
      <c r="D5" s="43">
        <f>'Other Fuels'!F23*About!$A$101*INDEX('Tax Percentages'!$B$12:$AG$12,MATCH(D$1,'Tax Percentages'!$B$4:$AG$4,0))</f>
        <v>2.5544472000000004E-7</v>
      </c>
      <c r="E5" s="43">
        <f>'Other Fuels'!G23*About!$A$101*INDEX('Tax Percentages'!$B$12:$AG$12,MATCH(E$1,'Tax Percentages'!$B$4:$AG$4,0))</f>
        <v>2.5544472000000004E-7</v>
      </c>
      <c r="F5" s="43">
        <f>'Other Fuels'!H23*About!$A$101*INDEX('Tax Percentages'!$B$12:$AG$12,MATCH(F$1,'Tax Percentages'!$B$4:$AG$4,0))</f>
        <v>2.5544472000000004E-7</v>
      </c>
      <c r="G5" s="43">
        <f>'Other Fuels'!I23*About!$A$101*INDEX('Tax Percentages'!$B$12:$AG$12,MATCH(G$1,'Tax Percentages'!$B$4:$AG$4,0))</f>
        <v>2.5544472000000004E-7</v>
      </c>
      <c r="H5" s="43">
        <f>'Other Fuels'!J23*About!$A$101*INDEX('Tax Percentages'!$B$12:$AG$12,MATCH(H$1,'Tax Percentages'!$B$4:$AG$4,0))</f>
        <v>2.5544472000000004E-7</v>
      </c>
      <c r="I5" s="43">
        <f>'Other Fuels'!K23*About!$A$101*INDEX('Tax Percentages'!$B$12:$AG$12,MATCH(I$1,'Tax Percentages'!$B$4:$AG$4,0))</f>
        <v>2.5544472000000004E-7</v>
      </c>
      <c r="J5" s="43">
        <f>'Other Fuels'!L23*About!$A$101*INDEX('Tax Percentages'!$B$12:$AG$12,MATCH(J$1,'Tax Percentages'!$B$4:$AG$4,0))</f>
        <v>2.5544472000000004E-7</v>
      </c>
      <c r="K5" s="43">
        <f>'Other Fuels'!M23*About!$A$101*INDEX('Tax Percentages'!$B$12:$AG$12,MATCH(K$1,'Tax Percentages'!$B$4:$AG$4,0))</f>
        <v>2.5544472000000004E-7</v>
      </c>
      <c r="L5" s="43">
        <f>'Other Fuels'!N23*About!$A$101*INDEX('Tax Percentages'!$B$12:$AG$12,MATCH(L$1,'Tax Percentages'!$B$4:$AG$4,0))</f>
        <v>2.5544472000000004E-7</v>
      </c>
      <c r="M5" s="43">
        <f>'Other Fuels'!O23*About!$A$101*INDEX('Tax Percentages'!$B$12:$AG$12,MATCH(M$1,'Tax Percentages'!$B$4:$AG$4,0))</f>
        <v>2.5544472000000004E-7</v>
      </c>
      <c r="N5" s="43">
        <f>'Other Fuels'!P23*About!$A$101*INDEX('Tax Percentages'!$B$12:$AG$12,MATCH(N$1,'Tax Percentages'!$B$4:$AG$4,0))</f>
        <v>2.5544472000000004E-7</v>
      </c>
      <c r="O5" s="43">
        <f>'Other Fuels'!Q23*About!$A$101*INDEX('Tax Percentages'!$B$12:$AG$12,MATCH(O$1,'Tax Percentages'!$B$4:$AG$4,0))</f>
        <v>2.5544472000000004E-7</v>
      </c>
      <c r="P5" s="43">
        <f>'Other Fuels'!R23*About!$A$101*INDEX('Tax Percentages'!$B$12:$AG$12,MATCH(P$1,'Tax Percentages'!$B$4:$AG$4,0))</f>
        <v>2.5544472000000004E-7</v>
      </c>
      <c r="Q5" s="43">
        <f>'Other Fuels'!S23*About!$A$101*INDEX('Tax Percentages'!$B$12:$AG$12,MATCH(Q$1,'Tax Percentages'!$B$4:$AG$4,0))</f>
        <v>2.5544472000000004E-7</v>
      </c>
      <c r="R5" s="43">
        <f>'Other Fuels'!T23*About!$A$101*INDEX('Tax Percentages'!$B$12:$AG$12,MATCH(R$1,'Tax Percentages'!$B$4:$AG$4,0))</f>
        <v>2.5544472000000004E-7</v>
      </c>
      <c r="S5" s="43">
        <f>'Other Fuels'!U23*About!$A$101*INDEX('Tax Percentages'!$B$12:$AG$12,MATCH(S$1,'Tax Percentages'!$B$4:$AG$4,0))</f>
        <v>2.5544472000000004E-7</v>
      </c>
      <c r="T5" s="43">
        <f>'Other Fuels'!V23*About!$A$101*INDEX('Tax Percentages'!$B$12:$AG$12,MATCH(T$1,'Tax Percentages'!$B$4:$AG$4,0))</f>
        <v>2.5544472000000004E-7</v>
      </c>
      <c r="U5" s="43">
        <f>'Other Fuels'!W23*About!$A$101*INDEX('Tax Percentages'!$B$12:$AG$12,MATCH(U$1,'Tax Percentages'!$B$4:$AG$4,0))</f>
        <v>2.5544472000000004E-7</v>
      </c>
      <c r="V5" s="43">
        <f>'Other Fuels'!X23*About!$A$101*INDEX('Tax Percentages'!$B$12:$AG$12,MATCH(V$1,'Tax Percentages'!$B$4:$AG$4,0))</f>
        <v>2.5544472000000004E-7</v>
      </c>
      <c r="W5" s="43">
        <f>'Other Fuels'!Y23*About!$A$101*INDEX('Tax Percentages'!$B$12:$AG$12,MATCH(W$1,'Tax Percentages'!$B$4:$AG$4,0))</f>
        <v>2.5544472000000004E-7</v>
      </c>
      <c r="X5" s="43">
        <f>'Other Fuels'!Z23*About!$A$101*INDEX('Tax Percentages'!$B$12:$AG$12,MATCH(X$1,'Tax Percentages'!$B$4:$AG$4,0))</f>
        <v>2.5544472000000004E-7</v>
      </c>
      <c r="Y5" s="43">
        <f>'Other Fuels'!AA23*About!$A$101*INDEX('Tax Percentages'!$B$12:$AG$12,MATCH(Y$1,'Tax Percentages'!$B$4:$AG$4,0))</f>
        <v>2.5544472000000004E-7</v>
      </c>
      <c r="Z5" s="43">
        <f>'Other Fuels'!AB23*About!$A$101*INDEX('Tax Percentages'!$B$12:$AG$12,MATCH(Z$1,'Tax Percentages'!$B$4:$AG$4,0))</f>
        <v>2.5544472000000004E-7</v>
      </c>
      <c r="AA5" s="43">
        <f>'Other Fuels'!AC23*About!$A$101*INDEX('Tax Percentages'!$B$12:$AG$12,MATCH(AA$1,'Tax Percentages'!$B$4:$AG$4,0))</f>
        <v>2.5544472000000004E-7</v>
      </c>
      <c r="AB5" s="43">
        <f>'Other Fuels'!AD23*About!$A$101*INDEX('Tax Percentages'!$B$12:$AG$12,MATCH(AB$1,'Tax Percentages'!$B$4:$AG$4,0))</f>
        <v>2.5544472000000004E-7</v>
      </c>
      <c r="AC5" s="43">
        <f>'Other Fuels'!AE23*About!$A$101*INDEX('Tax Percentages'!$B$12:$AG$12,MATCH(AC$1,'Tax Percentages'!$B$4:$AG$4,0))</f>
        <v>2.5544472000000004E-7</v>
      </c>
      <c r="AD5" s="43">
        <f>'Other Fuels'!AF23*About!$A$101*INDEX('Tax Percentages'!$B$12:$AG$12,MATCH(AD$1,'Tax Percentages'!$B$4:$AG$4,0))</f>
        <v>2.5544472000000004E-7</v>
      </c>
      <c r="AE5" s="43">
        <f>'Other Fuels'!AG23*About!$A$101*INDEX('Tax Percentages'!$B$12:$AG$12,MATCH(AE$1,'Tax Percentages'!$B$4:$AG$4,0))</f>
        <v>2.5544472000000004E-7</v>
      </c>
      <c r="AF5" s="43">
        <f>'Other Fuels'!AH23*About!$A$101*INDEX('Tax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Fuels'!D24*About!$A$101*INDEX('Tax Percentages'!$B$12:$AG$12,MATCH(B$1,'Tax Percentages'!$B$4:$AG$4,0))</f>
        <v>1.6345976000000001E-7</v>
      </c>
      <c r="C6" s="43">
        <f>'Other Fuels'!E24*About!$A$101*INDEX('Tax Percentages'!$B$12:$AG$12,MATCH(C$1,'Tax Percentages'!$B$4:$AG$4,0))</f>
        <v>1.6345976000000001E-7</v>
      </c>
      <c r="D6" s="43">
        <f>'Other Fuels'!F24*About!$A$101*INDEX('Tax Percentages'!$B$12:$AG$12,MATCH(D$1,'Tax Percentages'!$B$4:$AG$4,0))</f>
        <v>1.6345976000000001E-7</v>
      </c>
      <c r="E6" s="43">
        <f>'Other Fuels'!G24*About!$A$101*INDEX('Tax Percentages'!$B$12:$AG$12,MATCH(E$1,'Tax Percentages'!$B$4:$AG$4,0))</f>
        <v>1.6345976000000001E-7</v>
      </c>
      <c r="F6" s="43">
        <f>'Other Fuels'!H24*About!$A$101*INDEX('Tax Percentages'!$B$12:$AG$12,MATCH(F$1,'Tax Percentages'!$B$4:$AG$4,0))</f>
        <v>1.6345976000000001E-7</v>
      </c>
      <c r="G6" s="43">
        <f>'Other Fuels'!I24*About!$A$101*INDEX('Tax Percentages'!$B$12:$AG$12,MATCH(G$1,'Tax Percentages'!$B$4:$AG$4,0))</f>
        <v>1.6345976000000001E-7</v>
      </c>
      <c r="H6" s="43">
        <f>'Other Fuels'!J24*About!$A$101*INDEX('Tax Percentages'!$B$12:$AG$12,MATCH(H$1,'Tax Percentages'!$B$4:$AG$4,0))</f>
        <v>1.6345976000000001E-7</v>
      </c>
      <c r="I6" s="43">
        <f>'Other Fuels'!K24*About!$A$101*INDEX('Tax Percentages'!$B$12:$AG$12,MATCH(I$1,'Tax Percentages'!$B$4:$AG$4,0))</f>
        <v>1.6345976000000001E-7</v>
      </c>
      <c r="J6" s="43">
        <f>'Other Fuels'!L24*About!$A$101*INDEX('Tax Percentages'!$B$12:$AG$12,MATCH(J$1,'Tax Percentages'!$B$4:$AG$4,0))</f>
        <v>1.6345976000000001E-7</v>
      </c>
      <c r="K6" s="43">
        <f>'Other Fuels'!M24*About!$A$101*INDEX('Tax Percentages'!$B$12:$AG$12,MATCH(K$1,'Tax Percentages'!$B$4:$AG$4,0))</f>
        <v>1.6345976000000001E-7</v>
      </c>
      <c r="L6" s="43">
        <f>'Other Fuels'!N24*About!$A$101*INDEX('Tax Percentages'!$B$12:$AG$12,MATCH(L$1,'Tax Percentages'!$B$4:$AG$4,0))</f>
        <v>1.6345976000000001E-7</v>
      </c>
      <c r="M6" s="43">
        <f>'Other Fuels'!O24*About!$A$101*INDEX('Tax Percentages'!$B$12:$AG$12,MATCH(M$1,'Tax Percentages'!$B$4:$AG$4,0))</f>
        <v>1.6345976000000001E-7</v>
      </c>
      <c r="N6" s="43">
        <f>'Other Fuels'!P24*About!$A$101*INDEX('Tax Percentages'!$B$12:$AG$12,MATCH(N$1,'Tax Percentages'!$B$4:$AG$4,0))</f>
        <v>1.6345976000000001E-7</v>
      </c>
      <c r="O6" s="43">
        <f>'Other Fuels'!Q24*About!$A$101*INDEX('Tax Percentages'!$B$12:$AG$12,MATCH(O$1,'Tax Percentages'!$B$4:$AG$4,0))</f>
        <v>1.6345976000000001E-7</v>
      </c>
      <c r="P6" s="43">
        <f>'Other Fuels'!R24*About!$A$101*INDEX('Tax Percentages'!$B$12:$AG$12,MATCH(P$1,'Tax Percentages'!$B$4:$AG$4,0))</f>
        <v>1.6345976000000001E-7</v>
      </c>
      <c r="Q6" s="43">
        <f>'Other Fuels'!S24*About!$A$101*INDEX('Tax Percentages'!$B$12:$AG$12,MATCH(Q$1,'Tax Percentages'!$B$4:$AG$4,0))</f>
        <v>1.6345976000000001E-7</v>
      </c>
      <c r="R6" s="43">
        <f>'Other Fuels'!T24*About!$A$101*INDEX('Tax Percentages'!$B$12:$AG$12,MATCH(R$1,'Tax Percentages'!$B$4:$AG$4,0))</f>
        <v>1.6345976000000001E-7</v>
      </c>
      <c r="S6" s="43">
        <f>'Other Fuels'!U24*About!$A$101*INDEX('Tax Percentages'!$B$12:$AG$12,MATCH(S$1,'Tax Percentages'!$B$4:$AG$4,0))</f>
        <v>1.6345976000000001E-7</v>
      </c>
      <c r="T6" s="43">
        <f>'Other Fuels'!V24*About!$A$101*INDEX('Tax Percentages'!$B$12:$AG$12,MATCH(T$1,'Tax Percentages'!$B$4:$AG$4,0))</f>
        <v>1.6345976000000001E-7</v>
      </c>
      <c r="U6" s="43">
        <f>'Other Fuels'!W24*About!$A$101*INDEX('Tax Percentages'!$B$12:$AG$12,MATCH(U$1,'Tax Percentages'!$B$4:$AG$4,0))</f>
        <v>1.6345976000000001E-7</v>
      </c>
      <c r="V6" s="43">
        <f>'Other Fuels'!X24*About!$A$101*INDEX('Tax Percentages'!$B$12:$AG$12,MATCH(V$1,'Tax Percentages'!$B$4:$AG$4,0))</f>
        <v>1.6345976000000001E-7</v>
      </c>
      <c r="W6" s="43">
        <f>'Other Fuels'!Y24*About!$A$101*INDEX('Tax Percentages'!$B$12:$AG$12,MATCH(W$1,'Tax Percentages'!$B$4:$AG$4,0))</f>
        <v>1.6345976000000001E-7</v>
      </c>
      <c r="X6" s="43">
        <f>'Other Fuels'!Z24*About!$A$101*INDEX('Tax Percentages'!$B$12:$AG$12,MATCH(X$1,'Tax Percentages'!$B$4:$AG$4,0))</f>
        <v>1.6345976000000001E-7</v>
      </c>
      <c r="Y6" s="43">
        <f>'Other Fuels'!AA24*About!$A$101*INDEX('Tax Percentages'!$B$12:$AG$12,MATCH(Y$1,'Tax Percentages'!$B$4:$AG$4,0))</f>
        <v>1.6345976000000001E-7</v>
      </c>
      <c r="Z6" s="43">
        <f>'Other Fuels'!AB24*About!$A$101*INDEX('Tax Percentages'!$B$12:$AG$12,MATCH(Z$1,'Tax Percentages'!$B$4:$AG$4,0))</f>
        <v>1.6345976000000001E-7</v>
      </c>
      <c r="AA6" s="43">
        <f>'Other Fuels'!AC24*About!$A$101*INDEX('Tax Percentages'!$B$12:$AG$12,MATCH(AA$1,'Tax Percentages'!$B$4:$AG$4,0))</f>
        <v>1.6345976000000001E-7</v>
      </c>
      <c r="AB6" s="43">
        <f>'Other Fuels'!AD24*About!$A$101*INDEX('Tax Percentages'!$B$12:$AG$12,MATCH(AB$1,'Tax Percentages'!$B$4:$AG$4,0))</f>
        <v>1.6345976000000001E-7</v>
      </c>
      <c r="AC6" s="43">
        <f>'Other Fuels'!AE24*About!$A$101*INDEX('Tax Percentages'!$B$12:$AG$12,MATCH(AC$1,'Tax Percentages'!$B$4:$AG$4,0))</f>
        <v>1.6345976000000001E-7</v>
      </c>
      <c r="AD6" s="43">
        <f>'Other Fuels'!AF24*About!$A$101*INDEX('Tax Percentages'!$B$12:$AG$12,MATCH(AD$1,'Tax Percentages'!$B$4:$AG$4,0))</f>
        <v>1.6345976000000001E-7</v>
      </c>
      <c r="AE6" s="43">
        <f>'Other Fuels'!AG24*About!$A$101*INDEX('Tax Percentages'!$B$12:$AG$12,MATCH(AE$1,'Tax Percentages'!$B$4:$AG$4,0))</f>
        <v>1.6345976000000001E-7</v>
      </c>
      <c r="AF6" s="43">
        <f>'Other Fuels'!AH24*About!$A$101*INDEX('Tax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Fuels'!D$26*About!$A$103*INDEX('Tax Percentages'!$B$18:$AG$18,MATCH(B$1,'Tax Percentages'!$B$4:$AG$4,0))</f>
        <v>1.1475286347470027E-6</v>
      </c>
      <c r="C4" s="43">
        <f>'Other Fuels'!E$26*About!$A$103*INDEX('Tax Percentages'!$B$18:$AG$18,MATCH(C$1,'Tax Percentages'!$B$4:$AG$4,0))</f>
        <v>1.1475286347470027E-6</v>
      </c>
      <c r="D4" s="43">
        <f>'Other Fuels'!F$26*About!$A$103*INDEX('Tax Percentages'!$B$18:$AG$18,MATCH(D$1,'Tax Percentages'!$B$4:$AG$4,0))</f>
        <v>1.1475286347470027E-6</v>
      </c>
      <c r="E4" s="43">
        <f>'Other Fuels'!G$26*About!$A$103*INDEX('Tax Percentages'!$B$18:$AG$18,MATCH(E$1,'Tax Percentages'!$B$4:$AG$4,0))</f>
        <v>1.1475286347470027E-6</v>
      </c>
      <c r="F4" s="43">
        <f>'Other Fuels'!H$26*About!$A$103*INDEX('Tax Percentages'!$B$18:$AG$18,MATCH(F$1,'Tax Percentages'!$B$4:$AG$4,0))</f>
        <v>1.1475286347470027E-6</v>
      </c>
      <c r="G4" s="43">
        <f>'Other Fuels'!I$26*About!$A$103*INDEX('Tax Percentages'!$B$18:$AG$18,MATCH(G$1,'Tax Percentages'!$B$4:$AG$4,0))</f>
        <v>1.1475286347470027E-6</v>
      </c>
      <c r="H4" s="43">
        <f>'Other Fuels'!J$26*About!$A$103*INDEX('Tax Percentages'!$B$18:$AG$18,MATCH(H$1,'Tax Percentages'!$B$4:$AG$4,0))</f>
        <v>1.1475286347470027E-6</v>
      </c>
      <c r="I4" s="43">
        <f>'Other Fuels'!K$26*About!$A$103*INDEX('Tax Percentages'!$B$18:$AG$18,MATCH(I$1,'Tax Percentages'!$B$4:$AG$4,0))</f>
        <v>1.1475286347470027E-6</v>
      </c>
      <c r="J4" s="43">
        <f>'Other Fuels'!L$26*About!$A$103*INDEX('Tax Percentages'!$B$18:$AG$18,MATCH(J$1,'Tax Percentages'!$B$4:$AG$4,0))</f>
        <v>1.1475286347470027E-6</v>
      </c>
      <c r="K4" s="43">
        <f>'Other Fuels'!M$26*About!$A$103*INDEX('Tax Percentages'!$B$18:$AG$18,MATCH(K$1,'Tax Percentages'!$B$4:$AG$4,0))</f>
        <v>1.1475286347470027E-6</v>
      </c>
      <c r="L4" s="43">
        <f>'Other Fuels'!N$26*About!$A$103*INDEX('Tax Percentages'!$B$18:$AG$18,MATCH(L$1,'Tax Percentages'!$B$4:$AG$4,0))</f>
        <v>1.1475286347470027E-6</v>
      </c>
      <c r="M4" s="43">
        <f>'Other Fuels'!O$26*About!$A$103*INDEX('Tax Percentages'!$B$18:$AG$18,MATCH(M$1,'Tax Percentages'!$B$4:$AG$4,0))</f>
        <v>1.1475286347470027E-6</v>
      </c>
      <c r="N4" s="43">
        <f>'Other Fuels'!P$26*About!$A$103*INDEX('Tax Percentages'!$B$18:$AG$18,MATCH(N$1,'Tax Percentages'!$B$4:$AG$4,0))</f>
        <v>1.1475286347470027E-6</v>
      </c>
      <c r="O4" s="43">
        <f>'Other Fuels'!Q$26*About!$A$103*INDEX('Tax Percentages'!$B$18:$AG$18,MATCH(O$1,'Tax Percentages'!$B$4:$AG$4,0))</f>
        <v>1.1475286347470027E-6</v>
      </c>
      <c r="P4" s="43">
        <f>'Other Fuels'!R$26*About!$A$103*INDEX('Tax Percentages'!$B$18:$AG$18,MATCH(P$1,'Tax Percentages'!$B$4:$AG$4,0))</f>
        <v>1.1475286347470027E-6</v>
      </c>
      <c r="Q4" s="43">
        <f>'Other Fuels'!S$26*About!$A$103*INDEX('Tax Percentages'!$B$18:$AG$18,MATCH(Q$1,'Tax Percentages'!$B$4:$AG$4,0))</f>
        <v>1.1475286347470027E-6</v>
      </c>
      <c r="R4" s="43">
        <f>'Other Fuels'!T$26*About!$A$103*INDEX('Tax Percentages'!$B$18:$AG$18,MATCH(R$1,'Tax Percentages'!$B$4:$AG$4,0))</f>
        <v>1.1475286347470027E-6</v>
      </c>
      <c r="S4" s="43">
        <f>'Other Fuels'!U$26*About!$A$103*INDEX('Tax Percentages'!$B$18:$AG$18,MATCH(S$1,'Tax Percentages'!$B$4:$AG$4,0))</f>
        <v>1.1475286347470027E-6</v>
      </c>
      <c r="T4" s="43">
        <f>'Other Fuels'!V$26*About!$A$103*INDEX('Tax Percentages'!$B$18:$AG$18,MATCH(T$1,'Tax Percentages'!$B$4:$AG$4,0))</f>
        <v>1.1475286347470027E-6</v>
      </c>
      <c r="U4" s="43">
        <f>'Other Fuels'!W$26*About!$A$103*INDEX('Tax Percentages'!$B$18:$AG$18,MATCH(U$1,'Tax Percentages'!$B$4:$AG$4,0))</f>
        <v>1.1475286347470027E-6</v>
      </c>
      <c r="V4" s="43">
        <f>'Other Fuels'!X$26*About!$A$103*INDEX('Tax Percentages'!$B$18:$AG$18,MATCH(V$1,'Tax Percentages'!$B$4:$AG$4,0))</f>
        <v>1.1475286347470027E-6</v>
      </c>
      <c r="W4" s="43">
        <f>'Other Fuels'!Y$26*About!$A$103*INDEX('Tax Percentages'!$B$18:$AG$18,MATCH(W$1,'Tax Percentages'!$B$4:$AG$4,0))</f>
        <v>1.1475286347470027E-6</v>
      </c>
      <c r="X4" s="43">
        <f>'Other Fuels'!Z$26*About!$A$103*INDEX('Tax Percentages'!$B$18:$AG$18,MATCH(X$1,'Tax Percentages'!$B$4:$AG$4,0))</f>
        <v>1.1475286347470027E-6</v>
      </c>
      <c r="Y4" s="43">
        <f>'Other Fuels'!AA$26*About!$A$103*INDEX('Tax Percentages'!$B$18:$AG$18,MATCH(Y$1,'Tax Percentages'!$B$4:$AG$4,0))</f>
        <v>1.1475286347470027E-6</v>
      </c>
      <c r="Z4" s="43">
        <f>'Other Fuels'!AB$26*About!$A$103*INDEX('Tax Percentages'!$B$18:$AG$18,MATCH(Z$1,'Tax Percentages'!$B$4:$AG$4,0))</f>
        <v>1.1475286347470027E-6</v>
      </c>
      <c r="AA4" s="43">
        <f>'Other Fuels'!AC$26*About!$A$103*INDEX('Tax Percentages'!$B$18:$AG$18,MATCH(AA$1,'Tax Percentages'!$B$4:$AG$4,0))</f>
        <v>1.1475286347470027E-6</v>
      </c>
      <c r="AB4" s="43">
        <f>'Other Fuels'!AD$26*About!$A$103*INDEX('Tax Percentages'!$B$18:$AG$18,MATCH(AB$1,'Tax Percentages'!$B$4:$AG$4,0))</f>
        <v>1.1475286347470027E-6</v>
      </c>
      <c r="AC4" s="43">
        <f>'Other Fuels'!AE$26*About!$A$103*INDEX('Tax Percentages'!$B$18:$AG$18,MATCH(AC$1,'Tax Percentages'!$B$4:$AG$4,0))</f>
        <v>1.1475286347470027E-6</v>
      </c>
      <c r="AD4" s="43">
        <f>'Other Fuels'!AF$26*About!$A$103*INDEX('Tax Percentages'!$B$18:$AG$18,MATCH(AD$1,'Tax Percentages'!$B$4:$AG$4,0))</f>
        <v>1.1475286347470027E-6</v>
      </c>
      <c r="AE4" s="43">
        <f>'Other Fuels'!AG$26*About!$A$103*INDEX('Tax Percentages'!$B$18:$AG$18,MATCH(AE$1,'Tax Percentages'!$B$4:$AG$4,0))</f>
        <v>1.1475286347470027E-6</v>
      </c>
      <c r="AF4" s="43">
        <f>'Other Fuels'!AH$26*About!$A$103*INDEX('Tax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Fuels'!D$26*About!$A$103*INDEX('Tax Percentages'!$B$18:$AG$18,MATCH(B$1,'Tax Percentages'!$B$4:$AG$4,0))</f>
        <v>1.1475286347470027E-6</v>
      </c>
      <c r="C5" s="43">
        <f>'Other Fuels'!E$26*About!$A$103*INDEX('Tax Percentages'!$B$18:$AG$18,MATCH(C$1,'Tax Percentages'!$B$4:$AG$4,0))</f>
        <v>1.1475286347470027E-6</v>
      </c>
      <c r="D5" s="43">
        <f>'Other Fuels'!F$26*About!$A$103*INDEX('Tax Percentages'!$B$18:$AG$18,MATCH(D$1,'Tax Percentages'!$B$4:$AG$4,0))</f>
        <v>1.1475286347470027E-6</v>
      </c>
      <c r="E5" s="43">
        <f>'Other Fuels'!G$26*About!$A$103*INDEX('Tax Percentages'!$B$18:$AG$18,MATCH(E$1,'Tax Percentages'!$B$4:$AG$4,0))</f>
        <v>1.1475286347470027E-6</v>
      </c>
      <c r="F5" s="43">
        <f>'Other Fuels'!H$26*About!$A$103*INDEX('Tax Percentages'!$B$18:$AG$18,MATCH(F$1,'Tax Percentages'!$B$4:$AG$4,0))</f>
        <v>1.1475286347470027E-6</v>
      </c>
      <c r="G5" s="43">
        <f>'Other Fuels'!I$26*About!$A$103*INDEX('Tax Percentages'!$B$18:$AG$18,MATCH(G$1,'Tax Percentages'!$B$4:$AG$4,0))</f>
        <v>1.1475286347470027E-6</v>
      </c>
      <c r="H5" s="43">
        <f>'Other Fuels'!J$26*About!$A$103*INDEX('Tax Percentages'!$B$18:$AG$18,MATCH(H$1,'Tax Percentages'!$B$4:$AG$4,0))</f>
        <v>1.1475286347470027E-6</v>
      </c>
      <c r="I5" s="43">
        <f>'Other Fuels'!K$26*About!$A$103*INDEX('Tax Percentages'!$B$18:$AG$18,MATCH(I$1,'Tax Percentages'!$B$4:$AG$4,0))</f>
        <v>1.1475286347470027E-6</v>
      </c>
      <c r="J5" s="43">
        <f>'Other Fuels'!L$26*About!$A$103*INDEX('Tax Percentages'!$B$18:$AG$18,MATCH(J$1,'Tax Percentages'!$B$4:$AG$4,0))</f>
        <v>1.1475286347470027E-6</v>
      </c>
      <c r="K5" s="43">
        <f>'Other Fuels'!M$26*About!$A$103*INDEX('Tax Percentages'!$B$18:$AG$18,MATCH(K$1,'Tax Percentages'!$B$4:$AG$4,0))</f>
        <v>1.1475286347470027E-6</v>
      </c>
      <c r="L5" s="43">
        <f>'Other Fuels'!N$26*About!$A$103*INDEX('Tax Percentages'!$B$18:$AG$18,MATCH(L$1,'Tax Percentages'!$B$4:$AG$4,0))</f>
        <v>1.1475286347470027E-6</v>
      </c>
      <c r="M5" s="43">
        <f>'Other Fuels'!O$26*About!$A$103*INDEX('Tax Percentages'!$B$18:$AG$18,MATCH(M$1,'Tax Percentages'!$B$4:$AG$4,0))</f>
        <v>1.1475286347470027E-6</v>
      </c>
      <c r="N5" s="43">
        <f>'Other Fuels'!P$26*About!$A$103*INDEX('Tax Percentages'!$B$18:$AG$18,MATCH(N$1,'Tax Percentages'!$B$4:$AG$4,0))</f>
        <v>1.1475286347470027E-6</v>
      </c>
      <c r="O5" s="43">
        <f>'Other Fuels'!Q$26*About!$A$103*INDEX('Tax Percentages'!$B$18:$AG$18,MATCH(O$1,'Tax Percentages'!$B$4:$AG$4,0))</f>
        <v>1.1475286347470027E-6</v>
      </c>
      <c r="P5" s="43">
        <f>'Other Fuels'!R$26*About!$A$103*INDEX('Tax Percentages'!$B$18:$AG$18,MATCH(P$1,'Tax Percentages'!$B$4:$AG$4,0))</f>
        <v>1.1475286347470027E-6</v>
      </c>
      <c r="Q5" s="43">
        <f>'Other Fuels'!S$26*About!$A$103*INDEX('Tax Percentages'!$B$18:$AG$18,MATCH(Q$1,'Tax Percentages'!$B$4:$AG$4,0))</f>
        <v>1.1475286347470027E-6</v>
      </c>
      <c r="R5" s="43">
        <f>'Other Fuels'!T$26*About!$A$103*INDEX('Tax Percentages'!$B$18:$AG$18,MATCH(R$1,'Tax Percentages'!$B$4:$AG$4,0))</f>
        <v>1.1475286347470027E-6</v>
      </c>
      <c r="S5" s="43">
        <f>'Other Fuels'!U$26*About!$A$103*INDEX('Tax Percentages'!$B$18:$AG$18,MATCH(S$1,'Tax Percentages'!$B$4:$AG$4,0))</f>
        <v>1.1475286347470027E-6</v>
      </c>
      <c r="T5" s="43">
        <f>'Other Fuels'!V$26*About!$A$103*INDEX('Tax Percentages'!$B$18:$AG$18,MATCH(T$1,'Tax Percentages'!$B$4:$AG$4,0))</f>
        <v>1.1475286347470027E-6</v>
      </c>
      <c r="U5" s="43">
        <f>'Other Fuels'!W$26*About!$A$103*INDEX('Tax Percentages'!$B$18:$AG$18,MATCH(U$1,'Tax Percentages'!$B$4:$AG$4,0))</f>
        <v>1.1475286347470027E-6</v>
      </c>
      <c r="V5" s="43">
        <f>'Other Fuels'!X$26*About!$A$103*INDEX('Tax Percentages'!$B$18:$AG$18,MATCH(V$1,'Tax Percentages'!$B$4:$AG$4,0))</f>
        <v>1.1475286347470027E-6</v>
      </c>
      <c r="W5" s="43">
        <f>'Other Fuels'!Y$26*About!$A$103*INDEX('Tax Percentages'!$B$18:$AG$18,MATCH(W$1,'Tax Percentages'!$B$4:$AG$4,0))</f>
        <v>1.1475286347470027E-6</v>
      </c>
      <c r="X5" s="43">
        <f>'Other Fuels'!Z$26*About!$A$103*INDEX('Tax Percentages'!$B$18:$AG$18,MATCH(X$1,'Tax Percentages'!$B$4:$AG$4,0))</f>
        <v>1.1475286347470027E-6</v>
      </c>
      <c r="Y5" s="43">
        <f>'Other Fuels'!AA$26*About!$A$103*INDEX('Tax Percentages'!$B$18:$AG$18,MATCH(Y$1,'Tax Percentages'!$B$4:$AG$4,0))</f>
        <v>1.1475286347470027E-6</v>
      </c>
      <c r="Z5" s="43">
        <f>'Other Fuels'!AB$26*About!$A$103*INDEX('Tax Percentages'!$B$18:$AG$18,MATCH(Z$1,'Tax Percentages'!$B$4:$AG$4,0))</f>
        <v>1.1475286347470027E-6</v>
      </c>
      <c r="AA5" s="43">
        <f>'Other Fuels'!AC$26*About!$A$103*INDEX('Tax Percentages'!$B$18:$AG$18,MATCH(AA$1,'Tax Percentages'!$B$4:$AG$4,0))</f>
        <v>1.1475286347470027E-6</v>
      </c>
      <c r="AB5" s="43">
        <f>'Other Fuels'!AD$26*About!$A$103*INDEX('Tax Percentages'!$B$18:$AG$18,MATCH(AB$1,'Tax Percentages'!$B$4:$AG$4,0))</f>
        <v>1.1475286347470027E-6</v>
      </c>
      <c r="AC5" s="43">
        <f>'Other Fuels'!AE$26*About!$A$103*INDEX('Tax Percentages'!$B$18:$AG$18,MATCH(AC$1,'Tax Percentages'!$B$4:$AG$4,0))</f>
        <v>1.1475286347470027E-6</v>
      </c>
      <c r="AD5" s="43">
        <f>'Other Fuels'!AF$26*About!$A$103*INDEX('Tax Percentages'!$B$18:$AG$18,MATCH(AD$1,'Tax Percentages'!$B$4:$AG$4,0))</f>
        <v>1.1475286347470027E-6</v>
      </c>
      <c r="AE5" s="43">
        <f>'Other Fuels'!AG$26*About!$A$103*INDEX('Tax Percentages'!$B$18:$AG$18,MATCH(AE$1,'Tax Percentages'!$B$4:$AG$4,0))</f>
        <v>1.1475286347470027E-6</v>
      </c>
      <c r="AF5" s="43">
        <f>'Other Fuels'!AH$26*About!$A$103*INDEX('Tax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Fuels'!D$26*About!$A$103*INDEX('Tax Percentages'!$B$18:$AG$18,MATCH(B$1,'Tax Percentages'!$B$4:$AG$4,0))</f>
        <v>1.1475286347470027E-6</v>
      </c>
      <c r="C6" s="43">
        <f>'Other Fuels'!E$26*About!$A$103*INDEX('Tax Percentages'!$B$18:$AG$18,MATCH(C$1,'Tax Percentages'!$B$4:$AG$4,0))</f>
        <v>1.1475286347470027E-6</v>
      </c>
      <c r="D6" s="43">
        <f>'Other Fuels'!F$26*About!$A$103*INDEX('Tax Percentages'!$B$18:$AG$18,MATCH(D$1,'Tax Percentages'!$B$4:$AG$4,0))</f>
        <v>1.1475286347470027E-6</v>
      </c>
      <c r="E6" s="43">
        <f>'Other Fuels'!G$26*About!$A$103*INDEX('Tax Percentages'!$B$18:$AG$18,MATCH(E$1,'Tax Percentages'!$B$4:$AG$4,0))</f>
        <v>1.1475286347470027E-6</v>
      </c>
      <c r="F6" s="43">
        <f>'Other Fuels'!H$26*About!$A$103*INDEX('Tax Percentages'!$B$18:$AG$18,MATCH(F$1,'Tax Percentages'!$B$4:$AG$4,0))</f>
        <v>1.1475286347470027E-6</v>
      </c>
      <c r="G6" s="43">
        <f>'Other Fuels'!I$26*About!$A$103*INDEX('Tax Percentages'!$B$18:$AG$18,MATCH(G$1,'Tax Percentages'!$B$4:$AG$4,0))</f>
        <v>1.1475286347470027E-6</v>
      </c>
      <c r="H6" s="43">
        <f>'Other Fuels'!J$26*About!$A$103*INDEX('Tax Percentages'!$B$18:$AG$18,MATCH(H$1,'Tax Percentages'!$B$4:$AG$4,0))</f>
        <v>1.1475286347470027E-6</v>
      </c>
      <c r="I6" s="43">
        <f>'Other Fuels'!K$26*About!$A$103*INDEX('Tax Percentages'!$B$18:$AG$18,MATCH(I$1,'Tax Percentages'!$B$4:$AG$4,0))</f>
        <v>1.1475286347470027E-6</v>
      </c>
      <c r="J6" s="43">
        <f>'Other Fuels'!L$26*About!$A$103*INDEX('Tax Percentages'!$B$18:$AG$18,MATCH(J$1,'Tax Percentages'!$B$4:$AG$4,0))</f>
        <v>1.1475286347470027E-6</v>
      </c>
      <c r="K6" s="43">
        <f>'Other Fuels'!M$26*About!$A$103*INDEX('Tax Percentages'!$B$18:$AG$18,MATCH(K$1,'Tax Percentages'!$B$4:$AG$4,0))</f>
        <v>1.1475286347470027E-6</v>
      </c>
      <c r="L6" s="43">
        <f>'Other Fuels'!N$26*About!$A$103*INDEX('Tax Percentages'!$B$18:$AG$18,MATCH(L$1,'Tax Percentages'!$B$4:$AG$4,0))</f>
        <v>1.1475286347470027E-6</v>
      </c>
      <c r="M6" s="43">
        <f>'Other Fuels'!O$26*About!$A$103*INDEX('Tax Percentages'!$B$18:$AG$18,MATCH(M$1,'Tax Percentages'!$B$4:$AG$4,0))</f>
        <v>1.1475286347470027E-6</v>
      </c>
      <c r="N6" s="43">
        <f>'Other Fuels'!P$26*About!$A$103*INDEX('Tax Percentages'!$B$18:$AG$18,MATCH(N$1,'Tax Percentages'!$B$4:$AG$4,0))</f>
        <v>1.1475286347470027E-6</v>
      </c>
      <c r="O6" s="43">
        <f>'Other Fuels'!Q$26*About!$A$103*INDEX('Tax Percentages'!$B$18:$AG$18,MATCH(O$1,'Tax Percentages'!$B$4:$AG$4,0))</f>
        <v>1.1475286347470027E-6</v>
      </c>
      <c r="P6" s="43">
        <f>'Other Fuels'!R$26*About!$A$103*INDEX('Tax Percentages'!$B$18:$AG$18,MATCH(P$1,'Tax Percentages'!$B$4:$AG$4,0))</f>
        <v>1.1475286347470027E-6</v>
      </c>
      <c r="Q6" s="43">
        <f>'Other Fuels'!S$26*About!$A$103*INDEX('Tax Percentages'!$B$18:$AG$18,MATCH(Q$1,'Tax Percentages'!$B$4:$AG$4,0))</f>
        <v>1.1475286347470027E-6</v>
      </c>
      <c r="R6" s="43">
        <f>'Other Fuels'!T$26*About!$A$103*INDEX('Tax Percentages'!$B$18:$AG$18,MATCH(R$1,'Tax Percentages'!$B$4:$AG$4,0))</f>
        <v>1.1475286347470027E-6</v>
      </c>
      <c r="S6" s="43">
        <f>'Other Fuels'!U$26*About!$A$103*INDEX('Tax Percentages'!$B$18:$AG$18,MATCH(S$1,'Tax Percentages'!$B$4:$AG$4,0))</f>
        <v>1.1475286347470027E-6</v>
      </c>
      <c r="T6" s="43">
        <f>'Other Fuels'!V$26*About!$A$103*INDEX('Tax Percentages'!$B$18:$AG$18,MATCH(T$1,'Tax Percentages'!$B$4:$AG$4,0))</f>
        <v>1.1475286347470027E-6</v>
      </c>
      <c r="U6" s="43">
        <f>'Other Fuels'!W$26*About!$A$103*INDEX('Tax Percentages'!$B$18:$AG$18,MATCH(U$1,'Tax Percentages'!$B$4:$AG$4,0))</f>
        <v>1.1475286347470027E-6</v>
      </c>
      <c r="V6" s="43">
        <f>'Other Fuels'!X$26*About!$A$103*INDEX('Tax Percentages'!$B$18:$AG$18,MATCH(V$1,'Tax Percentages'!$B$4:$AG$4,0))</f>
        <v>1.1475286347470027E-6</v>
      </c>
      <c r="W6" s="43">
        <f>'Other Fuels'!Y$26*About!$A$103*INDEX('Tax Percentages'!$B$18:$AG$18,MATCH(W$1,'Tax Percentages'!$B$4:$AG$4,0))</f>
        <v>1.1475286347470027E-6</v>
      </c>
      <c r="X6" s="43">
        <f>'Other Fuels'!Z$26*About!$A$103*INDEX('Tax Percentages'!$B$18:$AG$18,MATCH(X$1,'Tax Percentages'!$B$4:$AG$4,0))</f>
        <v>1.1475286347470027E-6</v>
      </c>
      <c r="Y6" s="43">
        <f>'Other Fuels'!AA$26*About!$A$103*INDEX('Tax Percentages'!$B$18:$AG$18,MATCH(Y$1,'Tax Percentages'!$B$4:$AG$4,0))</f>
        <v>1.1475286347470027E-6</v>
      </c>
      <c r="Z6" s="43">
        <f>'Other Fuels'!AB$26*About!$A$103*INDEX('Tax Percentages'!$B$18:$AG$18,MATCH(Z$1,'Tax Percentages'!$B$4:$AG$4,0))</f>
        <v>1.1475286347470027E-6</v>
      </c>
      <c r="AA6" s="43">
        <f>'Other Fuels'!AC$26*About!$A$103*INDEX('Tax Percentages'!$B$18:$AG$18,MATCH(AA$1,'Tax Percentages'!$B$4:$AG$4,0))</f>
        <v>1.1475286347470027E-6</v>
      </c>
      <c r="AB6" s="43">
        <f>'Other Fuels'!AD$26*About!$A$103*INDEX('Tax Percentages'!$B$18:$AG$18,MATCH(AB$1,'Tax Percentages'!$B$4:$AG$4,0))</f>
        <v>1.1475286347470027E-6</v>
      </c>
      <c r="AC6" s="43">
        <f>'Other Fuels'!AE$26*About!$A$103*INDEX('Tax Percentages'!$B$18:$AG$18,MATCH(AC$1,'Tax Percentages'!$B$4:$AG$4,0))</f>
        <v>1.1475286347470027E-6</v>
      </c>
      <c r="AD6" s="43">
        <f>'Other Fuels'!AF$26*About!$A$103*INDEX('Tax Percentages'!$B$18:$AG$18,MATCH(AD$1,'Tax Percentages'!$B$4:$AG$4,0))</f>
        <v>1.1475286347470027E-6</v>
      </c>
      <c r="AE6" s="43">
        <f>'Other Fuels'!AG$26*About!$A$103*INDEX('Tax Percentages'!$B$18:$AG$18,MATCH(AE$1,'Tax Percentages'!$B$4:$AG$4,0))</f>
        <v>1.1475286347470027E-6</v>
      </c>
      <c r="AF6" s="43">
        <f>'Other Fuels'!AH$26*About!$A$103*INDEX('Tax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12'!$C$1:$AJ$1,0))/10^6/About!$A$108*dollars_2019_2012*INDEX('Tax Percentages'!$B$21:$AG$21,MATCH(B$1,'Tax Percentages'!$B$4:$AG$4,0))</f>
        <v>0</v>
      </c>
      <c r="C3" s="62">
        <f>INDEX('AEO Table 12'!$C$17:$AJ$17,MATCH(C$1,'AEO Table 12'!$C$1:$AJ$1,0))/10^6/About!$A$108*dollars_2019_2012*INDEX('Tax Percentages'!$B$21:$AG$21,MATCH(C$1,'Tax Percentages'!$B$4:$AG$4,0))</f>
        <v>0</v>
      </c>
      <c r="D3" s="62">
        <f>INDEX('AEO Table 12'!$C$17:$AJ$17,MATCH(D$1,'AEO Table 12'!$C$1:$AJ$1,0))/10^6/About!$A$108*dollars_2019_2012*INDEX('Tax Percentages'!$B$21:$AG$21,MATCH(D$1,'Tax Percentages'!$B$4:$AG$4,0))</f>
        <v>0</v>
      </c>
      <c r="E3" s="62">
        <f>INDEX('AEO Table 12'!$C$17:$AJ$17,MATCH(E$1,'AEO Table 12'!$C$1:$AJ$1,0))/10^6/About!$A$108*dollars_2019_2012*INDEX('Tax Percentages'!$B$21:$AG$21,MATCH(E$1,'Tax Percentages'!$B$4:$AG$4,0))</f>
        <v>0</v>
      </c>
      <c r="F3" s="62">
        <f>INDEX('AEO Table 12'!$C$17:$AJ$17,MATCH(F$1,'AEO Table 12'!$C$1:$AJ$1,0))/10^6/About!$A$108*dollars_2019_2012*INDEX('Tax Percentages'!$B$21:$AG$21,MATCH(F$1,'Tax Percentages'!$B$4:$AG$4,0))</f>
        <v>0</v>
      </c>
      <c r="G3" s="62">
        <f>INDEX('AEO Table 12'!$C$17:$AJ$17,MATCH(G$1,'AEO Table 12'!$C$1:$AJ$1,0))/10^6/About!$A$108*dollars_2019_2012*INDEX('Tax Percentages'!$B$21:$AG$21,MATCH(G$1,'Tax Percentages'!$B$4:$AG$4,0))</f>
        <v>0</v>
      </c>
      <c r="H3" s="62">
        <f>INDEX('AEO Table 12'!$C$17:$AJ$17,MATCH(H$1,'AEO Table 12'!$C$1:$AJ$1,0))/10^6/About!$A$108*dollars_2019_2012*INDEX('Tax Percentages'!$B$21:$AG$21,MATCH(H$1,'Tax Percentages'!$B$4:$AG$4,0))</f>
        <v>0</v>
      </c>
      <c r="I3" s="62">
        <f>INDEX('AEO Table 12'!$C$17:$AJ$17,MATCH(I$1,'AEO Table 12'!$C$1:$AJ$1,0))/10^6/About!$A$108*dollars_2019_2012*INDEX('Tax Percentages'!$B$21:$AG$21,MATCH(I$1,'Tax Percentages'!$B$4:$AG$4,0))</f>
        <v>0</v>
      </c>
      <c r="J3" s="62">
        <f>INDEX('AEO Table 12'!$C$17:$AJ$17,MATCH(J$1,'AEO Table 12'!$C$1:$AJ$1,0))/10^6/About!$A$108*dollars_2019_2012*INDEX('Tax Percentages'!$B$21:$AG$21,MATCH(J$1,'Tax Percentages'!$B$4:$AG$4,0))</f>
        <v>0</v>
      </c>
      <c r="K3" s="62">
        <f>INDEX('AEO Table 12'!$C$17:$AJ$17,MATCH(K$1,'AEO Table 12'!$C$1:$AJ$1,0))/10^6/About!$A$108*dollars_2019_2012*INDEX('Tax Percentages'!$B$21:$AG$21,MATCH(K$1,'Tax Percentages'!$B$4:$AG$4,0))</f>
        <v>0</v>
      </c>
      <c r="L3" s="62">
        <f>INDEX('AEO Table 12'!$C$17:$AJ$17,MATCH(L$1,'AEO Table 12'!$C$1:$AJ$1,0))/10^6/About!$A$108*dollars_2019_2012*INDEX('Tax Percentages'!$B$21:$AG$21,MATCH(L$1,'Tax Percentages'!$B$4:$AG$4,0))</f>
        <v>0</v>
      </c>
      <c r="M3" s="62">
        <f>INDEX('AEO Table 12'!$C$17:$AJ$17,MATCH(M$1,'AEO Table 12'!$C$1:$AJ$1,0))/10^6/About!$A$108*dollars_2019_2012*INDEX('Tax Percentages'!$B$21:$AG$21,MATCH(M$1,'Tax Percentages'!$B$4:$AG$4,0))</f>
        <v>0</v>
      </c>
      <c r="N3" s="62">
        <f>INDEX('AEO Table 12'!$C$17:$AJ$17,MATCH(N$1,'AEO Table 12'!$C$1:$AJ$1,0))/10^6/About!$A$108*dollars_2019_2012*INDEX('Tax Percentages'!$B$21:$AG$21,MATCH(N$1,'Tax Percentages'!$B$4:$AG$4,0))</f>
        <v>0</v>
      </c>
      <c r="O3" s="62">
        <f>INDEX('AEO Table 12'!$C$17:$AJ$17,MATCH(O$1,'AEO Table 12'!$C$1:$AJ$1,0))/10^6/About!$A$108*dollars_2019_2012*INDEX('Tax Percentages'!$B$21:$AG$21,MATCH(O$1,'Tax Percentages'!$B$4:$AG$4,0))</f>
        <v>0</v>
      </c>
      <c r="P3" s="62">
        <f>INDEX('AEO Table 12'!$C$17:$AJ$17,MATCH(P$1,'AEO Table 12'!$C$1:$AJ$1,0))/10^6/About!$A$108*dollars_2019_2012*INDEX('Tax Percentages'!$B$21:$AG$21,MATCH(P$1,'Tax Percentages'!$B$4:$AG$4,0))</f>
        <v>0</v>
      </c>
      <c r="Q3" s="62">
        <f>INDEX('AEO Table 12'!$C$17:$AJ$17,MATCH(Q$1,'AEO Table 12'!$C$1:$AJ$1,0))/10^6/About!$A$108*dollars_2019_2012*INDEX('Tax Percentages'!$B$21:$AG$21,MATCH(Q$1,'Tax Percentages'!$B$4:$AG$4,0))</f>
        <v>0</v>
      </c>
      <c r="R3" s="62">
        <f>INDEX('AEO Table 12'!$C$17:$AJ$17,MATCH(R$1,'AEO Table 12'!$C$1:$AJ$1,0))/10^6/About!$A$108*dollars_2019_2012*INDEX('Tax Percentages'!$B$21:$AG$21,MATCH(R$1,'Tax Percentages'!$B$4:$AG$4,0))</f>
        <v>0</v>
      </c>
      <c r="S3" s="62">
        <f>INDEX('AEO Table 12'!$C$17:$AJ$17,MATCH(S$1,'AEO Table 12'!$C$1:$AJ$1,0))/10^6/About!$A$108*dollars_2019_2012*INDEX('Tax Percentages'!$B$21:$AG$21,MATCH(S$1,'Tax Percentages'!$B$4:$AG$4,0))</f>
        <v>0</v>
      </c>
      <c r="T3" s="62">
        <f>INDEX('AEO Table 12'!$C$17:$AJ$17,MATCH(T$1,'AEO Table 12'!$C$1:$AJ$1,0))/10^6/About!$A$108*dollars_2019_2012*INDEX('Tax Percentages'!$B$21:$AG$21,MATCH(T$1,'Tax Percentages'!$B$4:$AG$4,0))</f>
        <v>0</v>
      </c>
      <c r="U3" s="62">
        <f>INDEX('AEO Table 12'!$C$17:$AJ$17,MATCH(U$1,'AEO Table 12'!$C$1:$AJ$1,0))/10^6/About!$A$108*dollars_2019_2012*INDEX('Tax Percentages'!$B$21:$AG$21,MATCH(U$1,'Tax Percentages'!$B$4:$AG$4,0))</f>
        <v>0</v>
      </c>
      <c r="V3" s="62">
        <f>INDEX('AEO Table 12'!$C$17:$AJ$17,MATCH(V$1,'AEO Table 12'!$C$1:$AJ$1,0))/10^6/About!$A$108*dollars_2019_2012*INDEX('Tax Percentages'!$B$21:$AG$21,MATCH(V$1,'Tax Percentages'!$B$4:$AG$4,0))</f>
        <v>0</v>
      </c>
      <c r="W3" s="62">
        <f>INDEX('AEO Table 12'!$C$17:$AJ$17,MATCH(W$1,'AEO Table 12'!$C$1:$AJ$1,0))/10^6/About!$A$108*dollars_2019_2012*INDEX('Tax Percentages'!$B$21:$AG$21,MATCH(W$1,'Tax Percentages'!$B$4:$AG$4,0))</f>
        <v>0</v>
      </c>
      <c r="X3" s="62">
        <f>INDEX('AEO Table 12'!$C$17:$AJ$17,MATCH(X$1,'AEO Table 12'!$C$1:$AJ$1,0))/10^6/About!$A$108*dollars_2019_2012*INDEX('Tax Percentages'!$B$21:$AG$21,MATCH(X$1,'Tax Percentages'!$B$4:$AG$4,0))</f>
        <v>0</v>
      </c>
      <c r="Y3" s="62">
        <f>INDEX('AEO Table 12'!$C$17:$AJ$17,MATCH(Y$1,'AEO Table 12'!$C$1:$AJ$1,0))/10^6/About!$A$108*dollars_2019_2012*INDEX('Tax Percentages'!$B$21:$AG$21,MATCH(Y$1,'Tax Percentages'!$B$4:$AG$4,0))</f>
        <v>0</v>
      </c>
      <c r="Z3" s="62">
        <f>INDEX('AEO Table 12'!$C$17:$AJ$17,MATCH(Z$1,'AEO Table 12'!$C$1:$AJ$1,0))/10^6/About!$A$108*dollars_2019_2012*INDEX('Tax Percentages'!$B$21:$AG$21,MATCH(Z$1,'Tax Percentages'!$B$4:$AG$4,0))</f>
        <v>0</v>
      </c>
      <c r="AA3" s="62">
        <f>INDEX('AEO Table 12'!$C$17:$AJ$17,MATCH(AA$1,'AEO Table 12'!$C$1:$AJ$1,0))/10^6/About!$A$108*dollars_2019_2012*INDEX('Tax Percentages'!$B$21:$AG$21,MATCH(AA$1,'Tax Percentages'!$B$4:$AG$4,0))</f>
        <v>0</v>
      </c>
      <c r="AB3" s="62">
        <f>INDEX('AEO Table 12'!$C$17:$AJ$17,MATCH(AB$1,'AEO Table 12'!$C$1:$AJ$1,0))/10^6/About!$A$108*dollars_2019_2012*INDEX('Tax Percentages'!$B$21:$AG$21,MATCH(AB$1,'Tax Percentages'!$B$4:$AG$4,0))</f>
        <v>0</v>
      </c>
      <c r="AC3" s="62">
        <f>INDEX('AEO Table 12'!$C$17:$AJ$17,MATCH(AC$1,'AEO Table 12'!$C$1:$AJ$1,0))/10^6/About!$A$108*dollars_2019_2012*INDEX('Tax Percentages'!$B$21:$AG$21,MATCH(AC$1,'Tax Percentages'!$B$4:$AG$4,0))</f>
        <v>0</v>
      </c>
      <c r="AD3" s="62">
        <f>INDEX('AEO Table 12'!$C$17:$AJ$17,MATCH(AD$1,'AEO Table 12'!$C$1:$AJ$1,0))/10^6/About!$A$108*dollars_2019_2012*INDEX('Tax Percentages'!$B$21:$AG$21,MATCH(AD$1,'Tax Percentages'!$B$4:$AG$4,0))</f>
        <v>0</v>
      </c>
      <c r="AE3" s="62">
        <f>INDEX('AEO Table 12'!$C$17:$AJ$17,MATCH(AE$1,'AEO Table 12'!$C$1:$AJ$1,0))/10^6/About!$A$108*dollars_2019_2012*INDEX('Tax Percentages'!$B$21:$AG$21,MATCH(AE$1,'Tax Percentages'!$B$4:$AG$4,0))</f>
        <v>0</v>
      </c>
      <c r="AF3" s="62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12'!$C$1:$AJ$1,0))/10^6/About!$A$108*dollars_2019_2012*INDEX('Tax Percentages'!$B$21:$AG$21,MATCH(B$1,'Tax Percentages'!$B$4:$AG$4,0))</f>
        <v>0</v>
      </c>
      <c r="C6" s="62">
        <f>INDEX('AEO Table 12'!$C$17:$AJ$17,MATCH(C$1,'AEO Table 12'!$C$1:$AJ$1,0))/10^6/About!$A$108*dollars_2019_2012*INDEX('Tax Percentages'!$B$21:$AG$21,MATCH(C$1,'Tax Percentages'!$B$4:$AG$4,0))</f>
        <v>0</v>
      </c>
      <c r="D6" s="62">
        <f>INDEX('AEO Table 12'!$C$17:$AJ$17,MATCH(D$1,'AEO Table 12'!$C$1:$AJ$1,0))/10^6/About!$A$108*dollars_2019_2012*INDEX('Tax Percentages'!$B$21:$AG$21,MATCH(D$1,'Tax Percentages'!$B$4:$AG$4,0))</f>
        <v>0</v>
      </c>
      <c r="E6" s="62">
        <f>INDEX('AEO Table 12'!$C$17:$AJ$17,MATCH(E$1,'AEO Table 12'!$C$1:$AJ$1,0))/10^6/About!$A$108*dollars_2019_2012*INDEX('Tax Percentages'!$B$21:$AG$21,MATCH(E$1,'Tax Percentages'!$B$4:$AG$4,0))</f>
        <v>0</v>
      </c>
      <c r="F6" s="62">
        <f>INDEX('AEO Table 12'!$C$17:$AJ$17,MATCH(F$1,'AEO Table 12'!$C$1:$AJ$1,0))/10^6/About!$A$108*dollars_2019_2012*INDEX('Tax Percentages'!$B$21:$AG$21,MATCH(F$1,'Tax Percentages'!$B$4:$AG$4,0))</f>
        <v>0</v>
      </c>
      <c r="G6" s="62">
        <f>INDEX('AEO Table 12'!$C$17:$AJ$17,MATCH(G$1,'AEO Table 12'!$C$1:$AJ$1,0))/10^6/About!$A$108*dollars_2019_2012*INDEX('Tax Percentages'!$B$21:$AG$21,MATCH(G$1,'Tax Percentages'!$B$4:$AG$4,0))</f>
        <v>0</v>
      </c>
      <c r="H6" s="62">
        <f>INDEX('AEO Table 12'!$C$17:$AJ$17,MATCH(H$1,'AEO Table 12'!$C$1:$AJ$1,0))/10^6/About!$A$108*dollars_2019_2012*INDEX('Tax Percentages'!$B$21:$AG$21,MATCH(H$1,'Tax Percentages'!$B$4:$AG$4,0))</f>
        <v>0</v>
      </c>
      <c r="I6" s="62">
        <f>INDEX('AEO Table 12'!$C$17:$AJ$17,MATCH(I$1,'AEO Table 12'!$C$1:$AJ$1,0))/10^6/About!$A$108*dollars_2019_2012*INDEX('Tax Percentages'!$B$21:$AG$21,MATCH(I$1,'Tax Percentages'!$B$4:$AG$4,0))</f>
        <v>0</v>
      </c>
      <c r="J6" s="62">
        <f>INDEX('AEO Table 12'!$C$17:$AJ$17,MATCH(J$1,'AEO Table 12'!$C$1:$AJ$1,0))/10^6/About!$A$108*dollars_2019_2012*INDEX('Tax Percentages'!$B$21:$AG$21,MATCH(J$1,'Tax Percentages'!$B$4:$AG$4,0))</f>
        <v>0</v>
      </c>
      <c r="K6" s="62">
        <f>INDEX('AEO Table 12'!$C$17:$AJ$17,MATCH(K$1,'AEO Table 12'!$C$1:$AJ$1,0))/10^6/About!$A$108*dollars_2019_2012*INDEX('Tax Percentages'!$B$21:$AG$21,MATCH(K$1,'Tax Percentages'!$B$4:$AG$4,0))</f>
        <v>0</v>
      </c>
      <c r="L6" s="62">
        <f>INDEX('AEO Table 12'!$C$17:$AJ$17,MATCH(L$1,'AEO Table 12'!$C$1:$AJ$1,0))/10^6/About!$A$108*dollars_2019_2012*INDEX('Tax Percentages'!$B$21:$AG$21,MATCH(L$1,'Tax Percentages'!$B$4:$AG$4,0))</f>
        <v>0</v>
      </c>
      <c r="M6" s="62">
        <f>INDEX('AEO Table 12'!$C$17:$AJ$17,MATCH(M$1,'AEO Table 12'!$C$1:$AJ$1,0))/10^6/About!$A$108*dollars_2019_2012*INDEX('Tax Percentages'!$B$21:$AG$21,MATCH(M$1,'Tax Percentages'!$B$4:$AG$4,0))</f>
        <v>0</v>
      </c>
      <c r="N6" s="62">
        <f>INDEX('AEO Table 12'!$C$17:$AJ$17,MATCH(N$1,'AEO Table 12'!$C$1:$AJ$1,0))/10^6/About!$A$108*dollars_2019_2012*INDEX('Tax Percentages'!$B$21:$AG$21,MATCH(N$1,'Tax Percentages'!$B$4:$AG$4,0))</f>
        <v>0</v>
      </c>
      <c r="O6" s="62">
        <f>INDEX('AEO Table 12'!$C$17:$AJ$17,MATCH(O$1,'AEO Table 12'!$C$1:$AJ$1,0))/10^6/About!$A$108*dollars_2019_2012*INDEX('Tax Percentages'!$B$21:$AG$21,MATCH(O$1,'Tax Percentages'!$B$4:$AG$4,0))</f>
        <v>0</v>
      </c>
      <c r="P6" s="62">
        <f>INDEX('AEO Table 12'!$C$17:$AJ$17,MATCH(P$1,'AEO Table 12'!$C$1:$AJ$1,0))/10^6/About!$A$108*dollars_2019_2012*INDEX('Tax Percentages'!$B$21:$AG$21,MATCH(P$1,'Tax Percentages'!$B$4:$AG$4,0))</f>
        <v>0</v>
      </c>
      <c r="Q6" s="62">
        <f>INDEX('AEO Table 12'!$C$17:$AJ$17,MATCH(Q$1,'AEO Table 12'!$C$1:$AJ$1,0))/10^6/About!$A$108*dollars_2019_2012*INDEX('Tax Percentages'!$B$21:$AG$21,MATCH(Q$1,'Tax Percentages'!$B$4:$AG$4,0))</f>
        <v>0</v>
      </c>
      <c r="R6" s="62">
        <f>INDEX('AEO Table 12'!$C$17:$AJ$17,MATCH(R$1,'AEO Table 12'!$C$1:$AJ$1,0))/10^6/About!$A$108*dollars_2019_2012*INDEX('Tax Percentages'!$B$21:$AG$21,MATCH(R$1,'Tax Percentages'!$B$4:$AG$4,0))</f>
        <v>0</v>
      </c>
      <c r="S6" s="62">
        <f>INDEX('AEO Table 12'!$C$17:$AJ$17,MATCH(S$1,'AEO Table 12'!$C$1:$AJ$1,0))/10^6/About!$A$108*dollars_2019_2012*INDEX('Tax Percentages'!$B$21:$AG$21,MATCH(S$1,'Tax Percentages'!$B$4:$AG$4,0))</f>
        <v>0</v>
      </c>
      <c r="T6" s="62">
        <f>INDEX('AEO Table 12'!$C$17:$AJ$17,MATCH(T$1,'AEO Table 12'!$C$1:$AJ$1,0))/10^6/About!$A$108*dollars_2019_2012*INDEX('Tax Percentages'!$B$21:$AG$21,MATCH(T$1,'Tax Percentages'!$B$4:$AG$4,0))</f>
        <v>0</v>
      </c>
      <c r="U6" s="62">
        <f>INDEX('AEO Table 12'!$C$17:$AJ$17,MATCH(U$1,'AEO Table 12'!$C$1:$AJ$1,0))/10^6/About!$A$108*dollars_2019_2012*INDEX('Tax Percentages'!$B$21:$AG$21,MATCH(U$1,'Tax Percentages'!$B$4:$AG$4,0))</f>
        <v>0</v>
      </c>
      <c r="V6" s="62">
        <f>INDEX('AEO Table 12'!$C$17:$AJ$17,MATCH(V$1,'AEO Table 12'!$C$1:$AJ$1,0))/10^6/About!$A$108*dollars_2019_2012*INDEX('Tax Percentages'!$B$21:$AG$21,MATCH(V$1,'Tax Percentages'!$B$4:$AG$4,0))</f>
        <v>0</v>
      </c>
      <c r="W6" s="62">
        <f>INDEX('AEO Table 12'!$C$17:$AJ$17,MATCH(W$1,'AEO Table 12'!$C$1:$AJ$1,0))/10^6/About!$A$108*dollars_2019_2012*INDEX('Tax Percentages'!$B$21:$AG$21,MATCH(W$1,'Tax Percentages'!$B$4:$AG$4,0))</f>
        <v>0</v>
      </c>
      <c r="X6" s="62">
        <f>INDEX('AEO Table 12'!$C$17:$AJ$17,MATCH(X$1,'AEO Table 12'!$C$1:$AJ$1,0))/10^6/About!$A$108*dollars_2019_2012*INDEX('Tax Percentages'!$B$21:$AG$21,MATCH(X$1,'Tax Percentages'!$B$4:$AG$4,0))</f>
        <v>0</v>
      </c>
      <c r="Y6" s="62">
        <f>INDEX('AEO Table 12'!$C$17:$AJ$17,MATCH(Y$1,'AEO Table 12'!$C$1:$AJ$1,0))/10^6/About!$A$108*dollars_2019_2012*INDEX('Tax Percentages'!$B$21:$AG$21,MATCH(Y$1,'Tax Percentages'!$B$4:$AG$4,0))</f>
        <v>0</v>
      </c>
      <c r="Z6" s="62">
        <f>INDEX('AEO Table 12'!$C$17:$AJ$17,MATCH(Z$1,'AEO Table 12'!$C$1:$AJ$1,0))/10^6/About!$A$108*dollars_2019_2012*INDEX('Tax Percentages'!$B$21:$AG$21,MATCH(Z$1,'Tax Percentages'!$B$4:$AG$4,0))</f>
        <v>0</v>
      </c>
      <c r="AA6" s="62">
        <f>INDEX('AEO Table 12'!$C$17:$AJ$17,MATCH(AA$1,'AEO Table 12'!$C$1:$AJ$1,0))/10^6/About!$A$108*dollars_2019_2012*INDEX('Tax Percentages'!$B$21:$AG$21,MATCH(AA$1,'Tax Percentages'!$B$4:$AG$4,0))</f>
        <v>0</v>
      </c>
      <c r="AB6" s="62">
        <f>INDEX('AEO Table 12'!$C$17:$AJ$17,MATCH(AB$1,'AEO Table 12'!$C$1:$AJ$1,0))/10^6/About!$A$108*dollars_2019_2012*INDEX('Tax Percentages'!$B$21:$AG$21,MATCH(AB$1,'Tax Percentages'!$B$4:$AG$4,0))</f>
        <v>0</v>
      </c>
      <c r="AC6" s="62">
        <f>INDEX('AEO Table 12'!$C$17:$AJ$17,MATCH(AC$1,'AEO Table 12'!$C$1:$AJ$1,0))/10^6/About!$A$108*dollars_2019_2012*INDEX('Tax Percentages'!$B$21:$AG$21,MATCH(AC$1,'Tax Percentages'!$B$4:$AG$4,0))</f>
        <v>0</v>
      </c>
      <c r="AD6" s="62">
        <f>INDEX('AEO Table 12'!$C$17:$AJ$17,MATCH(AD$1,'AEO Table 12'!$C$1:$AJ$1,0))/10^6/About!$A$108*dollars_2019_2012*INDEX('Tax Percentages'!$B$21:$AG$21,MATCH(AD$1,'Tax Percentages'!$B$4:$AG$4,0))</f>
        <v>0</v>
      </c>
      <c r="AE6" s="62">
        <f>INDEX('AEO Table 12'!$C$17:$AJ$17,MATCH(AE$1,'AEO Table 12'!$C$1:$AJ$1,0))/10^6/About!$A$108*dollars_2019_2012*INDEX('Tax Percentages'!$B$21:$AG$21,MATCH(AE$1,'Tax Percentages'!$B$4:$AG$4,0))</f>
        <v>0</v>
      </c>
      <c r="AF6" s="62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Hydrogen!E$41*About!$A$102*INDEX('Tax Percentages'!$B$25:$AG$25,MATCH(B$1,'Tax Percentages'!$B$4:$AG$4,0))</f>
        <v>5.2768520933097091E-6</v>
      </c>
      <c r="C2" s="43">
        <f>Hydrogen!F$41*About!$A$102*INDEX('Tax Percentages'!$B$25:$AG$25,MATCH(C$1,'Tax Percentages'!$B$4:$AG$4,0))</f>
        <v>4.8451926756206613E-6</v>
      </c>
      <c r="D2" s="43">
        <f>Hydrogen!G$41*About!$A$102*INDEX('Tax Percentages'!$B$25:$AG$25,MATCH(D$1,'Tax Percentages'!$B$4:$AG$4,0))</f>
        <v>4.4135332579317278E-6</v>
      </c>
      <c r="E2" s="43">
        <f>Hydrogen!H$41*About!$A$102*INDEX('Tax Percentages'!$B$25:$AG$25,MATCH(E$1,'Tax Percentages'!$B$4:$AG$4,0))</f>
        <v>3.9818738402426808E-6</v>
      </c>
      <c r="F2" s="43">
        <f>Hydrogen!I$41*About!$A$102*INDEX('Tax Percentages'!$B$25:$AG$25,MATCH(F$1,'Tax Percentages'!$B$4:$AG$4,0))</f>
        <v>3.5502144225536329E-6</v>
      </c>
      <c r="G2" s="43">
        <f>Hydrogen!J$41*About!$A$102*INDEX('Tax Percentages'!$B$25:$AG$25,MATCH(G$1,'Tax Percentages'!$B$4:$AG$4,0))</f>
        <v>3.1185550048645855E-6</v>
      </c>
      <c r="H2" s="43">
        <f>Hydrogen!K$41*About!$A$102*INDEX('Tax Percentages'!$B$25:$AG$25,MATCH(H$1,'Tax Percentages'!$B$4:$AG$4,0))</f>
        <v>2.686895587175652E-6</v>
      </c>
      <c r="I2" s="43">
        <f>Hydrogen!L$41*About!$A$102*INDEX('Tax Percentages'!$B$25:$AG$25,MATCH(I$1,'Tax Percentages'!$B$4:$AG$4,0))</f>
        <v>2.255236169486605E-6</v>
      </c>
      <c r="J2" s="43">
        <f>Hydrogen!M$41*About!$A$102*INDEX('Tax Percentages'!$B$25:$AG$25,MATCH(J$1,'Tax Percentages'!$B$4:$AG$4,0))</f>
        <v>1.8235767517975574E-6</v>
      </c>
      <c r="K2" s="43">
        <f>Hydrogen!N$41*About!$A$102*INDEX('Tax Percentages'!$B$25:$AG$25,MATCH(K$1,'Tax Percentages'!$B$4:$AG$4,0))</f>
        <v>1.3919173341086239E-6</v>
      </c>
      <c r="L2" s="43">
        <f>Hydrogen!O$41*About!$A$102*INDEX('Tax Percentages'!$B$25:$AG$25,MATCH(L$1,'Tax Percentages'!$B$4:$AG$4,0))</f>
        <v>9.6025791641957667E-7</v>
      </c>
      <c r="M2" s="43">
        <f>Hydrogen!P$41*About!$A$102*INDEX('Tax Percentages'!$B$25:$AG$25,MATCH(M$1,'Tax Percentages'!$B$4:$AG$4,0))</f>
        <v>9.3686076921739722E-7</v>
      </c>
      <c r="N2" s="43">
        <f>Hydrogen!Q$41*About!$A$102*INDEX('Tax Percentages'!$B$25:$AG$25,MATCH(N$1,'Tax Percentages'!$B$4:$AG$4,0))</f>
        <v>9.1346362201529645E-7</v>
      </c>
      <c r="O2" s="43">
        <f>Hydrogen!R$41*About!$A$102*INDEX('Tax Percentages'!$B$25:$AG$25,MATCH(O$1,'Tax Percentages'!$B$4:$AG$4,0))</f>
        <v>8.9006647481319567E-7</v>
      </c>
      <c r="P2" s="43">
        <f>Hydrogen!S$41*About!$A$102*INDEX('Tax Percentages'!$B$25:$AG$25,MATCH(P$1,'Tax Percentages'!$B$4:$AG$4,0))</f>
        <v>8.6666932761109511E-7</v>
      </c>
      <c r="Q2" s="43">
        <f>Hydrogen!T$41*About!$A$102*INDEX('Tax Percentages'!$B$25:$AG$25,MATCH(Q$1,'Tax Percentages'!$B$4:$AG$4,0))</f>
        <v>8.4327218040900143E-7</v>
      </c>
      <c r="R2" s="43">
        <f>Hydrogen!U$41*About!$A$102*INDEX('Tax Percentages'!$B$25:$AG$25,MATCH(R$1,'Tax Percentages'!$B$4:$AG$4,0))</f>
        <v>8.1987503320690065E-7</v>
      </c>
      <c r="S2" s="43">
        <f>Hydrogen!V$41*About!$A$102*INDEX('Tax Percentages'!$B$25:$AG$25,MATCH(S$1,'Tax Percentages'!$B$4:$AG$4,0))</f>
        <v>7.9647788600479987E-7</v>
      </c>
      <c r="T2" s="43">
        <f>Hydrogen!W$41*About!$A$102*INDEX('Tax Percentages'!$B$25:$AG$25,MATCH(T$1,'Tax Percentages'!$B$4:$AG$4,0))</f>
        <v>7.730807388026992E-7</v>
      </c>
      <c r="U2" s="43">
        <f>Hydrogen!X$41*About!$A$102*INDEX('Tax Percentages'!$B$25:$AG$25,MATCH(U$1,'Tax Percentages'!$B$4:$AG$4,0))</f>
        <v>7.4968359160059843E-7</v>
      </c>
      <c r="V2" s="43">
        <f>Hydrogen!Y$41*About!$A$102*INDEX('Tax Percentages'!$B$25:$AG$25,MATCH(V$1,'Tax Percentages'!$B$4:$AG$4,0))</f>
        <v>7.2628644439850485E-7</v>
      </c>
      <c r="W2" s="43">
        <f>Hydrogen!Z$41*About!$A$102*INDEX('Tax Percentages'!$B$25:$AG$25,MATCH(W$1,'Tax Percentages'!$B$4:$AG$4,0))</f>
        <v>7.0288929719640408E-7</v>
      </c>
      <c r="X2" s="43">
        <f>Hydrogen!AA$41*About!$A$102*INDEX('Tax Percentages'!$B$25:$AG$25,MATCH(X$1,'Tax Percentages'!$B$4:$AG$4,0))</f>
        <v>6.7949214999430341E-7</v>
      </c>
      <c r="Y2" s="43">
        <f>Hydrogen!AB$41*About!$A$102*INDEX('Tax Percentages'!$B$25:$AG$25,MATCH(Y$1,'Tax Percentages'!$B$4:$AG$4,0))</f>
        <v>6.5609500279220263E-7</v>
      </c>
      <c r="Z2" s="43">
        <f>Hydrogen!AC$41*About!$A$102*INDEX('Tax Percentages'!$B$25:$AG$25,MATCH(Z$1,'Tax Percentages'!$B$4:$AG$4,0))</f>
        <v>6.3269785559010186E-7</v>
      </c>
      <c r="AA2" s="43">
        <f>Hydrogen!AD$41*About!$A$102*INDEX('Tax Percentages'!$B$25:$AG$25,MATCH(AA$1,'Tax Percentages'!$B$4:$AG$4,0))</f>
        <v>6.0930070838800108E-7</v>
      </c>
      <c r="AB2" s="43">
        <f>Hydrogen!AE$41*About!$A$102*INDEX('Tax Percentages'!$B$25:$AG$25,MATCH(AB$1,'Tax Percentages'!$B$4:$AG$4,0))</f>
        <v>5.8590356118590761E-7</v>
      </c>
      <c r="AC2" s="43">
        <f>Hydrogen!AF$41*About!$A$102*INDEX('Tax Percentages'!$B$25:$AG$25,MATCH(AC$1,'Tax Percentages'!$B$4:$AG$4,0))</f>
        <v>5.6250641398380684E-7</v>
      </c>
      <c r="AD2" s="43">
        <f>Hydrogen!AG$41*About!$A$102*INDEX('Tax Percentages'!$B$25:$AG$25,MATCH(AD$1,'Tax Percentages'!$B$4:$AG$4,0))</f>
        <v>5.3910926678170606E-7</v>
      </c>
      <c r="AE2" s="43">
        <f>Hydrogen!AH$41*About!$A$102*INDEX('Tax Percentages'!$B$25:$AG$25,MATCH(AE$1,'Tax Percentages'!$B$4:$AG$4,0))</f>
        <v>5.1571211957960539E-7</v>
      </c>
      <c r="AF2" s="43">
        <f>Hydrogen!AI$41*About!$A$102*INDEX('Tax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Hydrogen!E$41*About!$A$102*INDEX('Tax Percentages'!$B$25:$AG$25,MATCH(B$1,'Tax Percentages'!$B$4:$AG$4,0))</f>
        <v>5.2768520933097091E-6</v>
      </c>
      <c r="C4" s="43">
        <f>Hydrogen!F$41*About!$A$102*INDEX('Tax Percentages'!$B$25:$AG$25,MATCH(C$1,'Tax Percentages'!$B$4:$AG$4,0))</f>
        <v>4.8451926756206613E-6</v>
      </c>
      <c r="D4" s="43">
        <f>Hydrogen!G$41*About!$A$102*INDEX('Tax Percentages'!$B$25:$AG$25,MATCH(D$1,'Tax Percentages'!$B$4:$AG$4,0))</f>
        <v>4.4135332579317278E-6</v>
      </c>
      <c r="E4" s="43">
        <f>Hydrogen!H$41*About!$A$102*INDEX('Tax Percentages'!$B$25:$AG$25,MATCH(E$1,'Tax Percentages'!$B$4:$AG$4,0))</f>
        <v>3.9818738402426808E-6</v>
      </c>
      <c r="F4" s="43">
        <f>Hydrogen!I$41*About!$A$102*INDEX('Tax Percentages'!$B$25:$AG$25,MATCH(F$1,'Tax Percentages'!$B$4:$AG$4,0))</f>
        <v>3.5502144225536329E-6</v>
      </c>
      <c r="G4" s="43">
        <f>Hydrogen!J$41*About!$A$102*INDEX('Tax Percentages'!$B$25:$AG$25,MATCH(G$1,'Tax Percentages'!$B$4:$AG$4,0))</f>
        <v>3.1185550048645855E-6</v>
      </c>
      <c r="H4" s="43">
        <f>Hydrogen!K$41*About!$A$102*INDEX('Tax Percentages'!$B$25:$AG$25,MATCH(H$1,'Tax Percentages'!$B$4:$AG$4,0))</f>
        <v>2.686895587175652E-6</v>
      </c>
      <c r="I4" s="43">
        <f>Hydrogen!L$41*About!$A$102*INDEX('Tax Percentages'!$B$25:$AG$25,MATCH(I$1,'Tax Percentages'!$B$4:$AG$4,0))</f>
        <v>2.255236169486605E-6</v>
      </c>
      <c r="J4" s="43">
        <f>Hydrogen!M$41*About!$A$102*INDEX('Tax Percentages'!$B$25:$AG$25,MATCH(J$1,'Tax Percentages'!$B$4:$AG$4,0))</f>
        <v>1.8235767517975574E-6</v>
      </c>
      <c r="K4" s="43">
        <f>Hydrogen!N$41*About!$A$102*INDEX('Tax Percentages'!$B$25:$AG$25,MATCH(K$1,'Tax Percentages'!$B$4:$AG$4,0))</f>
        <v>1.3919173341086239E-6</v>
      </c>
      <c r="L4" s="43">
        <f>Hydrogen!O$41*About!$A$102*INDEX('Tax Percentages'!$B$25:$AG$25,MATCH(L$1,'Tax Percentages'!$B$4:$AG$4,0))</f>
        <v>9.6025791641957667E-7</v>
      </c>
      <c r="M4" s="43">
        <f>Hydrogen!P$41*About!$A$102*INDEX('Tax Percentages'!$B$25:$AG$25,MATCH(M$1,'Tax Percentages'!$B$4:$AG$4,0))</f>
        <v>9.3686076921739722E-7</v>
      </c>
      <c r="N4" s="43">
        <f>Hydrogen!Q$41*About!$A$102*INDEX('Tax Percentages'!$B$25:$AG$25,MATCH(N$1,'Tax Percentages'!$B$4:$AG$4,0))</f>
        <v>9.1346362201529645E-7</v>
      </c>
      <c r="O4" s="43">
        <f>Hydrogen!R$41*About!$A$102*INDEX('Tax Percentages'!$B$25:$AG$25,MATCH(O$1,'Tax Percentages'!$B$4:$AG$4,0))</f>
        <v>8.9006647481319567E-7</v>
      </c>
      <c r="P4" s="43">
        <f>Hydrogen!S$41*About!$A$102*INDEX('Tax Percentages'!$B$25:$AG$25,MATCH(P$1,'Tax Percentages'!$B$4:$AG$4,0))</f>
        <v>8.6666932761109511E-7</v>
      </c>
      <c r="Q4" s="43">
        <f>Hydrogen!T$41*About!$A$102*INDEX('Tax Percentages'!$B$25:$AG$25,MATCH(Q$1,'Tax Percentages'!$B$4:$AG$4,0))</f>
        <v>8.4327218040900143E-7</v>
      </c>
      <c r="R4" s="43">
        <f>Hydrogen!U$41*About!$A$102*INDEX('Tax Percentages'!$B$25:$AG$25,MATCH(R$1,'Tax Percentages'!$B$4:$AG$4,0))</f>
        <v>8.1987503320690065E-7</v>
      </c>
      <c r="S4" s="43">
        <f>Hydrogen!V$41*About!$A$102*INDEX('Tax Percentages'!$B$25:$AG$25,MATCH(S$1,'Tax Percentages'!$B$4:$AG$4,0))</f>
        <v>7.9647788600479987E-7</v>
      </c>
      <c r="T4" s="43">
        <f>Hydrogen!W$41*About!$A$102*INDEX('Tax Percentages'!$B$25:$AG$25,MATCH(T$1,'Tax Percentages'!$B$4:$AG$4,0))</f>
        <v>7.730807388026992E-7</v>
      </c>
      <c r="U4" s="43">
        <f>Hydrogen!X$41*About!$A$102*INDEX('Tax Percentages'!$B$25:$AG$25,MATCH(U$1,'Tax Percentages'!$B$4:$AG$4,0))</f>
        <v>7.4968359160059843E-7</v>
      </c>
      <c r="V4" s="43">
        <f>Hydrogen!Y$41*About!$A$102*INDEX('Tax Percentages'!$B$25:$AG$25,MATCH(V$1,'Tax Percentages'!$B$4:$AG$4,0))</f>
        <v>7.2628644439850485E-7</v>
      </c>
      <c r="W4" s="43">
        <f>Hydrogen!Z$41*About!$A$102*INDEX('Tax Percentages'!$B$25:$AG$25,MATCH(W$1,'Tax Percentages'!$B$4:$AG$4,0))</f>
        <v>7.0288929719640408E-7</v>
      </c>
      <c r="X4" s="43">
        <f>Hydrogen!AA$41*About!$A$102*INDEX('Tax Percentages'!$B$25:$AG$25,MATCH(X$1,'Tax Percentages'!$B$4:$AG$4,0))</f>
        <v>6.7949214999430341E-7</v>
      </c>
      <c r="Y4" s="43">
        <f>Hydrogen!AB$41*About!$A$102*INDEX('Tax Percentages'!$B$25:$AG$25,MATCH(Y$1,'Tax Percentages'!$B$4:$AG$4,0))</f>
        <v>6.5609500279220263E-7</v>
      </c>
      <c r="Z4" s="43">
        <f>Hydrogen!AC$41*About!$A$102*INDEX('Tax Percentages'!$B$25:$AG$25,MATCH(Z$1,'Tax Percentages'!$B$4:$AG$4,0))</f>
        <v>6.3269785559010186E-7</v>
      </c>
      <c r="AA4" s="43">
        <f>Hydrogen!AD$41*About!$A$102*INDEX('Tax Percentages'!$B$25:$AG$25,MATCH(AA$1,'Tax Percentages'!$B$4:$AG$4,0))</f>
        <v>6.0930070838800108E-7</v>
      </c>
      <c r="AB4" s="43">
        <f>Hydrogen!AE$41*About!$A$102*INDEX('Tax Percentages'!$B$25:$AG$25,MATCH(AB$1,'Tax Percentages'!$B$4:$AG$4,0))</f>
        <v>5.8590356118590761E-7</v>
      </c>
      <c r="AC4" s="43">
        <f>Hydrogen!AF$41*About!$A$102*INDEX('Tax Percentages'!$B$25:$AG$25,MATCH(AC$1,'Tax Percentages'!$B$4:$AG$4,0))</f>
        <v>5.6250641398380684E-7</v>
      </c>
      <c r="AD4" s="43">
        <f>Hydrogen!AG$41*About!$A$102*INDEX('Tax Percentages'!$B$25:$AG$25,MATCH(AD$1,'Tax Percentages'!$B$4:$AG$4,0))</f>
        <v>5.3910926678170606E-7</v>
      </c>
      <c r="AE4" s="43">
        <f>Hydrogen!AH$41*About!$A$102*INDEX('Tax Percentages'!$B$25:$AG$25,MATCH(AE$1,'Tax Percentages'!$B$4:$AG$4,0))</f>
        <v>5.1571211957960539E-7</v>
      </c>
      <c r="AF4" s="43">
        <f>Hydrogen!AI$41*About!$A$102*INDEX('Tax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Hydrogen!E$41*About!$A$102*INDEX('Tax Percentages'!$B$25:$AG$25,MATCH(B$1,'Tax Percentages'!$B$4:$AG$4,0))</f>
        <v>5.2768520933097091E-6</v>
      </c>
      <c r="C5" s="43">
        <f>Hydrogen!F$41*About!$A$102*INDEX('Tax Percentages'!$B$25:$AG$25,MATCH(C$1,'Tax Percentages'!$B$4:$AG$4,0))</f>
        <v>4.8451926756206613E-6</v>
      </c>
      <c r="D5" s="43">
        <f>Hydrogen!G$41*About!$A$102*INDEX('Tax Percentages'!$B$25:$AG$25,MATCH(D$1,'Tax Percentages'!$B$4:$AG$4,0))</f>
        <v>4.4135332579317278E-6</v>
      </c>
      <c r="E5" s="43">
        <f>Hydrogen!H$41*About!$A$102*INDEX('Tax Percentages'!$B$25:$AG$25,MATCH(E$1,'Tax Percentages'!$B$4:$AG$4,0))</f>
        <v>3.9818738402426808E-6</v>
      </c>
      <c r="F5" s="43">
        <f>Hydrogen!I$41*About!$A$102*INDEX('Tax Percentages'!$B$25:$AG$25,MATCH(F$1,'Tax Percentages'!$B$4:$AG$4,0))</f>
        <v>3.5502144225536329E-6</v>
      </c>
      <c r="G5" s="43">
        <f>Hydrogen!J$41*About!$A$102*INDEX('Tax Percentages'!$B$25:$AG$25,MATCH(G$1,'Tax Percentages'!$B$4:$AG$4,0))</f>
        <v>3.1185550048645855E-6</v>
      </c>
      <c r="H5" s="43">
        <f>Hydrogen!K$41*About!$A$102*INDEX('Tax Percentages'!$B$25:$AG$25,MATCH(H$1,'Tax Percentages'!$B$4:$AG$4,0))</f>
        <v>2.686895587175652E-6</v>
      </c>
      <c r="I5" s="43">
        <f>Hydrogen!L$41*About!$A$102*INDEX('Tax Percentages'!$B$25:$AG$25,MATCH(I$1,'Tax Percentages'!$B$4:$AG$4,0))</f>
        <v>2.255236169486605E-6</v>
      </c>
      <c r="J5" s="43">
        <f>Hydrogen!M$41*About!$A$102*INDEX('Tax Percentages'!$B$25:$AG$25,MATCH(J$1,'Tax Percentages'!$B$4:$AG$4,0))</f>
        <v>1.8235767517975574E-6</v>
      </c>
      <c r="K5" s="43">
        <f>Hydrogen!N$41*About!$A$102*INDEX('Tax Percentages'!$B$25:$AG$25,MATCH(K$1,'Tax Percentages'!$B$4:$AG$4,0))</f>
        <v>1.3919173341086239E-6</v>
      </c>
      <c r="L5" s="43">
        <f>Hydrogen!O$41*About!$A$102*INDEX('Tax Percentages'!$B$25:$AG$25,MATCH(L$1,'Tax Percentages'!$B$4:$AG$4,0))</f>
        <v>9.6025791641957667E-7</v>
      </c>
      <c r="M5" s="43">
        <f>Hydrogen!P$41*About!$A$102*INDEX('Tax Percentages'!$B$25:$AG$25,MATCH(M$1,'Tax Percentages'!$B$4:$AG$4,0))</f>
        <v>9.3686076921739722E-7</v>
      </c>
      <c r="N5" s="43">
        <f>Hydrogen!Q$41*About!$A$102*INDEX('Tax Percentages'!$B$25:$AG$25,MATCH(N$1,'Tax Percentages'!$B$4:$AG$4,0))</f>
        <v>9.1346362201529645E-7</v>
      </c>
      <c r="O5" s="43">
        <f>Hydrogen!R$41*About!$A$102*INDEX('Tax Percentages'!$B$25:$AG$25,MATCH(O$1,'Tax Percentages'!$B$4:$AG$4,0))</f>
        <v>8.9006647481319567E-7</v>
      </c>
      <c r="P5" s="43">
        <f>Hydrogen!S$41*About!$A$102*INDEX('Tax Percentages'!$B$25:$AG$25,MATCH(P$1,'Tax Percentages'!$B$4:$AG$4,0))</f>
        <v>8.6666932761109511E-7</v>
      </c>
      <c r="Q5" s="43">
        <f>Hydrogen!T$41*About!$A$102*INDEX('Tax Percentages'!$B$25:$AG$25,MATCH(Q$1,'Tax Percentages'!$B$4:$AG$4,0))</f>
        <v>8.4327218040900143E-7</v>
      </c>
      <c r="R5" s="43">
        <f>Hydrogen!U$41*About!$A$102*INDEX('Tax Percentages'!$B$25:$AG$25,MATCH(R$1,'Tax Percentages'!$B$4:$AG$4,0))</f>
        <v>8.1987503320690065E-7</v>
      </c>
      <c r="S5" s="43">
        <f>Hydrogen!V$41*About!$A$102*INDEX('Tax Percentages'!$B$25:$AG$25,MATCH(S$1,'Tax Percentages'!$B$4:$AG$4,0))</f>
        <v>7.9647788600479987E-7</v>
      </c>
      <c r="T5" s="43">
        <f>Hydrogen!W$41*About!$A$102*INDEX('Tax Percentages'!$B$25:$AG$25,MATCH(T$1,'Tax Percentages'!$B$4:$AG$4,0))</f>
        <v>7.730807388026992E-7</v>
      </c>
      <c r="U5" s="43">
        <f>Hydrogen!X$41*About!$A$102*INDEX('Tax Percentages'!$B$25:$AG$25,MATCH(U$1,'Tax Percentages'!$B$4:$AG$4,0))</f>
        <v>7.4968359160059843E-7</v>
      </c>
      <c r="V5" s="43">
        <f>Hydrogen!Y$41*About!$A$102*INDEX('Tax Percentages'!$B$25:$AG$25,MATCH(V$1,'Tax Percentages'!$B$4:$AG$4,0))</f>
        <v>7.2628644439850485E-7</v>
      </c>
      <c r="W5" s="43">
        <f>Hydrogen!Z$41*About!$A$102*INDEX('Tax Percentages'!$B$25:$AG$25,MATCH(W$1,'Tax Percentages'!$B$4:$AG$4,0))</f>
        <v>7.0288929719640408E-7</v>
      </c>
      <c r="X5" s="43">
        <f>Hydrogen!AA$41*About!$A$102*INDEX('Tax Percentages'!$B$25:$AG$25,MATCH(X$1,'Tax Percentages'!$B$4:$AG$4,0))</f>
        <v>6.7949214999430341E-7</v>
      </c>
      <c r="Y5" s="43">
        <f>Hydrogen!AB$41*About!$A$102*INDEX('Tax Percentages'!$B$25:$AG$25,MATCH(Y$1,'Tax Percentages'!$B$4:$AG$4,0))</f>
        <v>6.5609500279220263E-7</v>
      </c>
      <c r="Z5" s="43">
        <f>Hydrogen!AC$41*About!$A$102*INDEX('Tax Percentages'!$B$25:$AG$25,MATCH(Z$1,'Tax Percentages'!$B$4:$AG$4,0))</f>
        <v>6.3269785559010186E-7</v>
      </c>
      <c r="AA5" s="43">
        <f>Hydrogen!AD$41*About!$A$102*INDEX('Tax Percentages'!$B$25:$AG$25,MATCH(AA$1,'Tax Percentages'!$B$4:$AG$4,0))</f>
        <v>6.0930070838800108E-7</v>
      </c>
      <c r="AB5" s="43">
        <f>Hydrogen!AE$41*About!$A$102*INDEX('Tax Percentages'!$B$25:$AG$25,MATCH(AB$1,'Tax Percentages'!$B$4:$AG$4,0))</f>
        <v>5.8590356118590761E-7</v>
      </c>
      <c r="AC5" s="43">
        <f>Hydrogen!AF$41*About!$A$102*INDEX('Tax Percentages'!$B$25:$AG$25,MATCH(AC$1,'Tax Percentages'!$B$4:$AG$4,0))</f>
        <v>5.6250641398380684E-7</v>
      </c>
      <c r="AD5" s="43">
        <f>Hydrogen!AG$41*About!$A$102*INDEX('Tax Percentages'!$B$25:$AG$25,MATCH(AD$1,'Tax Percentages'!$B$4:$AG$4,0))</f>
        <v>5.3910926678170606E-7</v>
      </c>
      <c r="AE5" s="43">
        <f>Hydrogen!AH$41*About!$A$102*INDEX('Tax Percentages'!$B$25:$AG$25,MATCH(AE$1,'Tax Percentages'!$B$4:$AG$4,0))</f>
        <v>5.1571211957960539E-7</v>
      </c>
      <c r="AF5" s="43">
        <f>Hydrogen!AI$41*About!$A$102*INDEX('Tax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Hydrogen!E$41*About!$A$102*INDEX('Tax Percentages'!$B$25:$AG$25,MATCH(B$1,'Tax Percentages'!$B$4:$AG$4,0))</f>
        <v>5.2768520933097091E-6</v>
      </c>
      <c r="C6" s="43">
        <f>Hydrogen!F$41*About!$A$102*INDEX('Tax Percentages'!$B$25:$AG$25,MATCH(C$1,'Tax Percentages'!$B$4:$AG$4,0))</f>
        <v>4.8451926756206613E-6</v>
      </c>
      <c r="D6" s="43">
        <f>Hydrogen!G$41*About!$A$102*INDEX('Tax Percentages'!$B$25:$AG$25,MATCH(D$1,'Tax Percentages'!$B$4:$AG$4,0))</f>
        <v>4.4135332579317278E-6</v>
      </c>
      <c r="E6" s="43">
        <f>Hydrogen!H$41*About!$A$102*INDEX('Tax Percentages'!$B$25:$AG$25,MATCH(E$1,'Tax Percentages'!$B$4:$AG$4,0))</f>
        <v>3.9818738402426808E-6</v>
      </c>
      <c r="F6" s="43">
        <f>Hydrogen!I$41*About!$A$102*INDEX('Tax Percentages'!$B$25:$AG$25,MATCH(F$1,'Tax Percentages'!$B$4:$AG$4,0))</f>
        <v>3.5502144225536329E-6</v>
      </c>
      <c r="G6" s="43">
        <f>Hydrogen!J$41*About!$A$102*INDEX('Tax Percentages'!$B$25:$AG$25,MATCH(G$1,'Tax Percentages'!$B$4:$AG$4,0))</f>
        <v>3.1185550048645855E-6</v>
      </c>
      <c r="H6" s="43">
        <f>Hydrogen!K$41*About!$A$102*INDEX('Tax Percentages'!$B$25:$AG$25,MATCH(H$1,'Tax Percentages'!$B$4:$AG$4,0))</f>
        <v>2.686895587175652E-6</v>
      </c>
      <c r="I6" s="43">
        <f>Hydrogen!L$41*About!$A$102*INDEX('Tax Percentages'!$B$25:$AG$25,MATCH(I$1,'Tax Percentages'!$B$4:$AG$4,0))</f>
        <v>2.255236169486605E-6</v>
      </c>
      <c r="J6" s="43">
        <f>Hydrogen!M$41*About!$A$102*INDEX('Tax Percentages'!$B$25:$AG$25,MATCH(J$1,'Tax Percentages'!$B$4:$AG$4,0))</f>
        <v>1.8235767517975574E-6</v>
      </c>
      <c r="K6" s="43">
        <f>Hydrogen!N$41*About!$A$102*INDEX('Tax Percentages'!$B$25:$AG$25,MATCH(K$1,'Tax Percentages'!$B$4:$AG$4,0))</f>
        <v>1.3919173341086239E-6</v>
      </c>
      <c r="L6" s="43">
        <f>Hydrogen!O$41*About!$A$102*INDEX('Tax Percentages'!$B$25:$AG$25,MATCH(L$1,'Tax Percentages'!$B$4:$AG$4,0))</f>
        <v>9.6025791641957667E-7</v>
      </c>
      <c r="M6" s="43">
        <f>Hydrogen!P$41*About!$A$102*INDEX('Tax Percentages'!$B$25:$AG$25,MATCH(M$1,'Tax Percentages'!$B$4:$AG$4,0))</f>
        <v>9.3686076921739722E-7</v>
      </c>
      <c r="N6" s="43">
        <f>Hydrogen!Q$41*About!$A$102*INDEX('Tax Percentages'!$B$25:$AG$25,MATCH(N$1,'Tax Percentages'!$B$4:$AG$4,0))</f>
        <v>9.1346362201529645E-7</v>
      </c>
      <c r="O6" s="43">
        <f>Hydrogen!R$41*About!$A$102*INDEX('Tax Percentages'!$B$25:$AG$25,MATCH(O$1,'Tax Percentages'!$B$4:$AG$4,0))</f>
        <v>8.9006647481319567E-7</v>
      </c>
      <c r="P6" s="43">
        <f>Hydrogen!S$41*About!$A$102*INDEX('Tax Percentages'!$B$25:$AG$25,MATCH(P$1,'Tax Percentages'!$B$4:$AG$4,0))</f>
        <v>8.6666932761109511E-7</v>
      </c>
      <c r="Q6" s="43">
        <f>Hydrogen!T$41*About!$A$102*INDEX('Tax Percentages'!$B$25:$AG$25,MATCH(Q$1,'Tax Percentages'!$B$4:$AG$4,0))</f>
        <v>8.4327218040900143E-7</v>
      </c>
      <c r="R6" s="43">
        <f>Hydrogen!U$41*About!$A$102*INDEX('Tax Percentages'!$B$25:$AG$25,MATCH(R$1,'Tax Percentages'!$B$4:$AG$4,0))</f>
        <v>8.1987503320690065E-7</v>
      </c>
      <c r="S6" s="43">
        <f>Hydrogen!V$41*About!$A$102*INDEX('Tax Percentages'!$B$25:$AG$25,MATCH(S$1,'Tax Percentages'!$B$4:$AG$4,0))</f>
        <v>7.9647788600479987E-7</v>
      </c>
      <c r="T6" s="43">
        <f>Hydrogen!W$41*About!$A$102*INDEX('Tax Percentages'!$B$25:$AG$25,MATCH(T$1,'Tax Percentages'!$B$4:$AG$4,0))</f>
        <v>7.730807388026992E-7</v>
      </c>
      <c r="U6" s="43">
        <f>Hydrogen!X$41*About!$A$102*INDEX('Tax Percentages'!$B$25:$AG$25,MATCH(U$1,'Tax Percentages'!$B$4:$AG$4,0))</f>
        <v>7.4968359160059843E-7</v>
      </c>
      <c r="V6" s="43">
        <f>Hydrogen!Y$41*About!$A$102*INDEX('Tax Percentages'!$B$25:$AG$25,MATCH(V$1,'Tax Percentages'!$B$4:$AG$4,0))</f>
        <v>7.2628644439850485E-7</v>
      </c>
      <c r="W6" s="43">
        <f>Hydrogen!Z$41*About!$A$102*INDEX('Tax Percentages'!$B$25:$AG$25,MATCH(W$1,'Tax Percentages'!$B$4:$AG$4,0))</f>
        <v>7.0288929719640408E-7</v>
      </c>
      <c r="X6" s="43">
        <f>Hydrogen!AA$41*About!$A$102*INDEX('Tax Percentages'!$B$25:$AG$25,MATCH(X$1,'Tax Percentages'!$B$4:$AG$4,0))</f>
        <v>6.7949214999430341E-7</v>
      </c>
      <c r="Y6" s="43">
        <f>Hydrogen!AB$41*About!$A$102*INDEX('Tax Percentages'!$B$25:$AG$25,MATCH(Y$1,'Tax Percentages'!$B$4:$AG$4,0))</f>
        <v>6.5609500279220263E-7</v>
      </c>
      <c r="Z6" s="43">
        <f>Hydrogen!AC$41*About!$A$102*INDEX('Tax Percentages'!$B$25:$AG$25,MATCH(Z$1,'Tax Percentages'!$B$4:$AG$4,0))</f>
        <v>6.3269785559010186E-7</v>
      </c>
      <c r="AA6" s="43">
        <f>Hydrogen!AD$41*About!$A$102*INDEX('Tax Percentages'!$B$25:$AG$25,MATCH(AA$1,'Tax Percentages'!$B$4:$AG$4,0))</f>
        <v>6.0930070838800108E-7</v>
      </c>
      <c r="AB6" s="43">
        <f>Hydrogen!AE$41*About!$A$102*INDEX('Tax Percentages'!$B$25:$AG$25,MATCH(AB$1,'Tax Percentages'!$B$4:$AG$4,0))</f>
        <v>5.8590356118590761E-7</v>
      </c>
      <c r="AC6" s="43">
        <f>Hydrogen!AF$41*About!$A$102*INDEX('Tax Percentages'!$B$25:$AG$25,MATCH(AC$1,'Tax Percentages'!$B$4:$AG$4,0))</f>
        <v>5.6250641398380684E-7</v>
      </c>
      <c r="AD6" s="43">
        <f>Hydrogen!AG$41*About!$A$102*INDEX('Tax Percentages'!$B$25:$AG$25,MATCH(AD$1,'Tax Percentages'!$B$4:$AG$4,0))</f>
        <v>5.3910926678170606E-7</v>
      </c>
      <c r="AE6" s="43">
        <f>Hydrogen!AH$41*About!$A$102*INDEX('Tax Percentages'!$B$25:$AG$25,MATCH(AE$1,'Tax Percentages'!$B$4:$AG$4,0))</f>
        <v>5.1571211957960539E-7</v>
      </c>
      <c r="AF6" s="43">
        <f>Hydrogen!AI$41*About!$A$102*INDEX('Tax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Hydrogen!E$41*About!$A$102*INDEX('Tax Percentages'!$B$25:$AG$25,MATCH(B$1,'Tax Percentages'!$B$4:$AG$4,0))</f>
        <v>5.2768520933097091E-6</v>
      </c>
      <c r="C7" s="43">
        <f>Hydrogen!F$41*About!$A$102*INDEX('Tax Percentages'!$B$25:$AG$25,MATCH(C$1,'Tax Percentages'!$B$4:$AG$4,0))</f>
        <v>4.8451926756206613E-6</v>
      </c>
      <c r="D7" s="43">
        <f>Hydrogen!G$41*About!$A$102*INDEX('Tax Percentages'!$B$25:$AG$25,MATCH(D$1,'Tax Percentages'!$B$4:$AG$4,0))</f>
        <v>4.4135332579317278E-6</v>
      </c>
      <c r="E7" s="43">
        <f>Hydrogen!H$41*About!$A$102*INDEX('Tax Percentages'!$B$25:$AG$25,MATCH(E$1,'Tax Percentages'!$B$4:$AG$4,0))</f>
        <v>3.9818738402426808E-6</v>
      </c>
      <c r="F7" s="43">
        <f>Hydrogen!I$41*About!$A$102*INDEX('Tax Percentages'!$B$25:$AG$25,MATCH(F$1,'Tax Percentages'!$B$4:$AG$4,0))</f>
        <v>3.5502144225536329E-6</v>
      </c>
      <c r="G7" s="43">
        <f>Hydrogen!J$41*About!$A$102*INDEX('Tax Percentages'!$B$25:$AG$25,MATCH(G$1,'Tax Percentages'!$B$4:$AG$4,0))</f>
        <v>3.1185550048645855E-6</v>
      </c>
      <c r="H7" s="43">
        <f>Hydrogen!K$41*About!$A$102*INDEX('Tax Percentages'!$B$25:$AG$25,MATCH(H$1,'Tax Percentages'!$B$4:$AG$4,0))</f>
        <v>2.686895587175652E-6</v>
      </c>
      <c r="I7" s="43">
        <f>Hydrogen!L$41*About!$A$102*INDEX('Tax Percentages'!$B$25:$AG$25,MATCH(I$1,'Tax Percentages'!$B$4:$AG$4,0))</f>
        <v>2.255236169486605E-6</v>
      </c>
      <c r="J7" s="43">
        <f>Hydrogen!M$41*About!$A$102*INDEX('Tax Percentages'!$B$25:$AG$25,MATCH(J$1,'Tax Percentages'!$B$4:$AG$4,0))</f>
        <v>1.8235767517975574E-6</v>
      </c>
      <c r="K7" s="43">
        <f>Hydrogen!N$41*About!$A$102*INDEX('Tax Percentages'!$B$25:$AG$25,MATCH(K$1,'Tax Percentages'!$B$4:$AG$4,0))</f>
        <v>1.3919173341086239E-6</v>
      </c>
      <c r="L7" s="43">
        <f>Hydrogen!O$41*About!$A$102*INDEX('Tax Percentages'!$B$25:$AG$25,MATCH(L$1,'Tax Percentages'!$B$4:$AG$4,0))</f>
        <v>9.6025791641957667E-7</v>
      </c>
      <c r="M7" s="43">
        <f>Hydrogen!P$41*About!$A$102*INDEX('Tax Percentages'!$B$25:$AG$25,MATCH(M$1,'Tax Percentages'!$B$4:$AG$4,0))</f>
        <v>9.3686076921739722E-7</v>
      </c>
      <c r="N7" s="43">
        <f>Hydrogen!Q$41*About!$A$102*INDEX('Tax Percentages'!$B$25:$AG$25,MATCH(N$1,'Tax Percentages'!$B$4:$AG$4,0))</f>
        <v>9.1346362201529645E-7</v>
      </c>
      <c r="O7" s="43">
        <f>Hydrogen!R$41*About!$A$102*INDEX('Tax Percentages'!$B$25:$AG$25,MATCH(O$1,'Tax Percentages'!$B$4:$AG$4,0))</f>
        <v>8.9006647481319567E-7</v>
      </c>
      <c r="P7" s="43">
        <f>Hydrogen!S$41*About!$A$102*INDEX('Tax Percentages'!$B$25:$AG$25,MATCH(P$1,'Tax Percentages'!$B$4:$AG$4,0))</f>
        <v>8.6666932761109511E-7</v>
      </c>
      <c r="Q7" s="43">
        <f>Hydrogen!T$41*About!$A$102*INDEX('Tax Percentages'!$B$25:$AG$25,MATCH(Q$1,'Tax Percentages'!$B$4:$AG$4,0))</f>
        <v>8.4327218040900143E-7</v>
      </c>
      <c r="R7" s="43">
        <f>Hydrogen!U$41*About!$A$102*INDEX('Tax Percentages'!$B$25:$AG$25,MATCH(R$1,'Tax Percentages'!$B$4:$AG$4,0))</f>
        <v>8.1987503320690065E-7</v>
      </c>
      <c r="S7" s="43">
        <f>Hydrogen!V$41*About!$A$102*INDEX('Tax Percentages'!$B$25:$AG$25,MATCH(S$1,'Tax Percentages'!$B$4:$AG$4,0))</f>
        <v>7.9647788600479987E-7</v>
      </c>
      <c r="T7" s="43">
        <f>Hydrogen!W$41*About!$A$102*INDEX('Tax Percentages'!$B$25:$AG$25,MATCH(T$1,'Tax Percentages'!$B$4:$AG$4,0))</f>
        <v>7.730807388026992E-7</v>
      </c>
      <c r="U7" s="43">
        <f>Hydrogen!X$41*About!$A$102*INDEX('Tax Percentages'!$B$25:$AG$25,MATCH(U$1,'Tax Percentages'!$B$4:$AG$4,0))</f>
        <v>7.4968359160059843E-7</v>
      </c>
      <c r="V7" s="43">
        <f>Hydrogen!Y$41*About!$A$102*INDEX('Tax Percentages'!$B$25:$AG$25,MATCH(V$1,'Tax Percentages'!$B$4:$AG$4,0))</f>
        <v>7.2628644439850485E-7</v>
      </c>
      <c r="W7" s="43">
        <f>Hydrogen!Z$41*About!$A$102*INDEX('Tax Percentages'!$B$25:$AG$25,MATCH(W$1,'Tax Percentages'!$B$4:$AG$4,0))</f>
        <v>7.0288929719640408E-7</v>
      </c>
      <c r="X7" s="43">
        <f>Hydrogen!AA$41*About!$A$102*INDEX('Tax Percentages'!$B$25:$AG$25,MATCH(X$1,'Tax Percentages'!$B$4:$AG$4,0))</f>
        <v>6.7949214999430341E-7</v>
      </c>
      <c r="Y7" s="43">
        <f>Hydrogen!AB$41*About!$A$102*INDEX('Tax Percentages'!$B$25:$AG$25,MATCH(Y$1,'Tax Percentages'!$B$4:$AG$4,0))</f>
        <v>6.5609500279220263E-7</v>
      </c>
      <c r="Z7" s="43">
        <f>Hydrogen!AC$41*About!$A$102*INDEX('Tax Percentages'!$B$25:$AG$25,MATCH(Z$1,'Tax Percentages'!$B$4:$AG$4,0))</f>
        <v>6.3269785559010186E-7</v>
      </c>
      <c r="AA7" s="43">
        <f>Hydrogen!AD$41*About!$A$102*INDEX('Tax Percentages'!$B$25:$AG$25,MATCH(AA$1,'Tax Percentages'!$B$4:$AG$4,0))</f>
        <v>6.0930070838800108E-7</v>
      </c>
      <c r="AB7" s="43">
        <f>Hydrogen!AE$41*About!$A$102*INDEX('Tax Percentages'!$B$25:$AG$25,MATCH(AB$1,'Tax Percentages'!$B$4:$AG$4,0))</f>
        <v>5.8590356118590761E-7</v>
      </c>
      <c r="AC7" s="43">
        <f>Hydrogen!AF$41*About!$A$102*INDEX('Tax Percentages'!$B$25:$AG$25,MATCH(AC$1,'Tax Percentages'!$B$4:$AG$4,0))</f>
        <v>5.6250641398380684E-7</v>
      </c>
      <c r="AD7" s="43">
        <f>Hydrogen!AG$41*About!$A$102*INDEX('Tax Percentages'!$B$25:$AG$25,MATCH(AD$1,'Tax Percentages'!$B$4:$AG$4,0))</f>
        <v>5.3910926678170606E-7</v>
      </c>
      <c r="AE7" s="43">
        <f>Hydrogen!AH$41*About!$A$102*INDEX('Tax Percentages'!$B$25:$AG$25,MATCH(AE$1,'Tax Percentages'!$B$4:$AG$4,0))</f>
        <v>5.1571211957960539E-7</v>
      </c>
      <c r="AF7" s="43">
        <f>Hydrogen!AI$41*About!$A$102*INDEX('Tax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2021-06-02T03:59:17Z</dcterms:modified>
</cp:coreProperties>
</file>