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E23583D5-C77B-41CB-A90F-78ED8FD50265}"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X4" i="28"/>
  <c r="AF4" i="28"/>
  <c r="P5" i="28"/>
  <c r="H6" i="28"/>
  <c r="X8" i="28"/>
  <c r="AF8" i="28"/>
  <c r="P9" i="28"/>
  <c r="P10" i="28"/>
  <c r="AD12" i="28"/>
  <c r="S13" i="28"/>
  <c r="AF13" i="28"/>
  <c r="Z15" i="28"/>
  <c r="Z21" i="28"/>
  <c r="P22" i="28"/>
  <c r="Z23" i="28"/>
  <c r="P24" i="28"/>
  <c r="G29" i="28"/>
  <c r="AB31" i="28"/>
  <c r="X32" i="28"/>
  <c r="W33" i="28"/>
  <c r="H41" i="28"/>
  <c r="N42" i="28"/>
  <c r="M43" i="28"/>
  <c r="O44" i="28"/>
  <c r="F58" i="28"/>
  <c r="M61" i="28"/>
  <c r="F3" i="24"/>
  <c r="K5" i="23" s="1"/>
  <c r="L5" i="23" s="1"/>
  <c r="J30" i="19" s="1"/>
  <c r="AL3" i="24"/>
  <c r="BR3" i="24"/>
  <c r="O24" i="26"/>
  <c r="P24" i="26" s="1"/>
  <c r="Y4" i="28"/>
  <c r="I5" i="28"/>
  <c r="Q5" i="28"/>
  <c r="Y5" i="28"/>
  <c r="AG5" i="28"/>
  <c r="I7" i="28"/>
  <c r="Q7" i="28"/>
  <c r="Y7" i="28"/>
  <c r="AG7" i="28"/>
  <c r="I8" i="28"/>
  <c r="I9" i="28"/>
  <c r="Q9" i="28"/>
  <c r="Y9" i="28"/>
  <c r="AG9" i="28"/>
  <c r="I10" i="28"/>
  <c r="I11" i="28"/>
  <c r="Q11" i="28"/>
  <c r="Y11" i="28"/>
  <c r="AG11" i="28"/>
  <c r="J12" i="28"/>
  <c r="V13" i="28"/>
  <c r="AH13" i="28"/>
  <c r="R14" i="28"/>
  <c r="H15" i="28"/>
  <c r="AE15" i="28"/>
  <c r="R18" i="28"/>
  <c r="H19" i="28"/>
  <c r="AE19" i="28"/>
  <c r="R20" i="28"/>
  <c r="H21" i="28"/>
  <c r="AE23" i="28"/>
  <c r="R24" i="28"/>
  <c r="H25" i="28"/>
  <c r="AE25" i="28"/>
  <c r="R26" i="28"/>
  <c r="H29" i="28"/>
  <c r="AE29" i="28"/>
  <c r="R30" i="28"/>
  <c r="H31" i="28"/>
  <c r="AH31" i="28"/>
  <c r="P35" i="28"/>
  <c r="N36" i="28"/>
  <c r="M37" i="28"/>
  <c r="F38" i="28"/>
  <c r="H39" i="28"/>
  <c r="U43" i="28"/>
  <c r="T44" i="28"/>
  <c r="V45" i="28"/>
  <c r="AB46" i="28"/>
  <c r="X47" i="28"/>
  <c r="T58" i="28"/>
  <c r="X61" i="28"/>
  <c r="M3" i="24"/>
  <c r="AS3" i="24"/>
  <c r="AH87" i="28"/>
  <c r="AH86" i="28"/>
  <c r="Z86" i="28"/>
  <c r="R86" i="28"/>
  <c r="J86" i="28"/>
  <c r="AH85" i="28"/>
  <c r="AH84" i="28"/>
  <c r="Z84" i="28"/>
  <c r="R84" i="28"/>
  <c r="J84" i="28"/>
  <c r="AH83" i="28"/>
  <c r="AH82" i="28"/>
  <c r="Z82" i="28"/>
  <c r="R82" i="28"/>
  <c r="J82" i="28"/>
  <c r="AH81" i="28"/>
  <c r="AH80" i="28"/>
  <c r="Z80" i="28"/>
  <c r="R80" i="28"/>
  <c r="J80" i="28"/>
  <c r="AH79" i="28"/>
  <c r="AH78" i="28"/>
  <c r="Z78" i="28"/>
  <c r="R78" i="28"/>
  <c r="J78" i="28"/>
  <c r="AH77" i="28"/>
  <c r="AH76" i="28"/>
  <c r="Z76" i="28"/>
  <c r="R76" i="28"/>
  <c r="J76" i="28"/>
  <c r="AH75" i="28"/>
  <c r="AH74" i="28"/>
  <c r="Z74" i="28"/>
  <c r="R74" i="28"/>
  <c r="J74" i="28"/>
  <c r="AH73" i="28"/>
  <c r="AH72" i="28"/>
  <c r="Z72" i="28"/>
  <c r="R72" i="28"/>
  <c r="J72" i="28"/>
  <c r="AH71" i="28"/>
  <c r="AH70" i="28"/>
  <c r="Z70" i="28"/>
  <c r="R70" i="28"/>
  <c r="J70" i="28"/>
  <c r="AH69" i="28"/>
  <c r="AH68" i="28"/>
  <c r="Z68" i="28"/>
  <c r="R68" i="28"/>
  <c r="J68" i="28"/>
  <c r="AH67" i="28"/>
  <c r="AH66" i="28"/>
  <c r="AG87" i="28"/>
  <c r="Y87" i="28"/>
  <c r="Q87" i="28"/>
  <c r="I87" i="28"/>
  <c r="I86" i="28"/>
  <c r="AG85" i="28"/>
  <c r="AF87" i="28"/>
  <c r="X87" i="28"/>
  <c r="P87" i="28"/>
  <c r="P86" i="28"/>
  <c r="H86" i="28"/>
  <c r="AF85" i="28"/>
  <c r="AE87" i="28"/>
  <c r="W87" i="28"/>
  <c r="W86" i="28"/>
  <c r="O86" i="28"/>
  <c r="G86" i="28"/>
  <c r="AE85" i="28"/>
  <c r="W85" i="28"/>
  <c r="W84" i="28"/>
  <c r="O84" i="28"/>
  <c r="G84" i="28"/>
  <c r="AE83" i="28"/>
  <c r="W83" i="28"/>
  <c r="W82" i="28"/>
  <c r="O82" i="28"/>
  <c r="G82" i="28"/>
  <c r="AE81" i="28"/>
  <c r="W81" i="28"/>
  <c r="W80" i="28"/>
  <c r="O80" i="28"/>
  <c r="G80" i="28"/>
  <c r="AE79" i="28"/>
  <c r="W79" i="28"/>
  <c r="W78" i="28"/>
  <c r="O78" i="28"/>
  <c r="G78" i="28"/>
  <c r="AE77" i="28"/>
  <c r="W77" i="28"/>
  <c r="W76" i="28"/>
  <c r="O76" i="28"/>
  <c r="G76" i="28"/>
  <c r="AE75" i="28"/>
  <c r="W75" i="28"/>
  <c r="W74" i="28"/>
  <c r="O74" i="28"/>
  <c r="G74" i="28"/>
  <c r="AE73" i="28"/>
  <c r="W73" i="28"/>
  <c r="W72" i="28"/>
  <c r="O72" i="28"/>
  <c r="G72" i="28"/>
  <c r="AE71" i="28"/>
  <c r="W71" i="28"/>
  <c r="W70" i="28"/>
  <c r="O70" i="28"/>
  <c r="G70" i="28"/>
  <c r="AE69" i="28"/>
  <c r="W69" i="28"/>
  <c r="W68" i="28"/>
  <c r="O68" i="28"/>
  <c r="G68" i="28"/>
  <c r="AE67" i="28"/>
  <c r="W67" i="28"/>
  <c r="AD87" i="28"/>
  <c r="V87" i="28"/>
  <c r="N87" i="28"/>
  <c r="F87" i="28"/>
  <c r="AD86" i="28"/>
  <c r="AD85" i="28"/>
  <c r="V85" i="28"/>
  <c r="N85" i="28"/>
  <c r="F85" i="28"/>
  <c r="AD84" i="28"/>
  <c r="AD83" i="28"/>
  <c r="V83" i="28"/>
  <c r="N83" i="28"/>
  <c r="F83" i="28"/>
  <c r="AD82" i="28"/>
  <c r="AD81" i="28"/>
  <c r="V81" i="28"/>
  <c r="N81" i="28"/>
  <c r="F81" i="28"/>
  <c r="AD80" i="28"/>
  <c r="AD79" i="28"/>
  <c r="V79" i="28"/>
  <c r="N79" i="28"/>
  <c r="F79" i="28"/>
  <c r="AD78" i="28"/>
  <c r="AD77" i="28"/>
  <c r="V77" i="28"/>
  <c r="N77" i="28"/>
  <c r="F77" i="28"/>
  <c r="AD76" i="28"/>
  <c r="AD75" i="28"/>
  <c r="V75" i="28"/>
  <c r="N75" i="28"/>
  <c r="F75" i="28"/>
  <c r="AD74" i="28"/>
  <c r="AD73" i="28"/>
  <c r="V73" i="28"/>
  <c r="N73" i="28"/>
  <c r="F73" i="28"/>
  <c r="AD72" i="28"/>
  <c r="AD71" i="28"/>
  <c r="V71" i="28"/>
  <c r="N71" i="28"/>
  <c r="F71" i="28"/>
  <c r="AD70" i="28"/>
  <c r="AD69" i="28"/>
  <c r="V69" i="28"/>
  <c r="N69" i="28"/>
  <c r="F69" i="28"/>
  <c r="AD68" i="28"/>
  <c r="AD67" i="28"/>
  <c r="V67" i="28"/>
  <c r="N67" i="28"/>
  <c r="F67" i="28"/>
  <c r="AD66" i="28"/>
  <c r="E87" i="28"/>
  <c r="AC86" i="28"/>
  <c r="U86" i="28"/>
  <c r="M86" i="28"/>
  <c r="E86" i="28"/>
  <c r="E85" i="28"/>
  <c r="AC84" i="28"/>
  <c r="U84" i="28"/>
  <c r="M84" i="28"/>
  <c r="E84" i="28"/>
  <c r="E83" i="28"/>
  <c r="AC82" i="28"/>
  <c r="U82" i="28"/>
  <c r="M82" i="28"/>
  <c r="E82" i="28"/>
  <c r="E81" i="28"/>
  <c r="AC80" i="28"/>
  <c r="U80" i="28"/>
  <c r="M80" i="28"/>
  <c r="E80" i="28"/>
  <c r="AC79" i="28"/>
  <c r="E79" i="28"/>
  <c r="AC78" i="28"/>
  <c r="U78" i="28"/>
  <c r="M78" i="28"/>
  <c r="E78" i="28"/>
  <c r="AC77" i="28"/>
  <c r="E77" i="28"/>
  <c r="AC76" i="28"/>
  <c r="U76" i="28"/>
  <c r="M76" i="28"/>
  <c r="E76" i="28"/>
  <c r="AC75" i="28"/>
  <c r="E75" i="28"/>
  <c r="AC74" i="28"/>
  <c r="U74" i="28"/>
  <c r="M74" i="28"/>
  <c r="E74" i="28"/>
  <c r="AC73" i="28"/>
  <c r="E73" i="28"/>
  <c r="AC72" i="28"/>
  <c r="U72" i="28"/>
  <c r="M72" i="28"/>
  <c r="E72" i="28"/>
  <c r="AC71" i="28"/>
  <c r="E71" i="28"/>
  <c r="AC70" i="28"/>
  <c r="U70" i="28"/>
  <c r="M70" i="28"/>
  <c r="E70" i="28"/>
  <c r="AC69" i="28"/>
  <c r="E69" i="28"/>
  <c r="AC68" i="28"/>
  <c r="U68" i="28"/>
  <c r="M68" i="28"/>
  <c r="E68" i="28"/>
  <c r="AC67" i="28"/>
  <c r="E67" i="28"/>
  <c r="AC66" i="28"/>
  <c r="AB87" i="28"/>
  <c r="T87" i="28"/>
  <c r="L87" i="28"/>
  <c r="D87" i="28"/>
  <c r="L86" i="28"/>
  <c r="D86" i="28"/>
  <c r="AB85" i="28"/>
  <c r="T85" i="28"/>
  <c r="L85" i="28"/>
  <c r="D85" i="28"/>
  <c r="L84" i="28"/>
  <c r="D84" i="28"/>
  <c r="AB83" i="28"/>
  <c r="T83" i="28"/>
  <c r="L83" i="28"/>
  <c r="D83" i="28"/>
  <c r="L82" i="28"/>
  <c r="D82" i="28"/>
  <c r="AB81" i="28"/>
  <c r="T81" i="28"/>
  <c r="L81" i="28"/>
  <c r="D81" i="28"/>
  <c r="L80" i="28"/>
  <c r="D80" i="28"/>
  <c r="AB79" i="28"/>
  <c r="T79" i="28"/>
  <c r="L79" i="28"/>
  <c r="D79" i="28"/>
  <c r="L78" i="28"/>
  <c r="D78" i="28"/>
  <c r="AB77" i="28"/>
  <c r="T77" i="28"/>
  <c r="L77" i="28"/>
  <c r="D77" i="28"/>
  <c r="AB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T76" i="28" l="1"/>
  <c r="T78" i="28"/>
  <c r="T80" i="28"/>
  <c r="T82" i="28"/>
  <c r="T84" i="28"/>
  <c r="T86" i="28"/>
  <c r="M67" i="28"/>
  <c r="M69" i="28"/>
  <c r="M71" i="28"/>
  <c r="M73" i="28"/>
  <c r="M75" i="28"/>
  <c r="M77" i="28"/>
  <c r="M79" i="28"/>
  <c r="M81" i="28"/>
  <c r="M83" i="28"/>
  <c r="M85" i="28"/>
  <c r="M87" i="28"/>
  <c r="F68" i="28"/>
  <c r="F70" i="28"/>
  <c r="F72" i="28"/>
  <c r="F74" i="28"/>
  <c r="F76" i="28"/>
  <c r="F78" i="28"/>
  <c r="F80" i="28"/>
  <c r="F82" i="28"/>
  <c r="F84" i="28"/>
  <c r="F86" i="28"/>
  <c r="AE66" i="28"/>
  <c r="AE68" i="28"/>
  <c r="AE70" i="28"/>
  <c r="AE72" i="28"/>
  <c r="AE74" i="28"/>
  <c r="AE76" i="28"/>
  <c r="AE78" i="28"/>
  <c r="AE80" i="28"/>
  <c r="AE82" i="28"/>
  <c r="AE84" i="28"/>
  <c r="AE86" i="28"/>
  <c r="X86" i="28"/>
  <c r="Q86" i="28"/>
  <c r="J67" i="28"/>
  <c r="J69" i="28"/>
  <c r="J71" i="28"/>
  <c r="J73" i="28"/>
  <c r="J75" i="28"/>
  <c r="J77" i="28"/>
  <c r="J79" i="28"/>
  <c r="J81" i="28"/>
  <c r="J83" i="28"/>
  <c r="J85" i="28"/>
  <c r="J87" i="28"/>
  <c r="M55" i="28"/>
  <c r="O42" i="28"/>
  <c r="W34" i="28"/>
  <c r="R28" i="28"/>
  <c r="H23" i="28"/>
  <c r="AE17" i="28"/>
  <c r="J13" i="28"/>
  <c r="AG10" i="28"/>
  <c r="AG8" i="28"/>
  <c r="Y6" i="28"/>
  <c r="Q4" i="28"/>
  <c r="AE54" i="28"/>
  <c r="G39" i="28"/>
  <c r="P28" i="28"/>
  <c r="G21" i="28"/>
  <c r="S12" i="28"/>
  <c r="H8" i="28"/>
  <c r="P4" i="28"/>
  <c r="AB78" i="28"/>
  <c r="AB80" i="28"/>
  <c r="AB82" i="28"/>
  <c r="AB84" i="28"/>
  <c r="AB86" i="28"/>
  <c r="U67" i="28"/>
  <c r="U69" i="28"/>
  <c r="U71" i="28"/>
  <c r="U73" i="28"/>
  <c r="U75" i="28"/>
  <c r="U77" i="28"/>
  <c r="U79" i="28"/>
  <c r="U81" i="28"/>
  <c r="U83" i="28"/>
  <c r="U85" i="28"/>
  <c r="U87" i="28"/>
  <c r="N68" i="28"/>
  <c r="N70" i="28"/>
  <c r="N72" i="28"/>
  <c r="N74" i="28"/>
  <c r="N76" i="28"/>
  <c r="N78" i="28"/>
  <c r="N80" i="28"/>
  <c r="N82" i="28"/>
  <c r="N84" i="28"/>
  <c r="N86" i="28"/>
  <c r="G67" i="28"/>
  <c r="G69" i="28"/>
  <c r="G71" i="28"/>
  <c r="G73"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AC81" i="28"/>
  <c r="AC83" i="28"/>
  <c r="AC85" i="28"/>
  <c r="AC87" i="28"/>
  <c r="V68" i="28"/>
  <c r="V70" i="28"/>
  <c r="V72" i="28"/>
  <c r="V74" i="28"/>
  <c r="V76" i="28"/>
  <c r="V78" i="28"/>
  <c r="V80" i="28"/>
  <c r="V82" i="28"/>
  <c r="V84" i="28"/>
  <c r="V86" i="28"/>
  <c r="O67" i="28"/>
  <c r="O69" i="28"/>
  <c r="O71" i="28"/>
  <c r="O73" i="28"/>
  <c r="O75" i="28"/>
  <c r="O77" i="28"/>
  <c r="O79" i="28"/>
  <c r="O81" i="28"/>
  <c r="O83" i="28"/>
  <c r="O85" i="28"/>
  <c r="O87" i="28"/>
  <c r="H87" i="28"/>
  <c r="AG86" i="28"/>
  <c r="Z67" i="28"/>
  <c r="Z69" i="28"/>
  <c r="Z71" i="28"/>
  <c r="Z73" i="28"/>
  <c r="Z75" i="28"/>
  <c r="Z77" i="28"/>
  <c r="Z79" i="28"/>
  <c r="Z81" i="28"/>
  <c r="Z83" i="28"/>
  <c r="Z85" i="28"/>
  <c r="Z87" i="28"/>
  <c r="AE48" i="28"/>
  <c r="N40" i="28"/>
  <c r="AB32" i="28"/>
  <c r="H27" i="28"/>
  <c r="AE21" i="28"/>
  <c r="R16" i="28"/>
  <c r="T12" i="28"/>
  <c r="Q10" i="28"/>
  <c r="Q8" i="28"/>
  <c r="I6" i="28"/>
  <c r="AB48" i="28"/>
  <c r="N35" i="28"/>
  <c r="G27" i="28"/>
  <c r="Z17" i="28"/>
  <c r="AF10" i="28"/>
  <c r="H7" i="28"/>
  <c r="BQ3" i="24"/>
  <c r="V47" i="28"/>
  <c r="P34" i="28"/>
  <c r="P26" i="28"/>
  <c r="G17" i="28"/>
  <c r="X10" i="28"/>
  <c r="P6" i="28"/>
  <c r="E3" i="24"/>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<sst xmlns="http://schemas.openxmlformats.org/spreadsheetml/2006/main" count="35244" uniqueCount="4350">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</sst>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3921</v>
      </c>
      <c r="C1" s="432">
        <v>45467</v>
      </c>
      <c r="G1" s="433" t="s">
        <v>3924</v>
      </c>
      <c r="H1" s="433" t="s">
        <v>3925</v>
      </c>
    </row>
    <row r="2" spans="1:8" x14ac:dyDescent="0.25">
      <c r="B2" t="str">
        <f>_xlfn.XLOOKUP(B1,H:H,G:G,0,0,1)</f>
        <v>WI</v>
      </c>
      <c r="C2" t="str">
        <f>_xlfn.XLOOKUP(B2,G:G, H:H, 0,0,1)</f>
        <v>Wisconsin</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Wisconsin.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Wisconsin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PV:**Wisconsin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Wind:**Wisconsin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5"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Wisconsin</v>
      </c>
      <c r="B3" s="394">
        <f>ROUND(SUMIFS(B$4:B$54, $A$4:$A$54, $A$3),0)</f>
        <v>72333</v>
      </c>
      <c r="C3" s="395">
        <f t="shared" ref="C3" si="0">ROUND(SUMIFS(C$4:C$54, $A$4:$A$54, $A$3),0)</f>
        <v>72</v>
      </c>
      <c r="D3" s="394">
        <f>SUMIFS(D$4:D$54, $A$4:$A$54, $A$3)</f>
        <v>14492190</v>
      </c>
      <c r="E3" s="394">
        <f>SUMIFS(E$4:E$54, $A$4:$A$54, $A$3)</f>
        <v>10552037.999999976</v>
      </c>
      <c r="F3" s="396">
        <f>ROUND(SUMIFS(F$4:F$54,$A$4:$A$54,$A$3)*100,0)</f>
        <v>-27</v>
      </c>
      <c r="G3" s="177">
        <f>SUMIFS(G$4:G$54, $A$4:$A$54, $A$3)</f>
        <v>30</v>
      </c>
      <c r="H3" s="177">
        <f>SUMIFS(H$4:H$54, $A$4:$A$54, $A$3)</f>
        <v>0</v>
      </c>
      <c r="I3" s="396">
        <f>ROUND(SUMIFS(I$4:I$54,$A$4:$A$54,$A$3)*100,0)</f>
        <v>-100</v>
      </c>
      <c r="J3" s="396">
        <f>ROUND(SUMIFS(J$4:J$54, $A$4:$A$54, $A$3),0)</f>
        <v>5813</v>
      </c>
      <c r="K3" s="177">
        <f t="shared" ref="K3:AI3" si="1">ROUND(SUMIFS(K$4:K$54, $A$4:$A$54, $A$3),0)</f>
        <v>2116</v>
      </c>
      <c r="L3" s="396">
        <f t="shared" si="1"/>
        <v>2781</v>
      </c>
      <c r="M3" s="177">
        <f t="shared" si="1"/>
        <v>2650</v>
      </c>
      <c r="N3" s="177">
        <f t="shared" si="1"/>
        <v>50</v>
      </c>
      <c r="O3" s="177">
        <f t="shared" si="1"/>
        <v>0</v>
      </c>
      <c r="P3" s="177">
        <f t="shared" si="1"/>
        <v>0</v>
      </c>
      <c r="Q3" s="177">
        <f t="shared" si="1"/>
        <v>0</v>
      </c>
      <c r="R3" s="177">
        <f t="shared" si="1"/>
        <v>500</v>
      </c>
      <c r="S3" s="396">
        <f t="shared" si="1"/>
        <v>0</v>
      </c>
      <c r="T3" s="177">
        <f t="shared" si="1"/>
        <v>5487</v>
      </c>
      <c r="U3" s="177">
        <f t="shared" si="1"/>
        <v>2727</v>
      </c>
      <c r="V3" s="177">
        <f t="shared" si="1"/>
        <v>1201</v>
      </c>
      <c r="W3" s="177">
        <f t="shared" si="1"/>
        <v>386</v>
      </c>
      <c r="X3" s="177">
        <f t="shared" si="1"/>
        <v>307</v>
      </c>
      <c r="Y3" s="177">
        <f t="shared" si="1"/>
        <v>37</v>
      </c>
      <c r="Z3" s="177">
        <f t="shared" si="1"/>
        <v>0</v>
      </c>
      <c r="AA3" s="177">
        <f t="shared" si="1"/>
        <v>202</v>
      </c>
      <c r="AB3" s="177">
        <f t="shared" si="1"/>
        <v>0</v>
      </c>
      <c r="AC3" s="177">
        <f t="shared" si="1"/>
        <v>588</v>
      </c>
      <c r="AD3" s="177">
        <f t="shared" si="1"/>
        <v>3830</v>
      </c>
      <c r="AE3" s="177">
        <f t="shared" si="1"/>
        <v>0</v>
      </c>
      <c r="AF3" s="177">
        <f t="shared" si="1"/>
        <v>0</v>
      </c>
      <c r="AG3" s="177">
        <f t="shared" si="1"/>
        <v>0</v>
      </c>
      <c r="AH3" s="177">
        <f t="shared" si="1"/>
        <v>0</v>
      </c>
      <c r="AI3" s="396">
        <f t="shared" si="1"/>
        <v>0</v>
      </c>
      <c r="AJ3" s="177">
        <f>ROUND(SUMIFS(AJ$4:AJ$54,$A$4:$A$54,$A$3)*100,0)</f>
        <v>10</v>
      </c>
      <c r="AK3" s="177">
        <f t="shared" ref="AK3:AL3" si="2">ROUND(SUMIFS(AK$4:AK$54,$A$4:$A$54,$A$3)*100,0)</f>
        <v>10</v>
      </c>
      <c r="AL3" s="177">
        <f t="shared" si="2"/>
        <v>10</v>
      </c>
      <c r="AM3" s="177">
        <f>SUMIFS(AM$4:AM$54, $A$4:$A$54, $A$3)</f>
        <v>0</v>
      </c>
      <c r="AN3" s="177">
        <f t="shared" ref="AN3:AQ3" si="3">SUMIFS(AN$4:AN$54, $A$4:$A$54, $A$3)</f>
        <v>0</v>
      </c>
      <c r="AO3" s="396">
        <f t="shared" si="3"/>
        <v>0</v>
      </c>
      <c r="AP3" s="396">
        <f t="shared" si="3"/>
        <v>881</v>
      </c>
      <c r="AQ3" s="396">
        <f t="shared" si="3"/>
        <v>5931367</v>
      </c>
      <c r="AR3" s="396">
        <f>ROUND(SUMIFS(AR$4:AR$54,$A$4:$A$54,$A$3),2)</f>
        <v>14.85</v>
      </c>
      <c r="AS3" s="177">
        <f>SUMIFS(AS$4:AS$54, $A$4:$A$54, $A$3)</f>
        <v>0</v>
      </c>
      <c r="AT3" s="177">
        <f t="shared" ref="AT3:BH3" si="4">SUMIFS(AT$4:AT$54, $A$4:$A$54, $A$3)</f>
        <v>0</v>
      </c>
      <c r="AU3" s="177">
        <f t="shared" si="4"/>
        <v>0</v>
      </c>
      <c r="AV3" s="177">
        <f t="shared" si="4"/>
        <v>0</v>
      </c>
      <c r="AW3" s="177">
        <f t="shared" si="4"/>
        <v>22363816630709.699</v>
      </c>
      <c r="AX3" s="177">
        <f t="shared" si="4"/>
        <v>0</v>
      </c>
      <c r="AY3" s="177">
        <f t="shared" si="4"/>
        <v>0</v>
      </c>
      <c r="AZ3" s="177">
        <f t="shared" si="4"/>
        <v>0</v>
      </c>
      <c r="BA3" s="177">
        <f t="shared" si="4"/>
        <v>0</v>
      </c>
      <c r="BB3" s="177">
        <f t="shared" si="4"/>
        <v>0</v>
      </c>
      <c r="BC3" s="177">
        <f t="shared" si="4"/>
        <v>1239163234846.9299</v>
      </c>
      <c r="BD3" s="177">
        <f t="shared" si="4"/>
        <v>6963895646265.8203</v>
      </c>
      <c r="BE3" s="177">
        <f t="shared" si="4"/>
        <v>28141063403989.5</v>
      </c>
      <c r="BF3" s="177">
        <f t="shared" si="4"/>
        <v>0</v>
      </c>
      <c r="BG3" s="177">
        <f t="shared" si="4"/>
        <v>29350203201769</v>
      </c>
      <c r="BH3" s="177">
        <f t="shared" si="4"/>
        <v>58193542832674.297</v>
      </c>
      <c r="BI3" s="177">
        <f>ROUND(SUMIFS(BI$4:BI$54,$A$4:$A$54,$A$3),2)</f>
        <v>0</v>
      </c>
      <c r="BJ3" s="177">
        <f t="shared" ref="BJ3:BP3" si="5">ROUND(SUMIFS(BJ$4:BJ$54,$A$4:$A$54,$A$3),2)</f>
        <v>0</v>
      </c>
      <c r="BK3" s="177">
        <f t="shared" si="5"/>
        <v>0</v>
      </c>
      <c r="BL3" s="177">
        <f t="shared" si="5"/>
        <v>0</v>
      </c>
      <c r="BM3" s="177">
        <f t="shared" si="5"/>
        <v>79.47</v>
      </c>
      <c r="BN3" s="177">
        <f t="shared" si="5"/>
        <v>0</v>
      </c>
      <c r="BO3" s="177">
        <f t="shared" si="5"/>
        <v>0</v>
      </c>
      <c r="BP3" s="396">
        <f t="shared" si="5"/>
        <v>0</v>
      </c>
      <c r="BQ3" s="396">
        <f t="shared" ref="BQ3:BR3" si="6">ROUND(SUMIFS(BQ$4:BQ$54,$A$4:$A$54,$A$3)*100,0)</f>
        <v>3</v>
      </c>
      <c r="BR3" s="396">
        <f t="shared" si="6"/>
        <v>3</v>
      </c>
      <c r="BS3" s="396">
        <f>ROUND(SUMIFS(BS$4:BS$54,$A$4:$A$54,$A$3)*100,0)</f>
        <v>38</v>
      </c>
      <c r="BT3" s="396">
        <f>ROUND(SUMIFS(BT$4:BT$54,$A$4:$A$54,$A$3)*100,0)</f>
        <v>35</v>
      </c>
      <c r="BU3" s="396">
        <f t="shared" ref="BU3:CH3" si="7">ROUND(SUMIFS(BU$4:BU$54,$A$4:$A$54,$A$3)*100,0)</f>
        <v>64</v>
      </c>
      <c r="BV3" s="396">
        <f t="shared" si="7"/>
        <v>75</v>
      </c>
      <c r="BW3" s="396">
        <f t="shared" si="7"/>
        <v>8</v>
      </c>
      <c r="BX3" s="396">
        <f t="shared" si="7"/>
        <v>11</v>
      </c>
      <c r="BY3" s="396">
        <f t="shared" si="7"/>
        <v>39</v>
      </c>
      <c r="BZ3" s="396">
        <f>ROUND(SUMIFS(BZ$4:BZ$54,$A$4:$A$54,$A$3)*100,0)</f>
        <v>39</v>
      </c>
      <c r="CA3" s="396">
        <f>ROUND(SUMIFS(CA$4:CA$54,$A$4:$A$54,$A$3)*100,0)</f>
        <v>100</v>
      </c>
      <c r="CB3" s="396">
        <f>ROUND(SUMIFS(CB$4:CB$54,$A$4:$A$54,$A$3)*100,0)</f>
        <v>100</v>
      </c>
      <c r="CC3" s="396">
        <f t="shared" si="7"/>
        <v>8</v>
      </c>
      <c r="CD3" s="396">
        <f t="shared" si="7"/>
        <v>11</v>
      </c>
      <c r="CE3" s="396">
        <f t="shared" si="7"/>
        <v>39</v>
      </c>
      <c r="CF3" s="396">
        <f t="shared" si="7"/>
        <v>39</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WI</v>
      </c>
      <c r="C1" s="408">
        <f>SUM(C4:C87)</f>
        <v>88.828621199093178</v>
      </c>
      <c r="D1" s="408">
        <f t="shared" ref="D1:AG1" si="0">SUM(D4:D87)</f>
        <v>91.45175971514</v>
      </c>
      <c r="E1" s="408">
        <f t="shared" si="0"/>
        <v>90.71783811773183</v>
      </c>
      <c r="F1" s="408">
        <f t="shared" si="0"/>
        <v>93.74726816017909</v>
      </c>
      <c r="G1" s="408">
        <f t="shared" si="0"/>
        <v>97.143895872512701</v>
      </c>
      <c r="H1" s="408">
        <f t="shared" si="0"/>
        <v>100.7266817372391</v>
      </c>
      <c r="I1" s="408">
        <f t="shared" si="0"/>
        <v>105.07271102940058</v>
      </c>
      <c r="J1" s="408">
        <f t="shared" si="0"/>
        <v>107.8098395686181</v>
      </c>
      <c r="K1" s="408">
        <f t="shared" si="0"/>
        <v>106.31404867130249</v>
      </c>
      <c r="L1" s="408">
        <f t="shared" si="0"/>
        <v>110.09043333831688</v>
      </c>
      <c r="M1" s="408">
        <f t="shared" si="0"/>
        <v>112.48570940699992</v>
      </c>
      <c r="N1" s="408">
        <f t="shared" si="0"/>
        <v>110.9468742071757</v>
      </c>
      <c r="O1" s="408">
        <f t="shared" si="0"/>
        <v>112.46586650854258</v>
      </c>
      <c r="P1" s="408">
        <f t="shared" si="0"/>
        <v>111.4481200616804</v>
      </c>
      <c r="Q1" s="408">
        <f t="shared" si="0"/>
        <v>113.28896304991831</v>
      </c>
      <c r="R1" s="408">
        <f t="shared" si="0"/>
        <v>116.38508540072571</v>
      </c>
      <c r="S1" s="408">
        <f t="shared" si="0"/>
        <v>108.91165973825409</v>
      </c>
      <c r="T1" s="408">
        <f t="shared" si="0"/>
        <v>111.07606860750877</v>
      </c>
      <c r="U1" s="408">
        <f t="shared" si="0"/>
        <v>110.91445913490429</v>
      </c>
      <c r="V1" s="408">
        <f t="shared" si="0"/>
        <v>101.67563414353928</v>
      </c>
      <c r="W1" s="408">
        <f t="shared" si="0"/>
        <v>104.04496186896451</v>
      </c>
      <c r="X1" s="408">
        <f t="shared" si="0"/>
        <v>103.12059310299662</v>
      </c>
      <c r="Y1" s="408">
        <f t="shared" si="0"/>
        <v>95.888787791394691</v>
      </c>
      <c r="Z1" s="408">
        <f t="shared" si="0"/>
        <v>105.9992816764745</v>
      </c>
      <c r="AA1" s="408">
        <f t="shared" si="0"/>
        <v>105.64803684499981</v>
      </c>
      <c r="AB1" s="408">
        <f t="shared" si="0"/>
        <v>103.88337794808771</v>
      </c>
      <c r="AC1" s="408">
        <f t="shared" si="0"/>
        <v>99.522256675048084</v>
      </c>
      <c r="AD1" s="408">
        <f t="shared" si="0"/>
        <v>102.61115355000682</v>
      </c>
      <c r="AE1" s="408">
        <f t="shared" si="0"/>
        <v>104.98774714867972</v>
      </c>
      <c r="AF1" s="408">
        <f t="shared" si="0"/>
        <v>98.158405385465528</v>
      </c>
      <c r="AG1" s="408">
        <f t="shared" si="0"/>
        <v>90.381113926632693</v>
      </c>
      <c r="AH1" s="408">
        <f>SUM(AH4:AH87)</f>
        <v>95.814470474159194</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412" t="s">
        <v>2220</v>
      </c>
      <c r="B5" s="398" t="s">
        <v>4118</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412" t="s">
        <v>2220</v>
      </c>
      <c r="B6" s="398" t="s">
        <v>4122</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412" t="s">
        <v>2220</v>
      </c>
      <c r="B7" s="398" t="s">
        <v>4124</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412" t="s">
        <v>2220</v>
      </c>
      <c r="B8" s="398" t="s">
        <v>4126</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412" t="s">
        <v>2220</v>
      </c>
      <c r="B9" s="398" t="s">
        <v>4136</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412" t="s">
        <v>2220</v>
      </c>
      <c r="B10" s="398" t="s">
        <v>4145</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412" t="s">
        <v>2220</v>
      </c>
      <c r="B13" s="398" t="s">
        <v>4155</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412" t="s">
        <v>2220</v>
      </c>
      <c r="B17" s="398" t="s">
        <v>4153</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13">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13">
        <f>SUMIFS('EPA Export Aggregation'!R:R,'EPA Export Aggregation'!$A:$A,$B33,'EPA Export Aggregation'!$D:$D,$A$1)*IF($A33="CH4",About!$D$58,IF($A33="N2O",About!$D$59,1))</f>
        <v>9.4000213664300003E-2</v>
      </c>
      <c r="P33" s="413">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13">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13">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13">
        <f>SUMIFS('EPA Export Aggregation'!AD:AD,'EPA Export Aggregation'!$A:$A,$B33,'EPA Export Aggregation'!$D:$D,$A$1)*IF($A33="CH4",About!$D$58,IF($A33="N2O",About!$D$59,1))</f>
        <v>0.128788128084</v>
      </c>
      <c r="AB33" s="413">
        <f>SUMIFS('EPA Export Aggregation'!AE:AE,'EPA Export Aggregation'!$A:$A,$B33,'EPA Export Aggregation'!$D:$D,$A$1)*IF($A33="CH4",About!$D$58,IF($A33="N2O",About!$D$59,1))</f>
        <v>0.1599982392115</v>
      </c>
      <c r="AC33" s="413">
        <f>SUMIFS('EPA Export Aggregation'!AF:AF,'EPA Export Aggregation'!$A:$A,$B33,'EPA Export Aggregation'!$D:$D,$A$1)*IF($A33="CH4",About!$D$58,IF($A33="N2O",About!$D$59,1))</f>
        <v>0.11534803992830001</v>
      </c>
      <c r="AD33" s="413">
        <f>SUMIFS('EPA Export Aggregation'!AG:AG,'EPA Export Aggregation'!$A:$A,$B33,'EPA Export Aggregation'!$D:$D,$A$1)*IF($A33="CH4",About!$D$58,IF($A33="N2O",About!$D$59,1))</f>
        <v>0.1449764755431</v>
      </c>
      <c r="AE33" s="413">
        <f>SUMIFS('EPA Export Aggregation'!AH:AH,'EPA Export Aggregation'!$A:$A,$B33,'EPA Export Aggregation'!$D:$D,$A$1)*IF($A33="CH4",About!$D$58,IF($A33="N2O",About!$D$59,1))</f>
        <v>0.13898492526340001</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2024-06-24T21:51:18Z</dcterms:modified>
</cp:coreProperties>
</file>