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i/trans/syvbt/"/>
    </mc:Choice>
  </mc:AlternateContent>
  <xr:revisionPtr revIDLastSave="0" documentId="13_ncr:1_{D23ACF24-37F8-2345-96A7-2A5EF6510D00}"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F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3" i="16"/>
  <c r="H3" i="18" s="1"/>
  <c r="G2" i="16"/>
  <c r="G2" i="18" s="1"/>
  <c r="G3" i="16"/>
  <c r="G3" i="18" s="1"/>
  <c r="F2" i="16"/>
  <c r="F2" i="18" s="1"/>
  <c r="F3" i="16"/>
  <c r="F3" i="18" s="1"/>
  <c r="E2" i="16"/>
  <c r="E3" i="16"/>
  <c r="E3" i="18" s="1"/>
  <c r="D2" i="16"/>
  <c r="C2" i="16"/>
  <c r="C2" i="18" s="1"/>
  <c r="B2" i="16"/>
  <c r="B2" i="18" s="1"/>
  <c r="H2" i="16"/>
  <c r="H2" i="18" s="1"/>
  <c r="D3" i="16"/>
  <c r="C3" i="16"/>
  <c r="C3" i="18" s="1"/>
  <c r="G5" i="17"/>
  <c r="G5" i="18"/>
  <c r="E5" i="17"/>
  <c r="E5" i="18"/>
  <c r="H5" i="17"/>
  <c r="H5" i="18"/>
  <c r="B5" i="17"/>
  <c r="B5" i="18"/>
  <c r="C5" i="17"/>
  <c r="C5" i="18"/>
  <c r="A14" i="15"/>
  <c r="D5" i="17"/>
  <c r="D5" i="18"/>
  <c r="F5" i="17"/>
  <c r="B3" i="15" l="1"/>
  <c r="B3" i="17" s="1"/>
  <c r="H2" i="15"/>
  <c r="H2" i="17" s="1"/>
  <c r="G2" i="15"/>
  <c r="G2" i="17" s="1"/>
  <c r="H3" i="15"/>
  <c r="H3" i="17" s="1"/>
  <c r="F2" i="15"/>
  <c r="F2" i="17" s="1"/>
  <c r="G3" i="15"/>
  <c r="G3" i="17" s="1"/>
  <c r="E2" i="15"/>
  <c r="E2" i="17" s="1"/>
  <c r="F3" i="15"/>
  <c r="F3" i="17" s="1"/>
  <c r="D2" i="15"/>
  <c r="D2" i="17" s="1"/>
  <c r="E3" i="15"/>
  <c r="E3" i="17" s="1"/>
  <c r="B2" i="15"/>
  <c r="B2" i="17" s="1"/>
  <c r="D3" i="15"/>
  <c r="D3" i="17" s="1"/>
  <c r="D2" i="18"/>
</calcChain>
</file>

<file path=xl/sharedStrings.xml><?xml version="1.0" encoding="utf-8"?>
<sst xmlns="http://schemas.openxmlformats.org/spreadsheetml/2006/main" count="2349" uniqueCount="1341">
  <si>
    <t>SYVbT Start Year Vehicles by Technology</t>
  </si>
  <si>
    <t>Wisconsin</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</si>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</sst>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WI</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107</v>
      </c>
      <c r="G41" s="72" t="s">
        <v>108</v>
      </c>
    </row>
    <row r="42" spans="2:7">
      <c r="B42" t="s">
        <v>109</v>
      </c>
      <c r="F42" s="72" t="s">
        <v>110</v>
      </c>
      <c r="G42" s="72" t="s">
        <v>111</v>
      </c>
    </row>
    <row r="43" spans="2:7">
      <c r="B43" t="s">
        <v>112</v>
      </c>
      <c r="F43" s="72" t="s">
        <v>113</v>
      </c>
      <c r="G43" s="72" t="s">
        <v>114</v>
      </c>
    </row>
    <row r="44" spans="2:7">
      <c r="F44" s="72" t="s">
        <v>115</v>
      </c>
      <c r="G44" s="72" t="s">
        <v>116</v>
      </c>
    </row>
    <row r="45" spans="2:7">
      <c r="B45" s="11" t="s">
        <v>117</v>
      </c>
      <c r="F45" s="72" t="s">
        <v>118</v>
      </c>
      <c r="G45" s="72" t="s">
        <v>119</v>
      </c>
    </row>
    <row r="46" spans="2:7">
      <c r="B46" t="s">
        <v>9</v>
      </c>
      <c r="F46" s="72" t="s">
        <v>120</v>
      </c>
      <c r="G46" s="72" t="s">
        <v>121</v>
      </c>
    </row>
    <row r="47" spans="2:7">
      <c r="B47" s="29">
        <v>2019</v>
      </c>
      <c r="F47" s="72" t="s">
        <v>122</v>
      </c>
      <c r="G47" s="72" t="s">
        <v>123</v>
      </c>
    </row>
    <row r="48" spans="2:7">
      <c r="B48" t="s">
        <v>14</v>
      </c>
      <c r="F48" s="72" t="s">
        <v>124</v>
      </c>
      <c r="G48" s="72" t="s">
        <v>125</v>
      </c>
    </row>
    <row r="49" spans="1:7">
      <c r="B49" t="s">
        <v>126</v>
      </c>
      <c r="F49" s="72" t="s">
        <v>127</v>
      </c>
      <c r="G49" s="72" t="s">
        <v>128</v>
      </c>
    </row>
    <row r="50" spans="1:7">
      <c r="B50" t="s">
        <v>129</v>
      </c>
      <c r="F50" s="72" t="s">
        <v>1</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9.8469193209553014E-3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107</v>
      </c>
      <c r="B89" s="79">
        <v>2771</v>
      </c>
      <c r="C89" s="80">
        <v>15.7</v>
      </c>
      <c r="D89" s="80">
        <v>10.41</v>
      </c>
      <c r="E89" s="80">
        <v>163.5</v>
      </c>
    </row>
    <row r="90" spans="1:5" ht="16" customHeight="1" thickBot="1">
      <c r="A90" s="78" t="s">
        <v>110</v>
      </c>
      <c r="B90" s="80">
        <v>646</v>
      </c>
      <c r="C90" s="80">
        <v>3.7</v>
      </c>
      <c r="D90" s="80">
        <v>9.1</v>
      </c>
      <c r="E90" s="80">
        <v>33.4</v>
      </c>
    </row>
    <row r="91" spans="1:5" ht="16" customHeight="1" thickBot="1">
      <c r="A91" s="78" t="s">
        <v>113</v>
      </c>
      <c r="B91" s="79">
        <v>13708</v>
      </c>
      <c r="C91" s="80">
        <v>77.7</v>
      </c>
      <c r="D91" s="80">
        <v>9.1</v>
      </c>
      <c r="E91" s="80">
        <v>707.6</v>
      </c>
    </row>
    <row r="92" spans="1:5" ht="16" customHeight="1" thickBot="1">
      <c r="A92" s="78" t="s">
        <v>115</v>
      </c>
      <c r="B92" s="79">
        <v>34961</v>
      </c>
      <c r="C92" s="80">
        <v>198.2</v>
      </c>
      <c r="D92" s="80">
        <v>9.1300000000000008</v>
      </c>
      <c r="E92" s="81">
        <v>1809</v>
      </c>
    </row>
    <row r="93" spans="1:5" ht="16" customHeight="1" thickBot="1">
      <c r="A93" s="78" t="s">
        <v>118</v>
      </c>
      <c r="B93" s="79">
        <v>5252</v>
      </c>
      <c r="C93" s="80">
        <v>29.8</v>
      </c>
      <c r="D93" s="80">
        <v>10.81</v>
      </c>
      <c r="E93" s="80">
        <v>322</v>
      </c>
    </row>
    <row r="94" spans="1:5" ht="16" customHeight="1" thickBot="1">
      <c r="A94" s="78" t="s">
        <v>120</v>
      </c>
      <c r="B94" s="80">
        <v>146</v>
      </c>
      <c r="C94" s="80">
        <v>0.8</v>
      </c>
      <c r="D94" s="80">
        <v>10.58</v>
      </c>
      <c r="E94" s="80">
        <v>8.8000000000000007</v>
      </c>
    </row>
    <row r="95" spans="1:5" ht="16" customHeight="1" thickBot="1">
      <c r="A95" s="78" t="s">
        <v>122</v>
      </c>
      <c r="B95" s="79">
        <v>15582</v>
      </c>
      <c r="C95" s="80">
        <v>88.3</v>
      </c>
      <c r="D95" s="80">
        <v>10.34</v>
      </c>
      <c r="E95" s="80">
        <v>913.6</v>
      </c>
    </row>
    <row r="96" spans="1:5" ht="16" customHeight="1" thickBot="1">
      <c r="A96" s="78" t="s">
        <v>124</v>
      </c>
      <c r="B96" s="79">
        <v>12326</v>
      </c>
      <c r="C96" s="80">
        <v>69.900000000000006</v>
      </c>
      <c r="D96" s="80">
        <v>9.75</v>
      </c>
      <c r="E96" s="80">
        <v>681.3</v>
      </c>
    </row>
    <row r="97" spans="1:39" ht="16" customHeight="1" thickBot="1">
      <c r="A97" s="78" t="s">
        <v>127</v>
      </c>
      <c r="B97" s="80">
        <v>155</v>
      </c>
      <c r="C97" s="80">
        <v>0.9</v>
      </c>
      <c r="D97" s="80">
        <v>10.41</v>
      </c>
      <c r="E97" s="80">
        <v>9.1</v>
      </c>
    </row>
    <row r="98" spans="1:39" ht="16" customHeight="1" thickBot="1">
      <c r="A98" s="78" t="s">
        <v>1</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34475</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120</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107</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122</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127</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110</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113</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115</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118</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124</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117</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117</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17050</v>
      </c>
      <c r="C2" s="18">
        <v>0</v>
      </c>
      <c r="D2" s="18">
        <f>IF('SYVbT-passenger-script'!$A$14='SYVbT-passenger-script'!$B$14,D15,ROUND('USA Values'!D3*'Share of VT by state'!$B$2,0))</f>
        <v>4960235</v>
      </c>
      <c r="E2" s="18">
        <f>IF('SYVbT-passenger-script'!$A$14='SYVbT-passenger-script'!$B$14,E15,ROUND('USA Values'!E3*'Share of VT by state'!$B$2,0))</f>
        <v>25254</v>
      </c>
      <c r="F2" s="18">
        <f>IF('SYVbT-passenger-script'!$A$14='SYVbT-passenger-script'!$B$14,F15,ROUND('USA Values'!F3*'Share of VT by state'!$B$2,0))</f>
        <v>12529</v>
      </c>
      <c r="G2" s="18">
        <f>IF('SYVbT-passenger-script'!$A$14='SYVbT-passenger-script'!$B$14,G15,ROUND('USA Values'!G3*'Share of VT by state'!$B$2,0))</f>
        <v>1818</v>
      </c>
      <c r="H2" s="18">
        <f>IF('SYVbT-passenger-script'!$A$14='SYVbT-passenger-script'!$B$14,H15,ROUND('USA Values'!H3*'Share of VT by state'!$B$2,0))</f>
        <v>126</v>
      </c>
      <c r="I2" t="s">
        <v>1334</v>
      </c>
    </row>
    <row r="3" spans="1:9">
      <c r="A3" s="1" t="s">
        <v>1329</v>
      </c>
      <c r="B3" s="18">
        <f>IF('SYVbT-passenger-script'!$A$14='SYVbT-passenger-script'!$B$14,B16,ROUND('USA Values'!B4*'Share of VT by state'!$B$3,0))</f>
        <v>5</v>
      </c>
      <c r="C3" s="18">
        <v>0</v>
      </c>
      <c r="D3" s="18">
        <f>IF('SYVbT-passenger-script'!$A$14='SYVbT-passenger-script'!$B$14,D16,ROUND('USA Values'!D4*'Share of VT by state'!$B$3,0))</f>
        <v>1731</v>
      </c>
      <c r="E3" s="18">
        <f>IF('SYVbT-passenger-script'!$A$14='SYVbT-passenger-script'!$B$14,E16,ROUND('USA Values'!E4*'Share of VT by state'!$B$3,0))</f>
        <v>13900</v>
      </c>
      <c r="F3" s="18">
        <f>IF('SYVbT-passenger-script'!$A$14='SYVbT-passenger-script'!$B$14,F16,ROUND('USA Values'!F4*'Share of VT by state'!$B$3,0))</f>
        <v>0</v>
      </c>
      <c r="G3" s="18">
        <f>IF('SYVbT-passenger-script'!$A$14='SYVbT-passenger-script'!$B$14,G16,ROUND('USA Values'!G4*'Share of VT by state'!$B$3,0))</f>
        <v>128</v>
      </c>
      <c r="H3" s="18">
        <f>IF('SYVbT-passenger-script'!$A$14='SYVbT-passenger-script'!$B$14,H16,ROUND('USA Values'!H4*'Share of VT by state'!$B$3,0))</f>
        <v>2</v>
      </c>
      <c r="I3" t="s">
        <v>1334</v>
      </c>
    </row>
    <row r="4" spans="1:9">
      <c r="A4" s="1" t="s">
        <v>117</v>
      </c>
      <c r="B4" s="18">
        <v>0</v>
      </c>
      <c r="C4" s="18">
        <v>0</v>
      </c>
      <c r="D4" s="18">
        <v>0</v>
      </c>
      <c r="E4" s="18">
        <v>92</v>
      </c>
      <c r="F4" s="18">
        <v>0</v>
      </c>
      <c r="G4" s="18">
        <v>0</v>
      </c>
      <c r="H4" s="18">
        <v>0</v>
      </c>
      <c r="I4" t="s">
        <v>1335</v>
      </c>
    </row>
    <row r="5" spans="1:9">
      <c r="A5" s="1" t="s">
        <v>1330</v>
      </c>
      <c r="B5" s="86">
        <v>393.68</v>
      </c>
      <c r="C5" s="86">
        <v>0</v>
      </c>
      <c r="D5" s="86">
        <v>0</v>
      </c>
      <c r="E5" s="86">
        <v>124.32</v>
      </c>
      <c r="F5" s="86">
        <v>0</v>
      </c>
      <c r="G5" s="86">
        <v>0</v>
      </c>
      <c r="H5" s="86">
        <v>0</v>
      </c>
      <c r="I5" t="s">
        <v>1336</v>
      </c>
    </row>
    <row r="6" spans="1:9">
      <c r="A6" s="1" t="s">
        <v>1331</v>
      </c>
      <c r="B6" s="18">
        <v>0</v>
      </c>
      <c r="C6" s="18">
        <v>0</v>
      </c>
      <c r="D6" s="18">
        <v>470099.76</v>
      </c>
      <c r="E6" s="18">
        <v>132592.24</v>
      </c>
      <c r="F6" s="18">
        <v>0</v>
      </c>
      <c r="G6" s="18">
        <v>0</v>
      </c>
      <c r="H6" s="18">
        <v>0</v>
      </c>
      <c r="I6" t="s">
        <v>1335</v>
      </c>
    </row>
    <row r="7" spans="1:9">
      <c r="A7" s="1" t="s">
        <v>1332</v>
      </c>
      <c r="B7" s="18">
        <v>0</v>
      </c>
      <c r="C7" s="18">
        <v>0</v>
      </c>
      <c r="D7" s="18">
        <v>323335</v>
      </c>
      <c r="E7" s="18">
        <v>0</v>
      </c>
      <c r="F7" s="18">
        <v>0</v>
      </c>
      <c r="G7" s="18">
        <v>0</v>
      </c>
      <c r="H7" s="18">
        <v>0</v>
      </c>
      <c r="I7" t="s">
        <v>1335</v>
      </c>
    </row>
    <row r="11" spans="1:9">
      <c r="A11" t="s">
        <v>1337</v>
      </c>
    </row>
    <row r="13" spans="1:9">
      <c r="A13" t="s">
        <v>1338</v>
      </c>
      <c r="B13" t="s">
        <v>1339</v>
      </c>
    </row>
    <row r="14" spans="1:9" ht="16" customHeight="1">
      <c r="A14" s="57" t="str">
        <f>About!B2</f>
        <v>WI</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290</v>
      </c>
      <c r="D2" s="18">
        <f>IF($A$13=$B$13,D14,ROUND('USA Values'!D12*'Share of VT by state'!$B$4,0))</f>
        <v>233846</v>
      </c>
      <c r="E2" s="18">
        <f>IF($A$13=$B$13,E14,ROUND('USA Values'!E12*'Share of VT by state'!$B$4,0))</f>
        <v>191778</v>
      </c>
      <c r="F2" s="18">
        <f>IF($A$13=$B$13,F14,ROUND('USA Values'!F12*'Share of VT by state'!$B$4,0))</f>
        <v>0</v>
      </c>
      <c r="G2" s="18">
        <f>IF($A$13=$B$13,G14,ROUND('USA Values'!G12*'Share of VT by state'!$B$4,0))</f>
        <v>106</v>
      </c>
      <c r="H2" s="18">
        <f>IF($A$13=$B$13,H14,ROUND('USA Values'!H12*'Share of VT by state'!$B$4,0))</f>
        <v>0</v>
      </c>
      <c r="I2" t="s">
        <v>1334</v>
      </c>
    </row>
    <row r="3" spans="1:9">
      <c r="A3" s="1" t="s">
        <v>1329</v>
      </c>
      <c r="B3">
        <f>IF($A$13=$B$13,B15,ROUND('USA Values'!B13*'Share of VT by state'!$B$5,0))</f>
        <v>0</v>
      </c>
      <c r="C3">
        <f>IF($A$13=$B$13,C15,ROUND('USA Values'!C13*'Share of VT by state'!$B$5,0))</f>
        <v>843</v>
      </c>
      <c r="D3">
        <f>IF($A$13=$B$13,D15,ROUND('USA Values'!D13*'Share of VT by state'!$B$5,0))</f>
        <v>966</v>
      </c>
      <c r="E3">
        <f>IF($A$13=$B$13,E15,ROUND('USA Values'!E13*'Share of VT by state'!$B$5,0))</f>
        <v>97040</v>
      </c>
      <c r="F3">
        <f>IF($A$13=$B$13,F15,ROUND('USA Values'!F13*'Share of VT by state'!$B$5,0))</f>
        <v>4</v>
      </c>
      <c r="G3">
        <f>IF($A$13=$B$13,G15,ROUND('USA Values'!G13*'Share of VT by state'!$B$5,0))</f>
        <v>78</v>
      </c>
      <c r="H3">
        <f>IF($A$13=$B$13,H15,ROUND('USA Values'!H13*'Share of VT by state'!$B$5,0))</f>
        <v>2</v>
      </c>
      <c r="I3" t="s">
        <v>1334</v>
      </c>
    </row>
    <row r="4" spans="1:9">
      <c r="A4" s="1" t="s">
        <v>117</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631</v>
      </c>
      <c r="F5" s="87">
        <v>0</v>
      </c>
      <c r="G5" s="86">
        <v>0</v>
      </c>
      <c r="H5" s="86">
        <v>0</v>
      </c>
      <c r="I5" t="s">
        <v>1336</v>
      </c>
    </row>
    <row r="6" spans="1:9">
      <c r="A6" s="1" t="s">
        <v>1331</v>
      </c>
      <c r="B6">
        <v>0</v>
      </c>
      <c r="C6">
        <v>0</v>
      </c>
      <c r="D6">
        <v>0</v>
      </c>
      <c r="E6" s="18">
        <v>103</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WI</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17050</v>
      </c>
      <c r="C2" s="18">
        <f>'SYVbT-passenger-script'!C2</f>
        <v>0</v>
      </c>
      <c r="D2" s="18">
        <f>'SYVbT-passenger-script'!D2</f>
        <v>4960235</v>
      </c>
      <c r="E2" s="18">
        <f>'SYVbT-passenger-script'!E2</f>
        <v>25254</v>
      </c>
      <c r="F2" s="18">
        <f>'SYVbT-passenger-script'!F2</f>
        <v>12529</v>
      </c>
      <c r="G2" s="18">
        <f>'SYVbT-passenger-script'!G2</f>
        <v>1818</v>
      </c>
      <c r="H2" s="18">
        <f>'SYVbT-passenger-script'!H2</f>
        <v>126</v>
      </c>
      <c r="J2" s="18"/>
    </row>
    <row r="3" spans="1:10">
      <c r="A3" s="1" t="s">
        <v>1329</v>
      </c>
      <c r="B3" s="18">
        <f>'SYVbT-passenger-script'!B3</f>
        <v>5</v>
      </c>
      <c r="C3" s="18">
        <f>'SYVbT-passenger-script'!C3</f>
        <v>0</v>
      </c>
      <c r="D3" s="18">
        <f>'SYVbT-passenger-script'!D3</f>
        <v>1731</v>
      </c>
      <c r="E3" s="18">
        <f>'SYVbT-passenger-script'!E3</f>
        <v>13900</v>
      </c>
      <c r="F3" s="18">
        <f>'SYVbT-passenger-script'!F3</f>
        <v>0</v>
      </c>
      <c r="G3" s="18">
        <f>'SYVbT-passenger-script'!G3</f>
        <v>128</v>
      </c>
      <c r="H3" s="18">
        <f>'SYVbT-passenger-script'!H3</f>
        <v>2</v>
      </c>
      <c r="I3" s="18"/>
      <c r="J3" s="67"/>
    </row>
    <row r="4" spans="1:10">
      <c r="A4" s="1" t="s">
        <v>117</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186.51915373835436</v>
      </c>
      <c r="C5" s="18">
        <f>'USA Values'!C6*'Rail and Aviation'!$B$2*'Rail and Aviation'!$B$3</f>
        <v>0</v>
      </c>
      <c r="D5" s="18">
        <f>'USA Values'!D6*'Rail and Aviation'!$B$2*'Rail and Aviation'!$B$3</f>
        <v>0</v>
      </c>
      <c r="E5" s="18">
        <f>'USA Values'!E6*'Rail and Aviation'!$B$2*'Rail and Aviation'!$B$3</f>
        <v>61.45581552126302</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470099.76</v>
      </c>
      <c r="E6" s="18">
        <f>'SYVbT-passenger-script'!E6</f>
        <v>132592.24</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323335</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290</v>
      </c>
      <c r="D2" s="88">
        <f>'SYVbT-freight-script'!D2+'SYVbT-freight-script'!D3</f>
        <v>234812</v>
      </c>
      <c r="E2" s="88">
        <v>0</v>
      </c>
      <c r="F2" s="18">
        <f>'SYVbT-freight-script'!F2</f>
        <v>0</v>
      </c>
      <c r="G2" s="18">
        <f>'SYVbT-freight-script'!G2</f>
        <v>106</v>
      </c>
      <c r="H2" s="18">
        <f>'SYVbT-freight-script'!H2</f>
        <v>0</v>
      </c>
      <c r="I2" s="67"/>
      <c r="J2" s="18"/>
    </row>
    <row r="3" spans="1:10">
      <c r="A3" s="1" t="s">
        <v>1329</v>
      </c>
      <c r="B3" s="18">
        <f>'SYVbT-freight-script'!B3</f>
        <v>0</v>
      </c>
      <c r="C3" s="18">
        <f>'SYVbT-freight-script'!C3</f>
        <v>843</v>
      </c>
      <c r="D3" s="88">
        <v>0</v>
      </c>
      <c r="E3" s="88">
        <f>'SYVbT-freight-script'!E3+'SYVbT-freight-script'!E2</f>
        <v>288818</v>
      </c>
      <c r="F3" s="18">
        <f>'SYVbT-freight-script'!F3</f>
        <v>4</v>
      </c>
      <c r="G3" s="18">
        <f>'SYVbT-freight-script'!G3</f>
        <v>78</v>
      </c>
      <c r="H3" s="18">
        <f>'SYVbT-freight-script'!H3</f>
        <v>2</v>
      </c>
      <c r="J3" s="18"/>
    </row>
    <row r="4" spans="1:10">
      <c r="A4" s="1" t="s">
        <v>117</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256.53631208413742</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103</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1.953280358095838E-2</v>
      </c>
    </row>
    <row r="3" spans="1:2">
      <c r="A3" t="s">
        <v>164</v>
      </c>
      <c r="B3">
        <v>1.768415448079769E-2</v>
      </c>
    </row>
    <row r="4" spans="1:2">
      <c r="A4" t="s">
        <v>165</v>
      </c>
      <c r="B4">
        <v>1.9532560201616981E-2</v>
      </c>
    </row>
    <row r="5" spans="1:2">
      <c r="A5" t="s">
        <v>166</v>
      </c>
      <c r="B5">
        <v>1.9532560201616971E-2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2022-09-30T22:58:09Z</dcterms:modified>
</cp:coreProperties>
</file>