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D829EDF7-51D5-471B-9266-CCF1D2D3EAAA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2214" r:id="rId38"/>
    <pivotCache cacheId="2219" r:id="rId39"/>
    <pivotCache cacheId="2224" r:id="rId40"/>
    <pivotCache cacheId="2230" r:id="rId41"/>
    <pivotCache cacheId="2235" r:id="rId42"/>
    <pivotCache cacheId="2240" r:id="rId43"/>
    <pivotCache cacheId="2244" r:id="rId44"/>
    <pivotCache cacheId="2249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81" i="72" l="1" a="1"/>
  <c r="D281" i="72" s="1"/>
  <c r="D250" i="72" a="1"/>
  <c r="D250" i="72" s="1"/>
  <c r="D220" i="72" a="1"/>
  <c r="D220" i="72" s="1"/>
  <c r="D219" i="72" a="1"/>
  <c r="D219" i="72" s="1"/>
  <c r="D189" i="72" a="1"/>
  <c r="D189" i="72" s="1"/>
  <c r="D190" i="72" s="1" a="1"/>
  <c r="D190" i="72" s="1"/>
  <c r="D188" i="72" a="1"/>
  <c r="D188" i="72" s="1"/>
  <c r="D158" i="72" a="1"/>
  <c r="D158" i="72" s="1"/>
  <c r="D157" i="72" a="1"/>
  <c r="D157" i="72" s="1"/>
  <c r="D126" i="72" a="1"/>
  <c r="D126" i="72" s="1"/>
  <c r="D96" i="72" a="1"/>
  <c r="D96" i="72" s="1"/>
  <c r="D95" i="72" a="1"/>
  <c r="D95" i="72" s="1"/>
  <c r="D64" i="72" a="1"/>
  <c r="D64" i="72" s="1"/>
  <c r="D33" i="72" a="1"/>
  <c r="D33" i="72" s="1"/>
  <c r="D3" i="72" a="1"/>
  <c r="D3" i="72" s="1"/>
  <c r="D4" i="72" s="1" a="1"/>
  <c r="D4" i="72" s="1"/>
  <c r="D2" i="72" a="1"/>
  <c r="D2" i="72" s="1"/>
  <c r="D24" i="34"/>
  <c r="D23" i="34"/>
  <c r="D127" i="72" l="1" a="1"/>
  <c r="D127" i="72" s="1"/>
  <c r="D159" i="72" a="1"/>
  <c r="D159" i="72" s="1"/>
  <c r="D191" i="72" a="1"/>
  <c r="D191" i="72" s="1"/>
  <c r="D65" i="72" a="1"/>
  <c r="D65" i="72" s="1"/>
  <c r="D66" i="72" s="1" a="1"/>
  <c r="D66" i="72" s="1"/>
  <c r="D67" i="72" s="1" a="1"/>
  <c r="D67" i="72" s="1"/>
  <c r="D97" i="72" a="1"/>
  <c r="D97" i="72" s="1"/>
  <c r="D98" i="72" s="1" a="1"/>
  <c r="D98" i="72" s="1"/>
  <c r="D99" i="72" s="1" a="1"/>
  <c r="D99" i="72" s="1"/>
  <c r="D34" i="72" a="1"/>
  <c r="D34" i="72" s="1"/>
  <c r="D160" i="72" a="1"/>
  <c r="D160" i="72" s="1"/>
  <c r="D35" i="72" a="1"/>
  <c r="D35" i="72" s="1"/>
  <c r="D251" i="72" a="1"/>
  <c r="D251" i="72" s="1"/>
  <c r="D282" i="72" a="1"/>
  <c r="D282" i="72" s="1"/>
  <c r="D5" i="72" a="1"/>
  <c r="D5" i="72" s="1"/>
  <c r="D221" i="72" a="1"/>
  <c r="D221" i="72" s="1"/>
  <c r="T14" i="9"/>
  <c r="E26" i="39"/>
  <c r="D26" i="39"/>
  <c r="D100" i="72" l="1" a="1"/>
  <c r="D100" i="72" s="1"/>
  <c r="D101" i="72" s="1" a="1"/>
  <c r="D101" i="72" s="1"/>
  <c r="D102" i="72" s="1" a="1"/>
  <c r="D102" i="72" s="1"/>
  <c r="D6" i="72" a="1"/>
  <c r="D6" i="72" s="1"/>
  <c r="D283" i="72" a="1"/>
  <c r="D283" i="72" s="1"/>
  <c r="D284" i="72" s="1" a="1"/>
  <c r="D284" i="72" s="1"/>
  <c r="D252" i="72" a="1"/>
  <c r="D252" i="72" s="1"/>
  <c r="D36" i="72" a="1"/>
  <c r="D36" i="72" s="1"/>
  <c r="D161" i="72" a="1"/>
  <c r="D161" i="72" s="1"/>
  <c r="D253" i="72" a="1"/>
  <c r="D253" i="72" s="1"/>
  <c r="D254" i="72" s="1" a="1"/>
  <c r="D254" i="72" s="1"/>
  <c r="D128" i="72" a="1"/>
  <c r="D128" i="72" s="1"/>
  <c r="D129" i="72" s="1" a="1"/>
  <c r="D129" i="72" s="1"/>
  <c r="D222" i="72" a="1"/>
  <c r="D222" i="72" s="1"/>
  <c r="D68" i="72" a="1"/>
  <c r="D68" i="72" s="1"/>
  <c r="D69" i="72" s="1" a="1"/>
  <c r="D69" i="72" s="1"/>
  <c r="D192" i="72" a="1"/>
  <c r="D192" i="72" s="1"/>
  <c r="D7" i="72" a="1"/>
  <c r="D7" i="72" s="1"/>
  <c r="D8" i="72" s="1" a="1"/>
  <c r="D8" i="72" s="1"/>
  <c r="D9" i="72" s="1" a="1"/>
  <c r="D9" i="72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D162" i="72" l="1" a="1"/>
  <c r="D162" i="72" s="1"/>
  <c r="D163" i="72" s="1" a="1"/>
  <c r="D163" i="72" s="1"/>
  <c r="D164" i="72" s="1" a="1"/>
  <c r="D164" i="72" s="1"/>
  <c r="D255" i="72" a="1"/>
  <c r="D255" i="72" s="1"/>
  <c r="D256" i="72" s="1" a="1"/>
  <c r="D256" i="72" s="1"/>
  <c r="D193" i="72" a="1"/>
  <c r="D193" i="72" s="1"/>
  <c r="D285" i="72" a="1"/>
  <c r="D285" i="72" s="1"/>
  <c r="D286" i="72" s="1" a="1"/>
  <c r="D286" i="72" s="1"/>
  <c r="D70" i="72" a="1"/>
  <c r="D70" i="72" s="1"/>
  <c r="D103" i="72" a="1"/>
  <c r="D103" i="72" s="1"/>
  <c r="D223" i="72" a="1"/>
  <c r="D223" i="72" s="1"/>
  <c r="D71" i="72" a="1"/>
  <c r="D71" i="72" s="1"/>
  <c r="D130" i="72" a="1"/>
  <c r="D130" i="72" s="1"/>
  <c r="D10" i="72" a="1"/>
  <c r="D10" i="72" s="1"/>
  <c r="D37" i="72" a="1"/>
  <c r="D37" i="72" s="1"/>
  <c r="E18" i="58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D257" i="72" l="1" a="1"/>
  <c r="D257" i="72" s="1"/>
  <c r="D258" i="72" s="1" a="1"/>
  <c r="D258" i="72" s="1"/>
  <c r="D194" i="72" a="1"/>
  <c r="D194" i="72" s="1"/>
  <c r="D195" i="72" s="1" a="1"/>
  <c r="D195" i="72" s="1"/>
  <c r="D131" i="72" a="1"/>
  <c r="D131" i="72" s="1"/>
  <c r="D132" i="72" s="1" a="1"/>
  <c r="D132" i="72" s="1"/>
  <c r="D224" i="72" a="1"/>
  <c r="D224" i="72" s="1"/>
  <c r="D11" i="72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287" i="72" a="1"/>
  <c r="D287" i="72" s="1"/>
  <c r="D165" i="72" a="1"/>
  <c r="D165" i="72" s="1"/>
  <c r="D225" i="72" a="1"/>
  <c r="D225" i="72" s="1"/>
  <c r="D226" i="72" s="1" a="1"/>
  <c r="D226" i="72" s="1"/>
  <c r="D38" i="72" a="1"/>
  <c r="D38" i="72" s="1"/>
  <c r="D104" i="72" a="1"/>
  <c r="D104" i="72" s="1"/>
  <c r="D72" i="72" a="1"/>
  <c r="D72" i="72" s="1"/>
  <c r="G93" i="37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D259" i="72" l="1" a="1"/>
  <c r="D259" i="72" s="1"/>
  <c r="D260" i="72" s="1" a="1"/>
  <c r="D260" i="72" s="1"/>
  <c r="D261" i="72" s="1" a="1"/>
  <c r="D261" i="72" s="1"/>
  <c r="D166" i="72" a="1"/>
  <c r="D166" i="72" s="1"/>
  <c r="D167" i="72" s="1" a="1"/>
  <c r="D167" i="72" s="1"/>
  <c r="D133" i="72" a="1"/>
  <c r="D133" i="72" s="1"/>
  <c r="D16" i="72" a="1"/>
  <c r="D16" i="72" s="1"/>
  <c r="D17" i="72" s="1" a="1"/>
  <c r="D17" i="72" s="1"/>
  <c r="D18" i="72" s="1" a="1"/>
  <c r="D18" i="72" s="1"/>
  <c r="D19" i="72" s="1" a="1"/>
  <c r="D19" i="72" s="1"/>
  <c r="D105" i="72" a="1"/>
  <c r="D105" i="72" s="1"/>
  <c r="D196" i="72" a="1"/>
  <c r="D196" i="72" s="1"/>
  <c r="D197" i="72" s="1" a="1"/>
  <c r="D197" i="72" s="1"/>
  <c r="D73" i="72" a="1"/>
  <c r="D73" i="72" s="1"/>
  <c r="D39" i="72" a="1"/>
  <c r="D39" i="72" s="1"/>
  <c r="D134" i="72" a="1"/>
  <c r="D134" i="72" s="1"/>
  <c r="D135" i="72" s="1" a="1"/>
  <c r="D135" i="72" s="1"/>
  <c r="D136" i="72" s="1" a="1"/>
  <c r="D136" i="72" s="1"/>
  <c r="D288" i="72" a="1"/>
  <c r="D288" i="72" s="1"/>
  <c r="D227" i="72" a="1"/>
  <c r="D227" i="72" s="1"/>
  <c r="D228" i="72" s="1" a="1"/>
  <c r="D228" i="72" s="1"/>
  <c r="G17" i="41"/>
  <c r="G84" i="41"/>
  <c r="D168" i="72" l="1" a="1"/>
  <c r="D168" i="72" s="1"/>
  <c r="D169" i="72" s="1" a="1"/>
  <c r="D169" i="72" s="1"/>
  <c r="D198" i="72" a="1"/>
  <c r="D198" i="72" s="1"/>
  <c r="D137" i="72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29" i="72" a="1"/>
  <c r="D229" i="72" s="1"/>
  <c r="D40" i="72" a="1"/>
  <c r="D40" i="72" s="1"/>
  <c r="D106" i="72" a="1"/>
  <c r="D106" i="72" s="1"/>
  <c r="D20" i="72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289" i="72" a="1"/>
  <c r="D289" i="72" s="1"/>
  <c r="D290" i="72" s="1" a="1"/>
  <c r="D290" i="72" s="1"/>
  <c r="D291" i="72" s="1" a="1"/>
  <c r="D291" i="72" s="1"/>
  <c r="D292" i="72" s="1" a="1"/>
  <c r="D292" i="72" s="1"/>
  <c r="D41" i="72" a="1"/>
  <c r="D41" i="72" s="1"/>
  <c r="D74" i="72" a="1"/>
  <c r="D74" i="72" s="1"/>
  <c r="D262" i="72" a="1"/>
  <c r="D262" i="72" s="1"/>
  <c r="D199" i="72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C341" i="38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C34" i="17"/>
  <c r="D34" i="17" s="1"/>
  <c r="E34" i="17" s="1"/>
  <c r="C35" i="17"/>
  <c r="C36" i="17"/>
  <c r="C37" i="17"/>
  <c r="D37" i="17" s="1"/>
  <c r="E37" i="17" s="1"/>
  <c r="C38" i="17"/>
  <c r="D38" i="17" s="1"/>
  <c r="D56" i="17" s="1"/>
  <c r="C39" i="17"/>
  <c r="D39" i="17" s="1"/>
  <c r="E39" i="17" s="1"/>
  <c r="E56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C56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D170" i="72" l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93" i="72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30" i="72" a="1"/>
  <c r="D30" i="72" s="1"/>
  <c r="D31" i="72" s="1" a="1"/>
  <c r="D31" i="72" s="1"/>
  <c r="D32" i="72" s="1" a="1"/>
  <c r="D32" i="72" s="1"/>
  <c r="D75" i="72" a="1"/>
  <c r="D75" i="72" s="1"/>
  <c r="D230" i="72" a="1"/>
  <c r="D230" i="72" s="1"/>
  <c r="D263" i="72" a="1"/>
  <c r="D263" i="72" s="1"/>
  <c r="D264" i="72" s="1" a="1"/>
  <c r="D264" i="72" s="1"/>
  <c r="D265" i="72" s="1" a="1"/>
  <c r="D265" i="72" s="1"/>
  <c r="D42" i="72" a="1"/>
  <c r="D42" i="72" s="1"/>
  <c r="D43" i="72" s="1" a="1"/>
  <c r="D43" i="72" s="1"/>
  <c r="D204" i="72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07" i="72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C60" i="26"/>
  <c r="D60" i="26" s="1"/>
  <c r="B61" i="26"/>
  <c r="D46" i="17"/>
  <c r="D266" i="72" l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44" i="72" a="1"/>
  <c r="D44" i="72" s="1"/>
  <c r="D231" i="72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76" i="72" a="1"/>
  <c r="D76" i="72" s="1"/>
  <c r="D59" i="26"/>
  <c r="D61" i="26" s="1"/>
  <c r="C61" i="26"/>
  <c r="E46" i="17"/>
  <c r="C6" i="32"/>
  <c r="C7" i="32"/>
  <c r="D45" i="72" l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77" i="72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E13" i="32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D17" i="34" s="1"/>
  <c r="A3" i="34"/>
  <c r="C3" i="34" s="1"/>
  <c r="A4" i="34"/>
  <c r="C189" i="38" s="1"/>
  <c r="A5" i="34"/>
  <c r="C190" i="38" s="1"/>
  <c r="A6" i="34"/>
  <c r="C191" i="38" s="1"/>
  <c r="A7" i="34"/>
  <c r="C7" i="34" s="1"/>
  <c r="D22" i="34" s="1"/>
  <c r="A8" i="34"/>
  <c r="C8" i="34" s="1"/>
  <c r="A9" i="34"/>
  <c r="C9" i="34" s="1"/>
  <c r="D21" i="34" s="1"/>
  <c r="A10" i="34"/>
  <c r="A11" i="34"/>
  <c r="A12" i="34"/>
  <c r="C12" i="34" s="1"/>
  <c r="A13" i="34"/>
  <c r="C13" i="34" s="1"/>
  <c r="A14" i="34"/>
  <c r="C14" i="34" s="1"/>
  <c r="A15" i="34"/>
  <c r="C15" i="34" s="1"/>
  <c r="D20" i="34" s="1"/>
  <c r="A16" i="34"/>
  <c r="C201" i="38" s="1"/>
  <c r="B26" i="6"/>
  <c r="C11" i="34" l="1"/>
  <c r="C23" i="34"/>
  <c r="C10" i="34"/>
  <c r="C24" i="34"/>
  <c r="E21" i="34"/>
  <c r="E22" i="34"/>
  <c r="E24" i="34"/>
  <c r="E23" i="34"/>
  <c r="E20" i="34"/>
  <c r="C198" i="38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T7" i="9" s="1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T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T9" i="9" s="1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A32" i="53"/>
  <c r="A36" i="53"/>
  <c r="C275" i="38"/>
  <c r="L16" i="66" l="1"/>
  <c r="D10" i="53"/>
  <c r="D11" i="53"/>
  <c r="D34" i="53"/>
  <c r="D9" i="53"/>
  <c r="D23" i="53"/>
  <c r="D22" i="53"/>
  <c r="D35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4" i="34" l="1"/>
  <c r="D5" i="34"/>
  <c r="D6" i="34"/>
  <c r="E6" i="34" s="1"/>
  <c r="E10" i="34"/>
  <c r="E12" i="34"/>
  <c r="E5" i="34" l="1"/>
  <c r="D18" i="34"/>
  <c r="E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J132" i="58" s="1"/>
  <c r="I182" i="35"/>
  <c r="J134" i="58" s="1"/>
  <c r="H182" i="35"/>
  <c r="I136" i="58" s="1"/>
  <c r="H180" i="35"/>
  <c r="I131" i="58" s="1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H12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H120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H118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9" i="58" l="1"/>
  <c r="J139" i="58"/>
  <c r="J138" i="58"/>
  <c r="J133" i="58"/>
  <c r="J120" i="58"/>
  <c r="J118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I98" i="37"/>
  <c r="I97" i="37"/>
  <c r="I95" i="37"/>
  <c r="I96" i="37"/>
  <c r="I101" i="37"/>
  <c r="I99" i="37"/>
  <c r="I99" i="41" s="1"/>
  <c r="I100" i="37"/>
  <c r="J139" i="37"/>
  <c r="J136" i="37"/>
  <c r="J138" i="37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4" i="37"/>
  <c r="J122" i="37"/>
  <c r="J122" i="41" s="1"/>
  <c r="J119" i="37"/>
  <c r="J123" i="37"/>
  <c r="J121" i="37"/>
  <c r="J117" i="37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39" i="41" l="1"/>
  <c r="J138" i="41"/>
  <c r="E277" i="38"/>
  <c r="J117" i="41"/>
  <c r="J118" i="41"/>
  <c r="J120" i="41"/>
  <c r="J119" i="4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N4" i="41" l="1"/>
  <c r="S223" i="66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AB3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AC3" i="39" s="1"/>
  <c r="F140" i="66"/>
  <c r="E42" i="39"/>
  <c r="E123" i="38" s="1"/>
  <c r="J459" i="41"/>
  <c r="I435" i="41"/>
  <c r="F284" i="66"/>
  <c r="M42" i="39"/>
  <c r="E174" i="38" s="1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J36" i="9"/>
  <c r="M38" i="20"/>
  <c r="M43" i="20"/>
  <c r="D44" i="20"/>
  <c r="M9" i="9"/>
  <c r="E21" i="22"/>
  <c r="E37" i="22"/>
  <c r="Q5" i="9"/>
  <c r="L30" i="9"/>
  <c r="E13" i="22"/>
  <c r="L6" i="9"/>
  <c r="C3" i="9" s="1"/>
  <c r="O36" i="9" s="1" a="1"/>
  <c r="O36" i="9" s="1"/>
  <c r="E10" i="20"/>
  <c r="N8" i="20"/>
  <c r="N19" i="20"/>
  <c r="E7" i="20"/>
  <c r="N17" i="20"/>
  <c r="N16" i="20"/>
  <c r="N9" i="20"/>
  <c r="N13" i="20"/>
  <c r="N10" i="20"/>
  <c r="E16" i="20"/>
  <c r="E11" i="20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D4" i="9" s="1"/>
  <c r="Q36" i="9" s="1" a="1"/>
  <c r="Q36" i="9" s="1"/>
  <c r="K30" i="9"/>
  <c r="D13" i="20"/>
  <c r="D19" i="20"/>
  <c r="M7" i="20"/>
  <c r="M13" i="20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E67" i="22"/>
  <c r="E82" i="22"/>
  <c r="N9" i="9"/>
  <c r="E26" i="22"/>
  <c r="E41" i="22"/>
  <c r="Q9" i="9"/>
  <c r="E31" i="22"/>
  <c r="O9" i="9"/>
  <c r="E24" i="22"/>
  <c r="N7" i="9"/>
  <c r="K8" i="9"/>
  <c r="E10" i="22"/>
  <c r="J28" i="9"/>
  <c r="E22" i="22"/>
  <c r="N5" i="9"/>
  <c r="E42" i="22"/>
  <c r="R5" i="9"/>
  <c r="E77" i="22"/>
  <c r="E60" i="22"/>
  <c r="L8" i="9"/>
  <c r="E15" i="22"/>
  <c r="O28" i="9" a="1"/>
  <c r="O28" i="9" s="1"/>
  <c r="M5" i="9"/>
  <c r="U5" i="9" s="1"/>
  <c r="E62" i="22"/>
  <c r="E55" i="22"/>
  <c r="J38" i="9"/>
  <c r="E29" i="22"/>
  <c r="O7" i="9"/>
  <c r="E19" i="22"/>
  <c r="M7" i="9"/>
  <c r="E79" i="22"/>
  <c r="E64" i="22"/>
  <c r="E58" i="22"/>
  <c r="L40" i="9"/>
  <c r="N37" i="20"/>
  <c r="E44" i="20"/>
  <c r="E36" i="20"/>
  <c r="E43" i="20"/>
  <c r="N45" i="20"/>
  <c r="N42" i="20"/>
  <c r="E34" i="20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Q28" i="9" l="1" a="1"/>
  <c r="Q28" i="9" s="1"/>
  <c r="E40" i="22" s="1"/>
  <c r="U7" i="9"/>
  <c r="Q38" i="9" a="1"/>
  <c r="Q38" i="9" s="1"/>
  <c r="E85" i="22" s="1"/>
  <c r="V5" i="9"/>
  <c r="U9" i="9"/>
  <c r="Q26" i="9" a="1"/>
  <c r="Q26" i="9" s="1"/>
  <c r="J16" i="20" s="1"/>
  <c r="O38" i="9" a="1"/>
  <c r="O38" i="9" s="1"/>
  <c r="E75" i="22" s="1"/>
  <c r="C4" i="9"/>
  <c r="D3" i="9"/>
  <c r="O26" i="9" a="1"/>
  <c r="O26" i="9" s="1"/>
  <c r="O30" i="9" s="1"/>
  <c r="R7" i="9"/>
  <c r="E32" i="22"/>
  <c r="E39" i="22"/>
  <c r="P9" i="9"/>
  <c r="V9" i="9" s="1"/>
  <c r="K42" i="39"/>
  <c r="E140" i="38" s="1"/>
  <c r="C42" i="39"/>
  <c r="E89" i="38" s="1"/>
  <c r="P15" i="39"/>
  <c r="O15" i="39"/>
  <c r="Q7" i="9"/>
  <c r="V7" i="9" s="1"/>
  <c r="K10" i="9"/>
  <c r="L10" i="9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H19" i="20"/>
  <c r="H15" i="20"/>
  <c r="O6" i="9"/>
  <c r="H6" i="20"/>
  <c r="Q15" i="20"/>
  <c r="Q7" i="20"/>
  <c r="H7" i="20"/>
  <c r="Q11" i="20"/>
  <c r="Q12" i="20"/>
  <c r="Q6" i="20"/>
  <c r="Q8" i="20"/>
  <c r="H16" i="20"/>
  <c r="H9" i="20"/>
  <c r="H13" i="20"/>
  <c r="Q14" i="20"/>
  <c r="E28" i="22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T6" i="9" s="1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E30" i="22"/>
  <c r="O8" i="9"/>
  <c r="J8" i="9"/>
  <c r="T8" i="9" s="1"/>
  <c r="P28" i="9" a="1"/>
  <c r="P28" i="9" s="1"/>
  <c r="E5" i="22"/>
  <c r="M28" i="9" a="1"/>
  <c r="M28" i="9" s="1"/>
  <c r="Q9" i="20" l="1"/>
  <c r="Q16" i="20"/>
  <c r="Q10" i="20"/>
  <c r="H17" i="20"/>
  <c r="H11" i="20"/>
  <c r="Q19" i="20"/>
  <c r="H8" i="20"/>
  <c r="Q17" i="20"/>
  <c r="H12" i="20"/>
  <c r="H10" i="20"/>
  <c r="J13" i="20"/>
  <c r="S14" i="20"/>
  <c r="J12" i="20"/>
  <c r="S16" i="20"/>
  <c r="S7" i="20"/>
  <c r="J7" i="20"/>
  <c r="S18" i="20"/>
  <c r="S8" i="20"/>
  <c r="S9" i="20"/>
  <c r="Q6" i="9"/>
  <c r="J14" i="20"/>
  <c r="J8" i="20"/>
  <c r="S15" i="20"/>
  <c r="J18" i="20"/>
  <c r="S10" i="20"/>
  <c r="S17" i="20"/>
  <c r="J19" i="20"/>
  <c r="J11" i="20"/>
  <c r="S6" i="20"/>
  <c r="J6" i="20"/>
  <c r="S13" i="20"/>
  <c r="S11" i="20"/>
  <c r="S19" i="20"/>
  <c r="Q30" i="9"/>
  <c r="J15" i="20"/>
  <c r="S12" i="20"/>
  <c r="E38" i="22"/>
  <c r="J9" i="20"/>
  <c r="J10" i="20"/>
  <c r="J17" i="20"/>
  <c r="Q8" i="9"/>
  <c r="Q18" i="20"/>
  <c r="Q13" i="20"/>
  <c r="H18" i="20"/>
  <c r="H14" i="20"/>
  <c r="O40" i="9"/>
  <c r="R26" i="9" a="1"/>
  <c r="R26" i="9" s="1"/>
  <c r="R28" i="9" a="1"/>
  <c r="R28" i="9" s="1"/>
  <c r="R36" i="9" a="1"/>
  <c r="R36" i="9" s="1"/>
  <c r="R38" i="9" a="1"/>
  <c r="R38" i="9" s="1"/>
  <c r="E90" i="22" s="1"/>
  <c r="N38" i="9" a="1"/>
  <c r="N38" i="9" s="1"/>
  <c r="E70" i="22" s="1"/>
  <c r="N36" i="9" a="1"/>
  <c r="N36" i="9" s="1"/>
  <c r="N28" i="9" a="1"/>
  <c r="N28" i="9" s="1"/>
  <c r="N26" i="9" a="1"/>
  <c r="N26" i="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7" i="17"/>
  <c r="D25" i="17"/>
  <c r="Q15" i="39"/>
  <c r="J44" i="66"/>
  <c r="J188" i="66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I129" i="18"/>
  <c r="H129" i="18"/>
  <c r="H140" i="18"/>
  <c r="I140" i="18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H75" i="35" a="1"/>
  <c r="H75" i="35" s="1"/>
  <c r="G228" i="18" a="1"/>
  <c r="G228" i="18" s="1"/>
  <c r="H82" i="35" a="1"/>
  <c r="H82" i="35" s="1"/>
  <c r="H78" i="35" a="1"/>
  <c r="H78" i="35" s="1"/>
  <c r="I182" i="18"/>
  <c r="H182" i="18"/>
  <c r="I132" i="18"/>
  <c r="H132" i="18"/>
  <c r="H141" i="18"/>
  <c r="I141" i="18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E20" i="22"/>
  <c r="M8" i="9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H135" i="18"/>
  <c r="I135" i="18"/>
  <c r="H137" i="18"/>
  <c r="I137" i="18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H138" i="18"/>
  <c r="I138" i="18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4" i="18" l="1" a="1"/>
  <c r="G124" i="18" s="1"/>
  <c r="G230" i="18" a="1"/>
  <c r="G230" i="18" s="1"/>
  <c r="G236" i="18" a="1"/>
  <c r="G236" i="18" s="1"/>
  <c r="H86" i="35" a="1"/>
  <c r="H86" i="35" s="1"/>
  <c r="G227" i="18" a="1"/>
  <c r="G227" i="18" s="1"/>
  <c r="G229" i="18" a="1"/>
  <c r="G229" i="18" s="1"/>
  <c r="G235" i="18" a="1"/>
  <c r="G235" i="18" s="1"/>
  <c r="G233" i="18" a="1"/>
  <c r="G233" i="18" s="1"/>
  <c r="I233" i="18" s="1"/>
  <c r="G231" i="18" a="1"/>
  <c r="G231" i="18" s="1"/>
  <c r="G232" i="18" a="1"/>
  <c r="G232" i="18" s="1"/>
  <c r="I232" i="18" s="1"/>
  <c r="H84" i="35" a="1"/>
  <c r="H84" i="35" s="1"/>
  <c r="H77" i="35" a="1"/>
  <c r="H77" i="35" s="1"/>
  <c r="G237" i="18" a="1"/>
  <c r="G237" i="18" s="1"/>
  <c r="G239" i="18" a="1"/>
  <c r="G239" i="18" s="1"/>
  <c r="H83" i="35" a="1"/>
  <c r="H83" i="35" s="1"/>
  <c r="G234" i="18" a="1"/>
  <c r="G234" i="18" s="1"/>
  <c r="H234" i="18" s="1"/>
  <c r="H80" i="35" a="1"/>
  <c r="H80" i="35" s="1"/>
  <c r="G238" i="18" a="1"/>
  <c r="G238" i="18" s="1"/>
  <c r="H238" i="18" s="1"/>
  <c r="H76" i="35" a="1"/>
  <c r="H76" i="35" s="1"/>
  <c r="H74" i="35" a="1"/>
  <c r="H74" i="35" s="1"/>
  <c r="G226" i="18" a="1"/>
  <c r="G226" i="18" s="1"/>
  <c r="H81" i="35" a="1"/>
  <c r="H81" i="35" s="1"/>
  <c r="H85" i="35" a="1"/>
  <c r="H85" i="35" s="1"/>
  <c r="H73" i="35" a="1"/>
  <c r="H73" i="35" s="1"/>
  <c r="I162" i="37" s="1"/>
  <c r="H79" i="35" a="1"/>
  <c r="H79" i="35" s="1"/>
  <c r="Q20" i="20"/>
  <c r="Q10" i="9"/>
  <c r="G169" i="18" a="1"/>
  <c r="G169" i="18" s="1"/>
  <c r="I67" i="35" a="1"/>
  <c r="I67" i="35" s="1"/>
  <c r="G123" i="18" a="1"/>
  <c r="G123" i="18" s="1"/>
  <c r="G119" i="18" a="1"/>
  <c r="G119" i="18" s="1"/>
  <c r="S20" i="20"/>
  <c r="I29" i="35" a="1"/>
  <c r="I29" i="35" s="1"/>
  <c r="G164" i="18" a="1"/>
  <c r="G164" i="18" s="1"/>
  <c r="I164" i="18" s="1"/>
  <c r="I17" i="35" a="1"/>
  <c r="I17" i="35" s="1"/>
  <c r="J146" i="37" s="1"/>
  <c r="I19" i="35" a="1"/>
  <c r="I19" i="35" s="1"/>
  <c r="I25" i="35" a="1"/>
  <c r="I25" i="35" s="1"/>
  <c r="I23" i="35" a="1"/>
  <c r="I23" i="35" s="1"/>
  <c r="G121" i="18" a="1"/>
  <c r="G121" i="18" s="1"/>
  <c r="I61" i="35" a="1"/>
  <c r="I61" i="35" s="1"/>
  <c r="I68" i="35" a="1"/>
  <c r="I68" i="35" s="1"/>
  <c r="I64" i="35" a="1"/>
  <c r="I64" i="35" s="1"/>
  <c r="I26" i="35" a="1"/>
  <c r="I26" i="35" s="1"/>
  <c r="G126" i="18" a="1"/>
  <c r="G126" i="18" s="1"/>
  <c r="I126" i="18" s="1"/>
  <c r="G125" i="18" a="1"/>
  <c r="G125" i="18" s="1"/>
  <c r="I21" i="35" a="1"/>
  <c r="I21" i="35" s="1"/>
  <c r="G168" i="18" a="1"/>
  <c r="G168" i="18" s="1"/>
  <c r="G167" i="18" a="1"/>
  <c r="G167" i="18" s="1"/>
  <c r="I167" i="18" s="1"/>
  <c r="G160" i="18" a="1"/>
  <c r="G160" i="18" s="1"/>
  <c r="H160" i="18" s="1"/>
  <c r="G117" i="18" a="1"/>
  <c r="G117" i="18" s="1"/>
  <c r="H117" i="18" s="1"/>
  <c r="J20" i="20"/>
  <c r="G116" i="18" a="1"/>
  <c r="G116" i="18" s="1"/>
  <c r="H116" i="18" s="1"/>
  <c r="G118" i="18" a="1"/>
  <c r="G118" i="18" s="1"/>
  <c r="G161" i="18" a="1"/>
  <c r="G161" i="18" s="1"/>
  <c r="G166" i="18" a="1"/>
  <c r="G166" i="18" s="1"/>
  <c r="G162" i="18" a="1"/>
  <c r="G162" i="18" s="1"/>
  <c r="H162" i="18" s="1"/>
  <c r="I63" i="35" a="1"/>
  <c r="I63" i="35" s="1"/>
  <c r="I30" i="35" a="1"/>
  <c r="I30" i="35" s="1"/>
  <c r="I18" i="35" a="1"/>
  <c r="I18" i="35" s="1"/>
  <c r="J230" i="37" s="1"/>
  <c r="G122" i="18" a="1"/>
  <c r="G122" i="18" s="1"/>
  <c r="I122" i="18" s="1"/>
  <c r="I71" i="35" a="1"/>
  <c r="I71" i="35" s="1"/>
  <c r="I59" i="35" a="1"/>
  <c r="I59" i="35" s="1"/>
  <c r="J158" i="37" s="1"/>
  <c r="I72" i="35" a="1"/>
  <c r="I72" i="35" s="1"/>
  <c r="I70" i="35" a="1"/>
  <c r="I70" i="35" s="1"/>
  <c r="I27" i="35" a="1"/>
  <c r="I27" i="35" s="1"/>
  <c r="J350" i="37" s="1"/>
  <c r="I28" i="35" a="1"/>
  <c r="I28" i="35" s="1"/>
  <c r="G120" i="18" a="1"/>
  <c r="G120" i="18" s="1"/>
  <c r="I120" i="18" s="1"/>
  <c r="I62" i="35" a="1"/>
  <c r="I62" i="35" s="1"/>
  <c r="G163" i="18" a="1"/>
  <c r="G163" i="18" s="1"/>
  <c r="I60" i="35" a="1"/>
  <c r="I60" i="35" s="1"/>
  <c r="J242" i="37" s="1"/>
  <c r="I65" i="35" a="1"/>
  <c r="I65" i="35" s="1"/>
  <c r="G115" i="18" a="1"/>
  <c r="G115" i="18" s="1"/>
  <c r="H115" i="18" s="1"/>
  <c r="I20" i="35" a="1"/>
  <c r="I20" i="35" s="1"/>
  <c r="I24" i="35" a="1"/>
  <c r="I24" i="35" s="1"/>
  <c r="G158" i="18" a="1"/>
  <c r="G158" i="18" s="1"/>
  <c r="I158" i="18" s="1"/>
  <c r="G159" i="18" a="1"/>
  <c r="G159" i="18" s="1"/>
  <c r="I159" i="18" s="1"/>
  <c r="I66" i="35" a="1"/>
  <c r="I66" i="35" s="1"/>
  <c r="I69" i="35" a="1"/>
  <c r="I69" i="35" s="1"/>
  <c r="J362" i="37" s="1"/>
  <c r="G127" i="18" a="1"/>
  <c r="G127" i="18" s="1"/>
  <c r="G114" i="18" a="1"/>
  <c r="G114" i="18" s="1"/>
  <c r="H114" i="18" s="1"/>
  <c r="I22" i="35" a="1"/>
  <c r="I22" i="35" s="1"/>
  <c r="G165" i="18" a="1"/>
  <c r="G165" i="18" s="1"/>
  <c r="H165" i="18" s="1"/>
  <c r="G156" i="18" a="1"/>
  <c r="G156" i="18" s="1"/>
  <c r="H156" i="18" s="1"/>
  <c r="G157" i="18" a="1"/>
  <c r="G157" i="18" s="1"/>
  <c r="H157" i="18" s="1"/>
  <c r="D47" i="17" a="1"/>
  <c r="D47" i="17" s="1"/>
  <c r="F35" i="20" s="1"/>
  <c r="N30" i="9"/>
  <c r="G17" i="20"/>
  <c r="G15" i="20"/>
  <c r="G14" i="20"/>
  <c r="P12" i="20"/>
  <c r="G11" i="20"/>
  <c r="P18" i="20"/>
  <c r="G6" i="20"/>
  <c r="G9" i="20"/>
  <c r="G19" i="20"/>
  <c r="G8" i="20"/>
  <c r="P11" i="20"/>
  <c r="G16" i="20"/>
  <c r="P17" i="20"/>
  <c r="P15" i="20"/>
  <c r="G13" i="20"/>
  <c r="N6" i="9"/>
  <c r="U6" i="9" s="1"/>
  <c r="G12" i="20"/>
  <c r="P6" i="20"/>
  <c r="P19" i="20"/>
  <c r="G10" i="20"/>
  <c r="E23" i="22"/>
  <c r="P16" i="20"/>
  <c r="P10" i="20"/>
  <c r="P13" i="20"/>
  <c r="P8" i="20"/>
  <c r="P9" i="20"/>
  <c r="G18" i="20"/>
  <c r="P7" i="20"/>
  <c r="P14" i="20"/>
  <c r="G7" i="20"/>
  <c r="N8" i="9"/>
  <c r="U8" i="9" s="1"/>
  <c r="E25" i="22"/>
  <c r="E68" i="22"/>
  <c r="P45" i="20"/>
  <c r="P37" i="20"/>
  <c r="G35" i="20"/>
  <c r="G38" i="20"/>
  <c r="P33" i="20"/>
  <c r="G36" i="20"/>
  <c r="G40" i="20"/>
  <c r="P34" i="20"/>
  <c r="G41" i="20"/>
  <c r="G39" i="20"/>
  <c r="G37" i="20"/>
  <c r="P42" i="20"/>
  <c r="P43" i="20"/>
  <c r="G46" i="20"/>
  <c r="P40" i="20"/>
  <c r="P36" i="20"/>
  <c r="P44" i="20"/>
  <c r="P39" i="20"/>
  <c r="G43" i="20"/>
  <c r="P41" i="20"/>
  <c r="P46" i="20"/>
  <c r="P38" i="20"/>
  <c r="G33" i="20"/>
  <c r="P35" i="20"/>
  <c r="G42" i="20"/>
  <c r="G34" i="20"/>
  <c r="G45" i="20"/>
  <c r="G44" i="20"/>
  <c r="N40" i="9"/>
  <c r="E88" i="22"/>
  <c r="K39" i="20"/>
  <c r="K34" i="20"/>
  <c r="K44" i="20"/>
  <c r="T42" i="20"/>
  <c r="K37" i="20"/>
  <c r="K41" i="20"/>
  <c r="T34" i="20"/>
  <c r="T41" i="20"/>
  <c r="T43" i="20"/>
  <c r="K45" i="20"/>
  <c r="T38" i="20"/>
  <c r="K38" i="20"/>
  <c r="K33" i="20"/>
  <c r="T45" i="20"/>
  <c r="T35" i="20"/>
  <c r="K46" i="20"/>
  <c r="T37" i="20"/>
  <c r="R40" i="9"/>
  <c r="K40" i="20"/>
  <c r="T33" i="20"/>
  <c r="K35" i="20"/>
  <c r="T39" i="20"/>
  <c r="K43" i="20"/>
  <c r="K42" i="20"/>
  <c r="T44" i="20"/>
  <c r="T46" i="20"/>
  <c r="T40" i="20"/>
  <c r="T36" i="20"/>
  <c r="K36" i="20"/>
  <c r="E45" i="22"/>
  <c r="R8" i="9"/>
  <c r="V8" i="9" s="1"/>
  <c r="T14" i="20"/>
  <c r="K16" i="20"/>
  <c r="K7" i="20"/>
  <c r="K11" i="20"/>
  <c r="T18" i="20"/>
  <c r="T9" i="20"/>
  <c r="T15" i="20"/>
  <c r="K14" i="20"/>
  <c r="K17" i="20"/>
  <c r="K10" i="20"/>
  <c r="R6" i="9"/>
  <c r="V6" i="9" s="1"/>
  <c r="T8" i="20"/>
  <c r="K13" i="20"/>
  <c r="T11" i="20"/>
  <c r="T6" i="20"/>
  <c r="K18" i="20"/>
  <c r="K12" i="20"/>
  <c r="T13" i="20"/>
  <c r="K19" i="20"/>
  <c r="T10" i="20"/>
  <c r="K9" i="20"/>
  <c r="K15" i="20"/>
  <c r="T7" i="20"/>
  <c r="T12" i="20"/>
  <c r="K8" i="20"/>
  <c r="K6" i="20"/>
  <c r="R30" i="9"/>
  <c r="T17" i="20"/>
  <c r="E43" i="22"/>
  <c r="T19" i="20"/>
  <c r="T16" i="20"/>
  <c r="O45" i="20"/>
  <c r="F39" i="20"/>
  <c r="O11" i="20"/>
  <c r="J326" i="37"/>
  <c r="J338" i="37"/>
  <c r="H334" i="37"/>
  <c r="H226" i="37"/>
  <c r="I234" i="37"/>
  <c r="H238" i="37"/>
  <c r="H322" i="37"/>
  <c r="H184" i="37"/>
  <c r="H185" i="37"/>
  <c r="H183" i="37"/>
  <c r="I366" i="37"/>
  <c r="I246" i="37"/>
  <c r="H188" i="37"/>
  <c r="H187" i="37"/>
  <c r="H186" i="37"/>
  <c r="I150" i="37"/>
  <c r="H358" i="37"/>
  <c r="H346" i="37"/>
  <c r="H142" i="37"/>
  <c r="I342" i="37"/>
  <c r="H154" i="37"/>
  <c r="I330" i="37"/>
  <c r="I354" i="3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7" i="18"/>
  <c r="H7" i="18"/>
  <c r="I306" i="18"/>
  <c r="H306" i="18"/>
  <c r="F95" i="18"/>
  <c r="J95" i="18"/>
  <c r="I192" i="18"/>
  <c r="H192" i="18"/>
  <c r="F342" i="18"/>
  <c r="J342" i="18"/>
  <c r="I443" i="18"/>
  <c r="H443" i="18"/>
  <c r="H447" i="18"/>
  <c r="I447" i="18"/>
  <c r="H448" i="18"/>
  <c r="I448" i="18"/>
  <c r="H264" i="18"/>
  <c r="I264" i="18"/>
  <c r="J383" i="18"/>
  <c r="F383" i="18"/>
  <c r="F212" i="18"/>
  <c r="J212" i="18"/>
  <c r="F343" i="18"/>
  <c r="J343" i="18"/>
  <c r="J390" i="18"/>
  <c r="F390" i="18"/>
  <c r="F98" i="18"/>
  <c r="J98" i="18"/>
  <c r="J430" i="18"/>
  <c r="F430" i="18"/>
  <c r="I44" i="18"/>
  <c r="H44" i="18"/>
  <c r="H56" i="18"/>
  <c r="I56" i="18"/>
  <c r="F223" i="18"/>
  <c r="J223" i="18"/>
  <c r="J339" i="18"/>
  <c r="F339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I195" i="18"/>
  <c r="H195" i="18"/>
  <c r="H196" i="18"/>
  <c r="I196" i="18"/>
  <c r="H186" i="18"/>
  <c r="I186" i="18"/>
  <c r="J135" i="18"/>
  <c r="F135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F380" i="18"/>
  <c r="J380" i="18"/>
  <c r="F93" i="18"/>
  <c r="J93" i="18"/>
  <c r="F141" i="18"/>
  <c r="J141" i="18"/>
  <c r="F182" i="18"/>
  <c r="J182" i="18"/>
  <c r="I226" i="18"/>
  <c r="H226" i="18"/>
  <c r="F136" i="18"/>
  <c r="J136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8" i="18"/>
  <c r="I8" i="18"/>
  <c r="I2" i="18"/>
  <c r="H2" i="18"/>
  <c r="I309" i="18"/>
  <c r="H309" i="18"/>
  <c r="F392" i="18"/>
  <c r="J392" i="18"/>
  <c r="H184" i="18"/>
  <c r="I184" i="18"/>
  <c r="I190" i="18"/>
  <c r="H190" i="18"/>
  <c r="H188" i="18"/>
  <c r="I188" i="18"/>
  <c r="F219" i="18"/>
  <c r="J219" i="18"/>
  <c r="H441" i="18"/>
  <c r="I441" i="18"/>
  <c r="H262" i="18"/>
  <c r="I262" i="18"/>
  <c r="I259" i="18"/>
  <c r="H259" i="18"/>
  <c r="H254" i="18"/>
  <c r="I254" i="18"/>
  <c r="F345" i="18"/>
  <c r="J345" i="18"/>
  <c r="F171" i="18"/>
  <c r="J171" i="18"/>
  <c r="I230" i="18"/>
  <c r="H230" i="18"/>
  <c r="J470" i="18"/>
  <c r="F470" i="18"/>
  <c r="F347" i="18"/>
  <c r="J347" i="18"/>
  <c r="F170" i="18"/>
  <c r="J170" i="18"/>
  <c r="H52" i="18"/>
  <c r="I52" i="18"/>
  <c r="H45" i="18"/>
  <c r="I45" i="18"/>
  <c r="J214" i="18"/>
  <c r="F214" i="18"/>
  <c r="H168" i="18"/>
  <c r="I168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197" i="18"/>
  <c r="I197" i="18"/>
  <c r="F218" i="18"/>
  <c r="J218" i="18"/>
  <c r="I127" i="18"/>
  <c r="H127" i="18"/>
  <c r="I445" i="18"/>
  <c r="H445" i="18"/>
  <c r="I437" i="18"/>
  <c r="H437" i="18"/>
  <c r="I446" i="18"/>
  <c r="H446" i="18"/>
  <c r="H260" i="18"/>
  <c r="I260" i="18"/>
  <c r="J87" i="18"/>
  <c r="F87" i="18"/>
  <c r="J428" i="18"/>
  <c r="F428" i="18"/>
  <c r="I228" i="18"/>
  <c r="H228" i="18"/>
  <c r="J384" i="18"/>
  <c r="F384" i="18"/>
  <c r="H53" i="18"/>
  <c r="I53" i="18"/>
  <c r="H50" i="18"/>
  <c r="I50" i="18"/>
  <c r="J129" i="18"/>
  <c r="F129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10" i="18"/>
  <c r="H10" i="18"/>
  <c r="I9" i="18"/>
  <c r="H9" i="18"/>
  <c r="J217" i="18"/>
  <c r="F217" i="18"/>
  <c r="F220" i="18"/>
  <c r="J220" i="18"/>
  <c r="J138" i="18"/>
  <c r="F138" i="18"/>
  <c r="F88" i="18"/>
  <c r="J88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F477" i="18"/>
  <c r="J477" i="18"/>
  <c r="H236" i="18"/>
  <c r="I236" i="18"/>
  <c r="I227" i="18"/>
  <c r="H227" i="18"/>
  <c r="H229" i="18"/>
  <c r="I229" i="18"/>
  <c r="M10" i="9"/>
  <c r="F351" i="18"/>
  <c r="J351" i="18"/>
  <c r="F91" i="18"/>
  <c r="J91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H193" i="18"/>
  <c r="I193" i="18"/>
  <c r="H187" i="18"/>
  <c r="I187" i="18"/>
  <c r="I125" i="18"/>
  <c r="H125" i="18"/>
  <c r="H438" i="18"/>
  <c r="I438" i="18"/>
  <c r="H440" i="18"/>
  <c r="I440" i="18"/>
  <c r="I266" i="18"/>
  <c r="H266" i="18"/>
  <c r="J134" i="18"/>
  <c r="F134" i="18"/>
  <c r="F422" i="18"/>
  <c r="J422" i="18"/>
  <c r="I235" i="18"/>
  <c r="H235" i="18"/>
  <c r="F431" i="18"/>
  <c r="J431" i="18"/>
  <c r="F177" i="18"/>
  <c r="J177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194" i="18"/>
  <c r="H194" i="18"/>
  <c r="I185" i="18"/>
  <c r="H185" i="18"/>
  <c r="I191" i="18"/>
  <c r="H191" i="18"/>
  <c r="F434" i="18"/>
  <c r="J434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I231" i="18"/>
  <c r="H231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H189" i="18"/>
  <c r="I189" i="18"/>
  <c r="J137" i="18"/>
  <c r="F137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F130" i="18"/>
  <c r="J130" i="18"/>
  <c r="F172" i="18"/>
  <c r="J172" i="18"/>
  <c r="F222" i="18"/>
  <c r="J222" i="18"/>
  <c r="J381" i="18"/>
  <c r="F381" i="18"/>
  <c r="J132" i="18"/>
  <c r="F132" i="18"/>
  <c r="I237" i="18"/>
  <c r="H237" i="18"/>
  <c r="H239" i="18"/>
  <c r="I239" i="18"/>
  <c r="I234" i="18"/>
  <c r="F221" i="18"/>
  <c r="J221" i="18"/>
  <c r="F350" i="18"/>
  <c r="J350" i="18"/>
  <c r="F90" i="18"/>
  <c r="J90" i="18"/>
  <c r="I49" i="18"/>
  <c r="H49" i="18"/>
  <c r="I51" i="18"/>
  <c r="H51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I114" i="18" l="1"/>
  <c r="H233" i="18"/>
  <c r="I115" i="18"/>
  <c r="I117" i="18"/>
  <c r="I238" i="18"/>
  <c r="H167" i="18"/>
  <c r="I165" i="18"/>
  <c r="H232" i="18"/>
  <c r="F45" i="20"/>
  <c r="F14" i="20"/>
  <c r="F33" i="20"/>
  <c r="F16" i="20"/>
  <c r="F10" i="20"/>
  <c r="O16" i="20"/>
  <c r="F6" i="20"/>
  <c r="O35" i="20"/>
  <c r="F44" i="20"/>
  <c r="O7" i="20"/>
  <c r="O17" i="20"/>
  <c r="O18" i="20"/>
  <c r="O36" i="20"/>
  <c r="F18" i="20"/>
  <c r="O13" i="20"/>
  <c r="O44" i="20"/>
  <c r="F41" i="20"/>
  <c r="F7" i="20"/>
  <c r="O10" i="20"/>
  <c r="H158" i="18"/>
  <c r="O37" i="20"/>
  <c r="O14" i="20"/>
  <c r="O9" i="20"/>
  <c r="O8" i="20"/>
  <c r="F8" i="20"/>
  <c r="F40" i="20"/>
  <c r="F43" i="20"/>
  <c r="O43" i="20"/>
  <c r="F13" i="20"/>
  <c r="F34" i="20"/>
  <c r="F17" i="20"/>
  <c r="O12" i="20"/>
  <c r="F11" i="20"/>
  <c r="F36" i="20"/>
  <c r="F42" i="20"/>
  <c r="O6" i="20"/>
  <c r="O42" i="20"/>
  <c r="F38" i="20"/>
  <c r="O15" i="20"/>
  <c r="F19" i="20"/>
  <c r="O39" i="20"/>
  <c r="O38" i="20"/>
  <c r="F9" i="20"/>
  <c r="F12" i="20"/>
  <c r="F46" i="20"/>
  <c r="O19" i="20"/>
  <c r="O33" i="20"/>
  <c r="O34" i="20"/>
  <c r="O46" i="20"/>
  <c r="F37" i="20"/>
  <c r="O40" i="20"/>
  <c r="O41" i="20"/>
  <c r="F15" i="20"/>
  <c r="H120" i="18"/>
  <c r="J120" i="18" s="1"/>
  <c r="I156" i="18"/>
  <c r="H126" i="18"/>
  <c r="J126" i="18" s="1"/>
  <c r="H164" i="18"/>
  <c r="J164" i="18" s="1"/>
  <c r="I157" i="18"/>
  <c r="H159" i="18"/>
  <c r="J159" i="18" s="1"/>
  <c r="H122" i="18"/>
  <c r="I116" i="18"/>
  <c r="J116" i="18" s="1"/>
  <c r="I160" i="18"/>
  <c r="J160" i="18" s="1"/>
  <c r="I83" i="35" a="1"/>
  <c r="I83" i="35" s="1"/>
  <c r="J366" i="37" s="1"/>
  <c r="G252" i="18" a="1"/>
  <c r="G252" i="18" s="1"/>
  <c r="I75" i="35" a="1"/>
  <c r="I75" i="35" s="1"/>
  <c r="J342" i="37" s="1"/>
  <c r="G250" i="18" a="1"/>
  <c r="G250" i="18" s="1"/>
  <c r="G248" i="18" a="1"/>
  <c r="G248" i="18" s="1"/>
  <c r="G240" i="18" a="1"/>
  <c r="G240" i="18" s="1"/>
  <c r="I77" i="35" a="1"/>
  <c r="I77" i="35" s="1"/>
  <c r="I86" i="35" a="1"/>
  <c r="I86" i="35" s="1"/>
  <c r="I74" i="35" a="1"/>
  <c r="I74" i="35" s="1"/>
  <c r="J246" i="37" s="1"/>
  <c r="I82" i="35" a="1"/>
  <c r="I82" i="35" s="1"/>
  <c r="I78" i="35" a="1"/>
  <c r="I78" i="35" s="1"/>
  <c r="G242" i="18" a="1"/>
  <c r="G242" i="18" s="1"/>
  <c r="G246" i="18" a="1"/>
  <c r="G246" i="18" s="1"/>
  <c r="G249" i="18" a="1"/>
  <c r="G249" i="18" s="1"/>
  <c r="I81" i="35" a="1"/>
  <c r="I81" i="35" s="1"/>
  <c r="T20" i="20"/>
  <c r="I79" i="35" a="1"/>
  <c r="I79" i="35" s="1"/>
  <c r="G245" i="18" a="1"/>
  <c r="G245" i="18" s="1"/>
  <c r="G251" i="18" a="1"/>
  <c r="G251" i="18" s="1"/>
  <c r="G253" i="18" a="1"/>
  <c r="G253" i="18" s="1"/>
  <c r="G247" i="18" a="1"/>
  <c r="G247" i="18" s="1"/>
  <c r="I76" i="35" a="1"/>
  <c r="I76" i="35" s="1"/>
  <c r="I80" i="35" a="1"/>
  <c r="I80" i="35" s="1"/>
  <c r="G244" i="18" a="1"/>
  <c r="G244" i="18" s="1"/>
  <c r="I84" i="35" a="1"/>
  <c r="I84" i="35" s="1"/>
  <c r="I73" i="35" a="1"/>
  <c r="I73" i="35" s="1"/>
  <c r="J162" i="37" s="1"/>
  <c r="G241" i="18" a="1"/>
  <c r="G241" i="18" s="1"/>
  <c r="I85" i="35" a="1"/>
  <c r="I85" i="35" s="1"/>
  <c r="G243" i="18" a="1"/>
  <c r="G243" i="18" s="1"/>
  <c r="H23" i="35" a="1"/>
  <c r="H23" i="35" s="1"/>
  <c r="H26" i="35" a="1"/>
  <c r="H26" i="35" s="1"/>
  <c r="H22" i="35" a="1"/>
  <c r="H22" i="35" s="1"/>
  <c r="H17" i="35" a="1"/>
  <c r="H17" i="35" s="1"/>
  <c r="I146" i="37" s="1"/>
  <c r="H20" i="35" a="1"/>
  <c r="H20" i="35" s="1"/>
  <c r="H28" i="35" a="1"/>
  <c r="H28" i="35" s="1"/>
  <c r="H19" i="35" a="1"/>
  <c r="H19" i="35" s="1"/>
  <c r="I326" i="37" s="1"/>
  <c r="G20" i="20"/>
  <c r="H25" i="35" a="1"/>
  <c r="H25" i="35" s="1"/>
  <c r="G102" i="18" a="1"/>
  <c r="G102" i="18" s="1"/>
  <c r="G105" i="18" a="1"/>
  <c r="G105" i="18" s="1"/>
  <c r="H24" i="35" a="1"/>
  <c r="H24" i="35" s="1"/>
  <c r="H21" i="35" a="1"/>
  <c r="H21" i="35" s="1"/>
  <c r="H30" i="35" a="1"/>
  <c r="H30" i="35" s="1"/>
  <c r="G103" i="18" a="1"/>
  <c r="G103" i="18" s="1"/>
  <c r="G101" i="18" a="1"/>
  <c r="G101" i="18" s="1"/>
  <c r="G110" i="18" a="1"/>
  <c r="G110" i="18" s="1"/>
  <c r="H27" i="35" a="1"/>
  <c r="H27" i="35" s="1"/>
  <c r="I350" i="37" s="1"/>
  <c r="H29" i="35" a="1"/>
  <c r="H29" i="35" s="1"/>
  <c r="G111" i="18" a="1"/>
  <c r="G111" i="18" s="1"/>
  <c r="G112" i="18" a="1"/>
  <c r="G112" i="18" s="1"/>
  <c r="G113" i="18" a="1"/>
  <c r="G113" i="18" s="1"/>
  <c r="G109" i="18" a="1"/>
  <c r="G109" i="18" s="1"/>
  <c r="H18" i="35" a="1"/>
  <c r="H18" i="35" s="1"/>
  <c r="I230" i="37" s="1"/>
  <c r="G104" i="18" a="1"/>
  <c r="G104" i="18" s="1"/>
  <c r="G100" i="18" a="1"/>
  <c r="G100" i="18" s="1"/>
  <c r="G106" i="18" a="1"/>
  <c r="G106" i="18" s="1"/>
  <c r="G108" i="18" a="1"/>
  <c r="G108" i="18" s="1"/>
  <c r="G107" i="18" a="1"/>
  <c r="G107" i="18" s="1"/>
  <c r="H146" i="35" a="1"/>
  <c r="H146" i="35" s="1"/>
  <c r="G400" i="18" a="1"/>
  <c r="G400" i="18" s="1"/>
  <c r="H156" i="35" a="1"/>
  <c r="H156" i="35" s="1"/>
  <c r="H144" i="35" a="1"/>
  <c r="H144" i="35" s="1"/>
  <c r="H147" i="35" a="1"/>
  <c r="H147" i="35" s="1"/>
  <c r="H153" i="35" a="1"/>
  <c r="H153" i="35" s="1"/>
  <c r="H151" i="35" a="1"/>
  <c r="H151" i="35" s="1"/>
  <c r="G403" i="18" a="1"/>
  <c r="G403" i="18" s="1"/>
  <c r="H148" i="35" a="1"/>
  <c r="H148" i="35" s="1"/>
  <c r="P47" i="20"/>
  <c r="G407" i="18" a="1"/>
  <c r="G407" i="18" s="1"/>
  <c r="G396" i="18" a="1"/>
  <c r="G396" i="18" s="1"/>
  <c r="H155" i="35" a="1"/>
  <c r="H155" i="35" s="1"/>
  <c r="H152" i="35" a="1"/>
  <c r="H152" i="35" s="1"/>
  <c r="G397" i="18" a="1"/>
  <c r="G397" i="18" s="1"/>
  <c r="H143" i="35" a="1"/>
  <c r="H143" i="35" s="1"/>
  <c r="G401" i="18" a="1"/>
  <c r="G401" i="18" s="1"/>
  <c r="H154" i="35" a="1"/>
  <c r="H154" i="35" s="1"/>
  <c r="G395" i="18" a="1"/>
  <c r="G395" i="18" s="1"/>
  <c r="H150" i="35" a="1"/>
  <c r="H150" i="35" s="1"/>
  <c r="H149" i="35" a="1"/>
  <c r="H149" i="35" s="1"/>
  <c r="G399" i="18" a="1"/>
  <c r="G399" i="18" s="1"/>
  <c r="G404" i="18" a="1"/>
  <c r="G404" i="18" s="1"/>
  <c r="G405" i="18" a="1"/>
  <c r="G405" i="18" s="1"/>
  <c r="G406" i="18" a="1"/>
  <c r="G406" i="18" s="1"/>
  <c r="G402" i="18" a="1"/>
  <c r="G402" i="18" s="1"/>
  <c r="G398" i="18" a="1"/>
  <c r="G398" i="18" s="1"/>
  <c r="G394" i="18" a="1"/>
  <c r="G394" i="18" s="1"/>
  <c r="H145" i="35" a="1"/>
  <c r="H145" i="35" s="1"/>
  <c r="G450" i="18" a="1"/>
  <c r="G450" i="18" s="1"/>
  <c r="G452" i="18" a="1"/>
  <c r="G452" i="18" s="1"/>
  <c r="I121" i="35" a="1"/>
  <c r="I121" i="35" s="1"/>
  <c r="G459" i="18" a="1"/>
  <c r="G459" i="18" s="1"/>
  <c r="I123" i="35" a="1"/>
  <c r="I123" i="35" s="1"/>
  <c r="G455" i="18" a="1"/>
  <c r="G455" i="18" s="1"/>
  <c r="I127" i="35" a="1"/>
  <c r="I127" i="35" s="1"/>
  <c r="I124" i="35" a="1"/>
  <c r="I124" i="35" s="1"/>
  <c r="I122" i="35" a="1"/>
  <c r="I122" i="35" s="1"/>
  <c r="I120" i="35" a="1"/>
  <c r="I120" i="35" s="1"/>
  <c r="G456" i="18" a="1"/>
  <c r="G456" i="18" s="1"/>
  <c r="K47" i="20"/>
  <c r="G463" i="18" a="1"/>
  <c r="G463" i="18" s="1"/>
  <c r="G457" i="18" a="1"/>
  <c r="G457" i="18" s="1"/>
  <c r="I126" i="35" a="1"/>
  <c r="I126" i="35" s="1"/>
  <c r="G460" i="18" a="1"/>
  <c r="G460" i="18" s="1"/>
  <c r="I118" i="35" a="1"/>
  <c r="I118" i="35" s="1"/>
  <c r="I115" i="35" a="1"/>
  <c r="I115" i="35" s="1"/>
  <c r="I117" i="35" a="1"/>
  <c r="I117" i="35" s="1"/>
  <c r="I119" i="35" a="1"/>
  <c r="I119" i="35" s="1"/>
  <c r="G453" i="18" a="1"/>
  <c r="G453" i="18" s="1"/>
  <c r="I128" i="35" a="1"/>
  <c r="I128" i="35" s="1"/>
  <c r="G462" i="18" a="1"/>
  <c r="G462" i="18" s="1"/>
  <c r="G461" i="18" a="1"/>
  <c r="G461" i="18" s="1"/>
  <c r="G451" i="18" a="1"/>
  <c r="G451" i="18" s="1"/>
  <c r="G454" i="18" a="1"/>
  <c r="G454" i="18" s="1"/>
  <c r="I116" i="35" a="1"/>
  <c r="I116" i="35" s="1"/>
  <c r="I125" i="35" a="1"/>
  <c r="I125" i="35" s="1"/>
  <c r="G458" i="18" a="1"/>
  <c r="G458" i="18" s="1"/>
  <c r="I160" i="35" a="1"/>
  <c r="I160" i="35" s="1"/>
  <c r="I158" i="35" a="1"/>
  <c r="I158" i="35" s="1"/>
  <c r="G502" i="18" a="1"/>
  <c r="G502" i="18" s="1"/>
  <c r="I164" i="35" a="1"/>
  <c r="I164" i="35" s="1"/>
  <c r="I157" i="35" a="1"/>
  <c r="I157" i="35" s="1"/>
  <c r="T47" i="20"/>
  <c r="I159" i="35" a="1"/>
  <c r="I159" i="35" s="1"/>
  <c r="G503" i="18" a="1"/>
  <c r="G503" i="18" s="1"/>
  <c r="G492" i="18" a="1"/>
  <c r="G492" i="18" s="1"/>
  <c r="I169" i="35" a="1"/>
  <c r="I169" i="35" s="1"/>
  <c r="I170" i="35" a="1"/>
  <c r="I170" i="35" s="1"/>
  <c r="G497" i="18" a="1"/>
  <c r="G497" i="18" s="1"/>
  <c r="G493" i="18" a="1"/>
  <c r="G493" i="18" s="1"/>
  <c r="G500" i="18" a="1"/>
  <c r="G500" i="18" s="1"/>
  <c r="G495" i="18" a="1"/>
  <c r="G495" i="18" s="1"/>
  <c r="G496" i="18" a="1"/>
  <c r="G496" i="18" s="1"/>
  <c r="G499" i="18" a="1"/>
  <c r="G499" i="18" s="1"/>
  <c r="G501" i="18" a="1"/>
  <c r="G501" i="18" s="1"/>
  <c r="I162" i="35" a="1"/>
  <c r="I162" i="35" s="1"/>
  <c r="I161" i="35" a="1"/>
  <c r="I161" i="35" s="1"/>
  <c r="I163" i="35" a="1"/>
  <c r="I163" i="35" s="1"/>
  <c r="G498" i="18" a="1"/>
  <c r="G498" i="18" s="1"/>
  <c r="G505" i="18" a="1"/>
  <c r="G505" i="18" s="1"/>
  <c r="I168" i="35" a="1"/>
  <c r="I168" i="35" s="1"/>
  <c r="I165" i="35" a="1"/>
  <c r="I165" i="35" s="1"/>
  <c r="G504" i="18" a="1"/>
  <c r="G504" i="18" s="1"/>
  <c r="I166" i="35" a="1"/>
  <c r="I166" i="35" s="1"/>
  <c r="I167" i="35" a="1"/>
  <c r="I167" i="35" s="1"/>
  <c r="G494" i="18" a="1"/>
  <c r="G494" i="18" s="1"/>
  <c r="H66" i="35" a="1"/>
  <c r="H66" i="35" s="1"/>
  <c r="G147" i="18" a="1"/>
  <c r="G147" i="18" s="1"/>
  <c r="H65" i="35" a="1"/>
  <c r="H65" i="35" s="1"/>
  <c r="G150" i="18" a="1"/>
  <c r="G150" i="18" s="1"/>
  <c r="G146" i="18" a="1"/>
  <c r="G146" i="18" s="1"/>
  <c r="G144" i="18" a="1"/>
  <c r="G144" i="18" s="1"/>
  <c r="G154" i="18" a="1"/>
  <c r="G154" i="18" s="1"/>
  <c r="G151" i="18" a="1"/>
  <c r="G151" i="18" s="1"/>
  <c r="G153" i="18" a="1"/>
  <c r="G153" i="18" s="1"/>
  <c r="H72" i="35" a="1"/>
  <c r="H72" i="35" s="1"/>
  <c r="G143" i="18" a="1"/>
  <c r="G143" i="18" s="1"/>
  <c r="H67" i="35" a="1"/>
  <c r="H67" i="35" s="1"/>
  <c r="H70" i="35" a="1"/>
  <c r="H70" i="35" s="1"/>
  <c r="G145" i="18" a="1"/>
  <c r="G145" i="18" s="1"/>
  <c r="G149" i="18" a="1"/>
  <c r="G149" i="18" s="1"/>
  <c r="H63" i="35" a="1"/>
  <c r="H63" i="35" s="1"/>
  <c r="H64" i="35" a="1"/>
  <c r="H64" i="35" s="1"/>
  <c r="H60" i="35" a="1"/>
  <c r="H60" i="35" s="1"/>
  <c r="I242" i="37" s="1"/>
  <c r="H69" i="35" a="1"/>
  <c r="H69" i="35" s="1"/>
  <c r="I362" i="37" s="1"/>
  <c r="G155" i="18" a="1"/>
  <c r="G155" i="18" s="1"/>
  <c r="G142" i="18" a="1"/>
  <c r="G142" i="18" s="1"/>
  <c r="P20" i="20"/>
  <c r="G152" i="18" a="1"/>
  <c r="G152" i="18" s="1"/>
  <c r="H68" i="35" a="1"/>
  <c r="H68" i="35" s="1"/>
  <c r="G148" i="18" a="1"/>
  <c r="G148" i="18" s="1"/>
  <c r="H62" i="35" a="1"/>
  <c r="H62" i="35" s="1"/>
  <c r="H71" i="35" a="1"/>
  <c r="H71" i="35" s="1"/>
  <c r="H59" i="35" a="1"/>
  <c r="H59" i="35" s="1"/>
  <c r="I158" i="37" s="1"/>
  <c r="H61" i="35" a="1"/>
  <c r="H61" i="35" s="1"/>
  <c r="I338" i="37" s="1"/>
  <c r="E27" i="17"/>
  <c r="R10" i="9"/>
  <c r="E25" i="17"/>
  <c r="E28" i="17" s="1"/>
  <c r="I43" i="35" a="1"/>
  <c r="I43" i="35" s="1"/>
  <c r="I37" i="35" a="1"/>
  <c r="I37" i="35" s="1"/>
  <c r="I31" i="35" a="1"/>
  <c r="I31" i="35" s="1"/>
  <c r="J150" i="37" s="1"/>
  <c r="G211" i="18" a="1"/>
  <c r="G211" i="18" s="1"/>
  <c r="I44" i="35" a="1"/>
  <c r="I44" i="35" s="1"/>
  <c r="I41" i="35" a="1"/>
  <c r="I41" i="35" s="1"/>
  <c r="J354" i="37" s="1"/>
  <c r="K20" i="20"/>
  <c r="G209" i="18" a="1"/>
  <c r="G209" i="18" s="1"/>
  <c r="I34" i="35" a="1"/>
  <c r="I34" i="35" s="1"/>
  <c r="I38" i="35" a="1"/>
  <c r="I38" i="35" s="1"/>
  <c r="I33" i="35" a="1"/>
  <c r="I33" i="35" s="1"/>
  <c r="J330" i="37" s="1"/>
  <c r="G208" i="18" a="1"/>
  <c r="G208" i="18" s="1"/>
  <c r="I40" i="35" a="1"/>
  <c r="I40" i="35" s="1"/>
  <c r="G202" i="18" a="1"/>
  <c r="G202" i="18" s="1"/>
  <c r="I42" i="35" a="1"/>
  <c r="I42" i="35" s="1"/>
  <c r="I39" i="35" a="1"/>
  <c r="I39" i="35" s="1"/>
  <c r="G200" i="18" a="1"/>
  <c r="G200" i="18" s="1"/>
  <c r="G205" i="18" a="1"/>
  <c r="G205" i="18" s="1"/>
  <c r="G201" i="18" a="1"/>
  <c r="G201" i="18" s="1"/>
  <c r="I36" i="35" a="1"/>
  <c r="I36" i="35" s="1"/>
  <c r="G206" i="18" a="1"/>
  <c r="G206" i="18" s="1"/>
  <c r="G210" i="18" a="1"/>
  <c r="G210" i="18" s="1"/>
  <c r="I35" i="35" a="1"/>
  <c r="I35" i="35" s="1"/>
  <c r="G207" i="18" a="1"/>
  <c r="G207" i="18" s="1"/>
  <c r="I32" i="35" a="1"/>
  <c r="I32" i="35" s="1"/>
  <c r="J234" i="37" s="1"/>
  <c r="G204" i="18" a="1"/>
  <c r="G204" i="18" s="1"/>
  <c r="G203" i="18" a="1"/>
  <c r="G203" i="18" s="1"/>
  <c r="G198" i="18" a="1"/>
  <c r="G198" i="18" s="1"/>
  <c r="G199" i="18" a="1"/>
  <c r="G199" i="18" s="1"/>
  <c r="G359" i="18" a="1"/>
  <c r="G359" i="18" s="1"/>
  <c r="H111" i="35" a="1"/>
  <c r="H111" i="35" s="1"/>
  <c r="G364" i="18" a="1"/>
  <c r="G364" i="18" s="1"/>
  <c r="H101" i="35" a="1"/>
  <c r="H101" i="35" s="1"/>
  <c r="G360" i="18" a="1"/>
  <c r="G360" i="18" s="1"/>
  <c r="G47" i="20"/>
  <c r="H103" i="35" a="1"/>
  <c r="H103" i="35" s="1"/>
  <c r="G356" i="18" a="1"/>
  <c r="G356" i="18" s="1"/>
  <c r="G352" i="18" a="1"/>
  <c r="G352" i="18" s="1"/>
  <c r="G365" i="18" a="1"/>
  <c r="G365" i="18" s="1"/>
  <c r="H112" i="35" a="1"/>
  <c r="H112" i="35" s="1"/>
  <c r="G361" i="18" a="1"/>
  <c r="G361" i="18" s="1"/>
  <c r="G363" i="18" a="1"/>
  <c r="G363" i="18" s="1"/>
  <c r="G358" i="18" a="1"/>
  <c r="G358" i="18" s="1"/>
  <c r="H109" i="35" a="1"/>
  <c r="H109" i="35" s="1"/>
  <c r="G353" i="18" a="1"/>
  <c r="G353" i="18" s="1"/>
  <c r="H105" i="35" a="1"/>
  <c r="H105" i="35" s="1"/>
  <c r="H114" i="35" a="1"/>
  <c r="H114" i="35" s="1"/>
  <c r="H107" i="35" a="1"/>
  <c r="H107" i="35" s="1"/>
  <c r="H108" i="35" a="1"/>
  <c r="H108" i="35" s="1"/>
  <c r="H113" i="35" a="1"/>
  <c r="H113" i="35" s="1"/>
  <c r="H106" i="35" a="1"/>
  <c r="H106" i="35" s="1"/>
  <c r="G354" i="18" a="1"/>
  <c r="G354" i="18" s="1"/>
  <c r="H102" i="35" a="1"/>
  <c r="H102" i="35" s="1"/>
  <c r="G355" i="18" a="1"/>
  <c r="G355" i="18" s="1"/>
  <c r="H110" i="35" a="1"/>
  <c r="H110" i="35" s="1"/>
  <c r="G362" i="18" a="1"/>
  <c r="G362" i="18" s="1"/>
  <c r="G357" i="18" a="1"/>
  <c r="G357" i="18" s="1"/>
  <c r="H104" i="35" a="1"/>
  <c r="H104" i="35" s="1"/>
  <c r="N10" i="9"/>
  <c r="D26" i="17"/>
  <c r="D24" i="17"/>
  <c r="D28" i="17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F236" i="18"/>
  <c r="J236" i="18"/>
  <c r="J379" i="18"/>
  <c r="F379" i="18"/>
  <c r="J230" i="18"/>
  <c r="F230" i="18"/>
  <c r="J226" i="18"/>
  <c r="F226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J235" i="18"/>
  <c r="F235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233" i="18"/>
  <c r="F233" i="18"/>
  <c r="J261" i="18"/>
  <c r="F261" i="18"/>
  <c r="F123" i="18"/>
  <c r="J123" i="18"/>
  <c r="J124" i="18"/>
  <c r="F124" i="18"/>
  <c r="F368" i="18"/>
  <c r="J368" i="18"/>
  <c r="F371" i="18"/>
  <c r="J371" i="18"/>
  <c r="J416" i="18"/>
  <c r="F416" i="18"/>
  <c r="J229" i="18"/>
  <c r="F229" i="18"/>
  <c r="F367" i="18"/>
  <c r="J367" i="18"/>
  <c r="F164" i="18"/>
  <c r="F260" i="18"/>
  <c r="J260" i="18"/>
  <c r="J52" i="18"/>
  <c r="F52" i="18"/>
  <c r="F259" i="18"/>
  <c r="J259" i="18"/>
  <c r="J441" i="18"/>
  <c r="F441" i="18"/>
  <c r="J309" i="18"/>
  <c r="F309" i="18"/>
  <c r="F415" i="18"/>
  <c r="J415" i="18"/>
  <c r="J449" i="18"/>
  <c r="F449" i="18"/>
  <c r="J300" i="18"/>
  <c r="F300" i="18"/>
  <c r="F56" i="18"/>
  <c r="J56" i="18"/>
  <c r="F370" i="18"/>
  <c r="J370" i="18"/>
  <c r="J234" i="18"/>
  <c r="F234" i="18"/>
  <c r="F237" i="18"/>
  <c r="J237" i="18"/>
  <c r="F409" i="18"/>
  <c r="J409" i="18"/>
  <c r="J185" i="18"/>
  <c r="F185" i="18"/>
  <c r="J419" i="18"/>
  <c r="F419" i="18"/>
  <c r="F440" i="18"/>
  <c r="J440" i="18"/>
  <c r="F193" i="18"/>
  <c r="J193" i="18"/>
  <c r="F307" i="18"/>
  <c r="J307" i="18"/>
  <c r="J408" i="18"/>
  <c r="F408" i="18"/>
  <c r="J162" i="18"/>
  <c r="F162" i="18"/>
  <c r="F197" i="18"/>
  <c r="J197" i="18"/>
  <c r="F308" i="18"/>
  <c r="J308" i="18"/>
  <c r="F482" i="18"/>
  <c r="J482" i="18"/>
  <c r="F262" i="18"/>
  <c r="J262" i="18"/>
  <c r="F188" i="18"/>
  <c r="J188" i="18"/>
  <c r="F481" i="18"/>
  <c r="J481" i="18"/>
  <c r="F165" i="18"/>
  <c r="J165" i="18"/>
  <c r="J44" i="18"/>
  <c r="F44" i="18"/>
  <c r="F443" i="18"/>
  <c r="J443" i="18"/>
  <c r="F159" i="18"/>
  <c r="J14" i="18"/>
  <c r="F14" i="18"/>
  <c r="J125" i="18"/>
  <c r="F125" i="18"/>
  <c r="F120" i="18"/>
  <c r="J194" i="18"/>
  <c r="F194" i="18"/>
  <c r="F297" i="18"/>
  <c r="J297" i="18"/>
  <c r="J420" i="18"/>
  <c r="F420" i="18"/>
  <c r="F438" i="18"/>
  <c r="J438" i="18"/>
  <c r="F126" i="18"/>
  <c r="J305" i="18"/>
  <c r="F305" i="18"/>
  <c r="J166" i="18"/>
  <c r="F166" i="18"/>
  <c r="J227" i="18"/>
  <c r="F227" i="18"/>
  <c r="F121" i="18"/>
  <c r="J121" i="18"/>
  <c r="J372" i="18"/>
  <c r="F372" i="18"/>
  <c r="F446" i="18"/>
  <c r="J446" i="18"/>
  <c r="F45" i="18"/>
  <c r="J45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J439" i="18"/>
  <c r="F439" i="18"/>
  <c r="J15" i="18"/>
  <c r="F15" i="18"/>
  <c r="J115" i="18"/>
  <c r="F115" i="18"/>
  <c r="J412" i="18"/>
  <c r="F412" i="18"/>
  <c r="F256" i="18"/>
  <c r="J256" i="18"/>
  <c r="F117" i="18"/>
  <c r="J117" i="18"/>
  <c r="J12" i="18"/>
  <c r="F12" i="18"/>
  <c r="J57" i="18"/>
  <c r="F57" i="18"/>
  <c r="F232" i="18"/>
  <c r="J232" i="18"/>
  <c r="J255" i="18"/>
  <c r="F255" i="18"/>
  <c r="J4" i="18"/>
  <c r="F4" i="18"/>
  <c r="J480" i="18"/>
  <c r="F480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F114" i="18"/>
  <c r="J114" i="18"/>
  <c r="F479" i="18"/>
  <c r="J479" i="18"/>
  <c r="J167" i="18"/>
  <c r="F167" i="18"/>
  <c r="F190" i="18"/>
  <c r="J190" i="18"/>
  <c r="F8" i="18"/>
  <c r="J8" i="18"/>
  <c r="J410" i="18"/>
  <c r="F410" i="18"/>
  <c r="F47" i="18"/>
  <c r="J47" i="18"/>
  <c r="J196" i="18"/>
  <c r="F196" i="18"/>
  <c r="J302" i="18"/>
  <c r="F302" i="18"/>
  <c r="F306" i="18"/>
  <c r="J306" i="18"/>
  <c r="F374" i="18"/>
  <c r="J374" i="18"/>
  <c r="J257" i="18"/>
  <c r="F257" i="18"/>
  <c r="J418" i="18"/>
  <c r="F418" i="18"/>
  <c r="J375" i="18"/>
  <c r="F375" i="18"/>
  <c r="F186" i="18"/>
  <c r="J186" i="18"/>
  <c r="F265" i="18"/>
  <c r="J265" i="18"/>
  <c r="J55" i="18"/>
  <c r="F55" i="18"/>
  <c r="J119" i="18"/>
  <c r="F119" i="18"/>
  <c r="J421" i="18"/>
  <c r="F421" i="18"/>
  <c r="J489" i="18"/>
  <c r="F489" i="18"/>
  <c r="J411" i="18"/>
  <c r="F411" i="18"/>
  <c r="F487" i="18"/>
  <c r="J487" i="18"/>
  <c r="F437" i="18"/>
  <c r="J437" i="18"/>
  <c r="J3" i="18"/>
  <c r="F3" i="18"/>
  <c r="F168" i="18"/>
  <c r="J168" i="18"/>
  <c r="F254" i="18"/>
  <c r="J254" i="18"/>
  <c r="J184" i="18"/>
  <c r="F184" i="18"/>
  <c r="F491" i="18"/>
  <c r="J491" i="18"/>
  <c r="F157" i="18"/>
  <c r="J157" i="18"/>
  <c r="J448" i="18"/>
  <c r="F448" i="18"/>
  <c r="J163" i="18"/>
  <c r="F163" i="18"/>
  <c r="J267" i="18"/>
  <c r="F267" i="18"/>
  <c r="F9" i="18"/>
  <c r="J9" i="18"/>
  <c r="F169" i="18"/>
  <c r="J169" i="18"/>
  <c r="J53" i="18"/>
  <c r="F53" i="18"/>
  <c r="J445" i="18"/>
  <c r="F445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486" i="18"/>
  <c r="F486" i="18"/>
  <c r="J231" i="18"/>
  <c r="F231" i="18"/>
  <c r="J299" i="18"/>
  <c r="F299" i="18"/>
  <c r="J366" i="18"/>
  <c r="F366" i="18"/>
  <c r="J161" i="18"/>
  <c r="F161" i="18"/>
  <c r="F417" i="18"/>
  <c r="J417" i="18"/>
  <c r="J50" i="18"/>
  <c r="F50" i="18"/>
  <c r="F228" i="18"/>
  <c r="J228" i="18"/>
  <c r="F127" i="18"/>
  <c r="J127" i="18"/>
  <c r="J54" i="18"/>
  <c r="F54" i="18"/>
  <c r="J296" i="18"/>
  <c r="F296" i="18"/>
  <c r="J11" i="18"/>
  <c r="F11" i="18"/>
  <c r="F238" i="18"/>
  <c r="J238" i="18"/>
  <c r="F7" i="18"/>
  <c r="J7" i="18"/>
  <c r="F160" i="18" l="1"/>
  <c r="F116" i="18"/>
  <c r="H352" i="18"/>
  <c r="I352" i="18"/>
  <c r="I202" i="18"/>
  <c r="H202" i="18"/>
  <c r="H144" i="18"/>
  <c r="I144" i="18"/>
  <c r="I502" i="18"/>
  <c r="H502" i="18"/>
  <c r="H461" i="18"/>
  <c r="I461" i="18"/>
  <c r="I460" i="18"/>
  <c r="H460" i="18"/>
  <c r="I100" i="18"/>
  <c r="H100" i="18"/>
  <c r="H102" i="18"/>
  <c r="I102" i="18"/>
  <c r="H353" i="18"/>
  <c r="I353" i="18"/>
  <c r="H356" i="18"/>
  <c r="I356" i="18"/>
  <c r="I199" i="18"/>
  <c r="H199" i="18"/>
  <c r="I206" i="18"/>
  <c r="H206" i="18"/>
  <c r="H142" i="18"/>
  <c r="I142" i="18"/>
  <c r="H146" i="18"/>
  <c r="I146" i="18"/>
  <c r="H504" i="18"/>
  <c r="I504" i="18"/>
  <c r="I501" i="18"/>
  <c r="H501" i="18"/>
  <c r="I462" i="18"/>
  <c r="H462" i="18"/>
  <c r="H394" i="18"/>
  <c r="I394" i="18"/>
  <c r="I396" i="18"/>
  <c r="H396" i="18"/>
  <c r="I104" i="18"/>
  <c r="H104" i="18"/>
  <c r="I110" i="18"/>
  <c r="H110" i="18"/>
  <c r="H249" i="18"/>
  <c r="I249" i="18"/>
  <c r="H240" i="18"/>
  <c r="I240" i="18"/>
  <c r="H154" i="18"/>
  <c r="I154" i="18"/>
  <c r="I106" i="18"/>
  <c r="H106" i="18"/>
  <c r="H359" i="18"/>
  <c r="I359" i="18"/>
  <c r="H354" i="18"/>
  <c r="I354" i="18"/>
  <c r="H198" i="18"/>
  <c r="I198" i="18"/>
  <c r="H208" i="18"/>
  <c r="I208" i="18"/>
  <c r="I211" i="18"/>
  <c r="H211" i="18"/>
  <c r="H155" i="18"/>
  <c r="I155" i="18"/>
  <c r="H150" i="18"/>
  <c r="I150" i="18"/>
  <c r="I499" i="18"/>
  <c r="H499" i="18"/>
  <c r="I492" i="18"/>
  <c r="H492" i="18"/>
  <c r="H457" i="18"/>
  <c r="I457" i="18"/>
  <c r="I455" i="18"/>
  <c r="H455" i="18"/>
  <c r="I398" i="18"/>
  <c r="H398" i="18"/>
  <c r="I395" i="18"/>
  <c r="H395" i="18"/>
  <c r="I407" i="18"/>
  <c r="H407" i="18"/>
  <c r="I101" i="18"/>
  <c r="H101" i="18"/>
  <c r="I243" i="18"/>
  <c r="H243" i="18"/>
  <c r="I247" i="18"/>
  <c r="H247" i="18"/>
  <c r="I246" i="18"/>
  <c r="H246" i="18"/>
  <c r="H248" i="18"/>
  <c r="I248" i="18"/>
  <c r="I152" i="18"/>
  <c r="H152" i="18"/>
  <c r="H497" i="18"/>
  <c r="I497" i="18"/>
  <c r="I399" i="18"/>
  <c r="H399" i="18"/>
  <c r="I244" i="18"/>
  <c r="H244" i="18"/>
  <c r="I145" i="18"/>
  <c r="H145" i="18"/>
  <c r="I358" i="18"/>
  <c r="H358" i="18"/>
  <c r="I203" i="18"/>
  <c r="H203" i="18"/>
  <c r="I201" i="18"/>
  <c r="H201" i="18"/>
  <c r="H143" i="18"/>
  <c r="I143" i="18"/>
  <c r="H496" i="18"/>
  <c r="I496" i="18"/>
  <c r="H503" i="18"/>
  <c r="I503" i="18"/>
  <c r="I458" i="18"/>
  <c r="H458" i="18"/>
  <c r="H453" i="18"/>
  <c r="I453" i="18"/>
  <c r="H463" i="18"/>
  <c r="I463" i="18"/>
  <c r="I402" i="18"/>
  <c r="H402" i="18"/>
  <c r="H400" i="18"/>
  <c r="I400" i="18"/>
  <c r="H109" i="18"/>
  <c r="I109" i="18"/>
  <c r="I103" i="18"/>
  <c r="H103" i="18"/>
  <c r="H253" i="18"/>
  <c r="I253" i="18"/>
  <c r="I242" i="18"/>
  <c r="H242" i="18"/>
  <c r="H250" i="18"/>
  <c r="I250" i="18"/>
  <c r="H355" i="18"/>
  <c r="I355" i="18"/>
  <c r="H210" i="18"/>
  <c r="I210" i="18"/>
  <c r="I363" i="18"/>
  <c r="H363" i="18"/>
  <c r="I360" i="18"/>
  <c r="H360" i="18"/>
  <c r="H204" i="18"/>
  <c r="I204" i="18"/>
  <c r="I205" i="18"/>
  <c r="H205" i="18"/>
  <c r="H147" i="18"/>
  <c r="I147" i="18"/>
  <c r="I505" i="18"/>
  <c r="H505" i="18"/>
  <c r="H495" i="18"/>
  <c r="I495" i="18"/>
  <c r="H459" i="18"/>
  <c r="I459" i="18"/>
  <c r="H406" i="18"/>
  <c r="I406" i="18"/>
  <c r="I401" i="18"/>
  <c r="H401" i="18"/>
  <c r="H113" i="18"/>
  <c r="I113" i="18"/>
  <c r="H241" i="18"/>
  <c r="I241" i="18"/>
  <c r="I251" i="18"/>
  <c r="H251" i="18"/>
  <c r="I365" i="18"/>
  <c r="H365" i="18"/>
  <c r="H149" i="18"/>
  <c r="I149" i="18"/>
  <c r="H451" i="18"/>
  <c r="I451" i="18"/>
  <c r="H357" i="18"/>
  <c r="I357" i="18"/>
  <c r="H361" i="18"/>
  <c r="I361" i="18"/>
  <c r="I200" i="18"/>
  <c r="H200" i="18"/>
  <c r="I148" i="18"/>
  <c r="H148" i="18"/>
  <c r="I153" i="18"/>
  <c r="H153" i="18"/>
  <c r="H498" i="18"/>
  <c r="I498" i="18"/>
  <c r="I500" i="18"/>
  <c r="H500" i="18"/>
  <c r="H456" i="18"/>
  <c r="I456" i="18"/>
  <c r="H405" i="18"/>
  <c r="I405" i="18"/>
  <c r="H403" i="18"/>
  <c r="I403" i="18"/>
  <c r="H107" i="18"/>
  <c r="I107" i="18"/>
  <c r="H112" i="18"/>
  <c r="I112" i="18"/>
  <c r="H245" i="18"/>
  <c r="I245" i="18"/>
  <c r="H252" i="18"/>
  <c r="I252" i="18"/>
  <c r="H450" i="18"/>
  <c r="I450" i="18"/>
  <c r="H105" i="18"/>
  <c r="I105" i="18"/>
  <c r="I362" i="18"/>
  <c r="H362" i="18"/>
  <c r="H364" i="18"/>
  <c r="I364" i="18"/>
  <c r="I207" i="18"/>
  <c r="H207" i="18"/>
  <c r="H209" i="18"/>
  <c r="I209" i="18"/>
  <c r="I151" i="18"/>
  <c r="H151" i="18"/>
  <c r="I494" i="18"/>
  <c r="H494" i="18"/>
  <c r="H493" i="18"/>
  <c r="I493" i="18"/>
  <c r="I454" i="18"/>
  <c r="H454" i="18"/>
  <c r="H452" i="18"/>
  <c r="I452" i="18"/>
  <c r="I404" i="18"/>
  <c r="H404" i="18"/>
  <c r="I397" i="18"/>
  <c r="H397" i="18"/>
  <c r="I108" i="18"/>
  <c r="H108" i="18"/>
  <c r="I111" i="18"/>
  <c r="H111" i="18"/>
  <c r="Q44" i="66"/>
  <c r="J209" i="18" l="1"/>
  <c r="F209" i="18"/>
  <c r="F459" i="18"/>
  <c r="J459" i="18"/>
  <c r="J240" i="18"/>
  <c r="F240" i="18"/>
  <c r="F494" i="18"/>
  <c r="J494" i="18"/>
  <c r="F452" i="18"/>
  <c r="J452" i="18"/>
  <c r="J245" i="18"/>
  <c r="F245" i="18"/>
  <c r="J405" i="18"/>
  <c r="F405" i="18"/>
  <c r="F357" i="18"/>
  <c r="J357" i="18"/>
  <c r="F406" i="18"/>
  <c r="J406" i="18"/>
  <c r="J147" i="18"/>
  <c r="F147" i="18"/>
  <c r="J400" i="18"/>
  <c r="F400" i="18"/>
  <c r="F248" i="18"/>
  <c r="J248" i="18"/>
  <c r="J150" i="18"/>
  <c r="F150" i="18"/>
  <c r="J198" i="18"/>
  <c r="F198" i="18"/>
  <c r="J154" i="18"/>
  <c r="F154" i="18"/>
  <c r="J102" i="18"/>
  <c r="F102" i="18"/>
  <c r="F112" i="18"/>
  <c r="J112" i="18"/>
  <c r="J504" i="18"/>
  <c r="F504" i="18"/>
  <c r="F111" i="18"/>
  <c r="J111" i="18"/>
  <c r="F151" i="18"/>
  <c r="J151" i="18"/>
  <c r="F362" i="18"/>
  <c r="J362" i="18"/>
  <c r="F153" i="18"/>
  <c r="J153" i="18"/>
  <c r="J251" i="18"/>
  <c r="F251" i="18"/>
  <c r="J363" i="18"/>
  <c r="F363" i="18"/>
  <c r="J242" i="18"/>
  <c r="F242" i="18"/>
  <c r="F458" i="18"/>
  <c r="J458" i="18"/>
  <c r="F201" i="18"/>
  <c r="J201" i="18"/>
  <c r="F244" i="18"/>
  <c r="J244" i="18"/>
  <c r="J101" i="18"/>
  <c r="F101" i="18"/>
  <c r="F455" i="18"/>
  <c r="J455" i="18"/>
  <c r="J104" i="18"/>
  <c r="F104" i="18"/>
  <c r="F501" i="18"/>
  <c r="J501" i="18"/>
  <c r="J206" i="18"/>
  <c r="F206" i="18"/>
  <c r="J502" i="18"/>
  <c r="F502" i="18"/>
  <c r="J241" i="18"/>
  <c r="F241" i="18"/>
  <c r="J155" i="18"/>
  <c r="F155" i="18"/>
  <c r="J108" i="18"/>
  <c r="F108" i="18"/>
  <c r="F148" i="18"/>
  <c r="J148" i="18"/>
  <c r="J205" i="18"/>
  <c r="F205" i="18"/>
  <c r="J402" i="18"/>
  <c r="F402" i="18"/>
  <c r="F203" i="18"/>
  <c r="J203" i="18"/>
  <c r="F399" i="18"/>
  <c r="J399" i="18"/>
  <c r="F246" i="18"/>
  <c r="J246" i="18"/>
  <c r="F407" i="18"/>
  <c r="J407" i="18"/>
  <c r="F396" i="18"/>
  <c r="J396" i="18"/>
  <c r="F199" i="18"/>
  <c r="J199" i="18"/>
  <c r="F100" i="18"/>
  <c r="J100" i="18"/>
  <c r="F105" i="18"/>
  <c r="J105" i="18"/>
  <c r="F253" i="18"/>
  <c r="J253" i="18"/>
  <c r="J144" i="18"/>
  <c r="F144" i="18"/>
  <c r="J493" i="18"/>
  <c r="F493" i="18"/>
  <c r="J450" i="18"/>
  <c r="F450" i="18"/>
  <c r="F107" i="18"/>
  <c r="J107" i="18"/>
  <c r="F149" i="18"/>
  <c r="J149" i="18"/>
  <c r="J113" i="18"/>
  <c r="F113" i="18"/>
  <c r="J495" i="18"/>
  <c r="F495" i="18"/>
  <c r="J204" i="18"/>
  <c r="F204" i="18"/>
  <c r="J355" i="18"/>
  <c r="F355" i="18"/>
  <c r="F463" i="18"/>
  <c r="J463" i="18"/>
  <c r="J496" i="18"/>
  <c r="F496" i="18"/>
  <c r="F497" i="18"/>
  <c r="J497" i="18"/>
  <c r="J359" i="18"/>
  <c r="F359" i="18"/>
  <c r="J249" i="18"/>
  <c r="F249" i="18"/>
  <c r="F394" i="18"/>
  <c r="J394" i="18"/>
  <c r="J146" i="18"/>
  <c r="F146" i="18"/>
  <c r="J356" i="18"/>
  <c r="F356" i="18"/>
  <c r="F456" i="18"/>
  <c r="J456" i="18"/>
  <c r="F210" i="18"/>
  <c r="J210" i="18"/>
  <c r="J454" i="18"/>
  <c r="F454" i="18"/>
  <c r="F397" i="18"/>
  <c r="J397" i="18"/>
  <c r="J207" i="18"/>
  <c r="F207" i="18"/>
  <c r="J500" i="18"/>
  <c r="F500" i="18"/>
  <c r="J200" i="18"/>
  <c r="F200" i="18"/>
  <c r="J103" i="18"/>
  <c r="F103" i="18"/>
  <c r="J358" i="18"/>
  <c r="F358" i="18"/>
  <c r="F247" i="18"/>
  <c r="J247" i="18"/>
  <c r="F395" i="18"/>
  <c r="J395" i="18"/>
  <c r="F492" i="18"/>
  <c r="J492" i="18"/>
  <c r="F211" i="18"/>
  <c r="J211" i="18"/>
  <c r="F460" i="18"/>
  <c r="J460" i="18"/>
  <c r="F202" i="18"/>
  <c r="J202" i="18"/>
  <c r="J503" i="18"/>
  <c r="F503" i="18"/>
  <c r="F354" i="18"/>
  <c r="J354" i="18"/>
  <c r="J364" i="18"/>
  <c r="F364" i="18"/>
  <c r="F252" i="18"/>
  <c r="J252" i="18"/>
  <c r="J403" i="18"/>
  <c r="F403" i="18"/>
  <c r="F498" i="18"/>
  <c r="J498" i="18"/>
  <c r="J361" i="18"/>
  <c r="F361" i="18"/>
  <c r="F250" i="18"/>
  <c r="J250" i="18"/>
  <c r="J109" i="18"/>
  <c r="F109" i="18"/>
  <c r="F453" i="18"/>
  <c r="J453" i="18"/>
  <c r="F143" i="18"/>
  <c r="J143" i="18"/>
  <c r="J208" i="18"/>
  <c r="F208" i="18"/>
  <c r="J142" i="18"/>
  <c r="F142" i="18"/>
  <c r="J353" i="18"/>
  <c r="F353" i="18"/>
  <c r="F461" i="18"/>
  <c r="J461" i="18"/>
  <c r="J352" i="18"/>
  <c r="F352" i="18"/>
  <c r="F451" i="18"/>
  <c r="J451" i="18"/>
  <c r="F457" i="18"/>
  <c r="J457" i="18"/>
  <c r="J404" i="18"/>
  <c r="F404" i="18"/>
  <c r="F365" i="18"/>
  <c r="J365" i="18"/>
  <c r="F401" i="18"/>
  <c r="J401" i="18"/>
  <c r="J505" i="18"/>
  <c r="F505" i="18"/>
  <c r="F360" i="18"/>
  <c r="J360" i="18"/>
  <c r="F145" i="18"/>
  <c r="J145" i="18"/>
  <c r="J152" i="18"/>
  <c r="F152" i="18"/>
  <c r="F243" i="18"/>
  <c r="J243" i="18"/>
  <c r="F398" i="18"/>
  <c r="J398" i="18"/>
  <c r="F499" i="18"/>
  <c r="J499" i="18"/>
  <c r="J106" i="18"/>
  <c r="F106" i="18"/>
  <c r="J110" i="18"/>
  <c r="F110" i="18"/>
  <c r="F462" i="18"/>
  <c r="J462" i="18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O93" i="66" l="1"/>
  <c r="Q93" i="66" s="1"/>
  <c r="R93" i="66" s="1"/>
  <c r="T93" i="66" s="1"/>
  <c r="H425" i="37"/>
  <c r="C9" i="63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16" i="66" l="1"/>
  <c r="N231" i="66"/>
  <c r="N58" i="66"/>
  <c r="Z58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Z72" i="66" l="1"/>
  <c r="Y202" i="66"/>
  <c r="Z216" i="66"/>
  <c r="Z202" i="66"/>
  <c r="Y58" i="66"/>
  <c r="F17" i="39"/>
  <c r="Y216" i="66"/>
  <c r="Y72" i="66"/>
  <c r="I464" i="58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67" i="66" l="1"/>
  <c r="Z67" i="66"/>
  <c r="Y211" i="66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251" i="72"/>
  <c r="G282" i="72"/>
  <c r="G158" i="72"/>
  <c r="G127" i="72"/>
  <c r="G96" i="72"/>
  <c r="G65" i="72"/>
  <c r="G34" i="72"/>
  <c r="G3" i="72"/>
  <c r="E65" i="72" l="1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G221" i="72" l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66" i="72" l="1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52" i="72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35" i="72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4" i="72"/>
  <c r="F4" i="72" s="1"/>
  <c r="E221" i="72"/>
  <c r="F221" i="72" s="1"/>
  <c r="E97" i="72"/>
  <c r="F97" i="72" s="1"/>
  <c r="E128" i="72"/>
  <c r="F128" i="72" s="1"/>
  <c r="E160" i="72" l="1"/>
  <c r="F160" i="72" s="1"/>
  <c r="G161" i="72" s="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36" i="72"/>
  <c r="F36" i="72" s="1"/>
  <c r="E253" i="72"/>
  <c r="F253" i="72" s="1"/>
  <c r="E191" i="72"/>
  <c r="F191" i="72" s="1"/>
  <c r="E67" i="72"/>
  <c r="F67" i="72" s="1"/>
  <c r="H162" i="72" l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5" i="72"/>
  <c r="F5" i="72" s="1"/>
  <c r="E99" i="72" l="1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J4" i="37"/>
  <c r="J4" i="58"/>
  <c r="E68" i="72"/>
  <c r="F68" i="72" s="1"/>
  <c r="E286" i="72"/>
  <c r="F286" i="72" s="1"/>
  <c r="I4" i="37"/>
  <c r="I4" i="58"/>
  <c r="E130" i="72"/>
  <c r="F130" i="72" s="1"/>
  <c r="E254" i="72"/>
  <c r="F254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192" i="72"/>
  <c r="F192" i="72" s="1"/>
  <c r="E223" i="72"/>
  <c r="F223" i="72" s="1"/>
  <c r="E162" i="72"/>
  <c r="F162" i="72" s="1"/>
  <c r="E6" i="72" l="1"/>
  <c r="F6" i="72" s="1"/>
  <c r="G7" i="72" s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H4" i="58"/>
  <c r="H4" i="37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38" i="72"/>
  <c r="F38" i="72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F197" i="66"/>
  <c r="E25" i="53"/>
  <c r="N4" i="58"/>
  <c r="O4" i="58"/>
  <c r="E37" i="53"/>
  <c r="F245" i="66"/>
  <c r="E19" i="53"/>
  <c r="I4" i="41"/>
  <c r="D45" i="39" s="1"/>
  <c r="F53" i="66"/>
  <c r="E31" i="53"/>
  <c r="F101" i="66"/>
  <c r="J4" i="41"/>
  <c r="E45" i="39" s="1"/>
  <c r="E287" i="72" l="1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101" i="72"/>
  <c r="F101" i="72" s="1"/>
  <c r="G102" i="72" s="1"/>
  <c r="M45" i="39"/>
  <c r="E131" i="72"/>
  <c r="F131" i="72" s="1"/>
  <c r="E163" i="72"/>
  <c r="F163" i="72" s="1"/>
  <c r="E7" i="72"/>
  <c r="F7" i="72" s="1"/>
  <c r="E56" i="39"/>
  <c r="E124" i="38"/>
  <c r="E59" i="39"/>
  <c r="E60" i="39" s="1"/>
  <c r="E224" i="72"/>
  <c r="F224" i="72" s="1"/>
  <c r="E7" i="53"/>
  <c r="H4" i="41"/>
  <c r="K45" i="39" s="1"/>
  <c r="F5" i="66"/>
  <c r="D56" i="39"/>
  <c r="D59" i="39"/>
  <c r="D60" i="39" s="1"/>
  <c r="E107" i="38"/>
  <c r="E13" i="53"/>
  <c r="F149" i="66"/>
  <c r="M4" i="58"/>
  <c r="L45" i="39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69" i="72"/>
  <c r="F69" i="72" s="1"/>
  <c r="E193" i="72"/>
  <c r="F193" i="72" s="1"/>
  <c r="E255" i="72"/>
  <c r="F255" i="72" s="1"/>
  <c r="C45" i="39" l="1"/>
  <c r="H103" i="72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L59" i="39"/>
  <c r="L60" i="39" s="1"/>
  <c r="L56" i="39"/>
  <c r="E158" i="38"/>
  <c r="J466" i="37"/>
  <c r="J474" i="37"/>
  <c r="J101" i="66"/>
  <c r="D31" i="53"/>
  <c r="F31" i="53" s="1"/>
  <c r="H37" i="53" s="1"/>
  <c r="E57" i="39"/>
  <c r="E58" i="39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K59" i="39"/>
  <c r="K60" i="39" s="1"/>
  <c r="K56" i="39"/>
  <c r="E141" i="38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D19" i="53"/>
  <c r="F19" i="53" s="1"/>
  <c r="H25" i="53" s="1"/>
  <c r="J53" i="66"/>
  <c r="I466" i="37"/>
  <c r="I474" i="37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90" i="38"/>
  <c r="C59" i="39"/>
  <c r="C60" i="39" s="1"/>
  <c r="C56" i="39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M59" i="39"/>
  <c r="M60" i="39" s="1"/>
  <c r="M56" i="39"/>
  <c r="E175" i="38"/>
  <c r="D58" i="39"/>
  <c r="D57" i="39"/>
  <c r="E132" i="72" l="1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8" i="72"/>
  <c r="F8" i="72" s="1"/>
  <c r="G9" i="72" s="1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F102" i="66"/>
  <c r="J489" i="37"/>
  <c r="E103" i="72"/>
  <c r="F103" i="72" s="1"/>
  <c r="F55" i="66"/>
  <c r="I479" i="37"/>
  <c r="I489" i="37"/>
  <c r="F54" i="66"/>
  <c r="J149" i="66"/>
  <c r="H474" i="58"/>
  <c r="H466" i="58"/>
  <c r="D13" i="53"/>
  <c r="F13" i="53" s="1"/>
  <c r="H7" i="53" s="1"/>
  <c r="W53" i="66"/>
  <c r="S53" i="66"/>
  <c r="K58" i="39"/>
  <c r="K57" i="39"/>
  <c r="M57" i="39"/>
  <c r="M58" i="39"/>
  <c r="H474" i="37"/>
  <c r="J5" i="66"/>
  <c r="D7" i="53"/>
  <c r="F7" i="53" s="1"/>
  <c r="H466" i="37"/>
  <c r="D25" i="53"/>
  <c r="F25" i="53" s="1"/>
  <c r="J197" i="66"/>
  <c r="I466" i="58"/>
  <c r="I466" i="41" s="1"/>
  <c r="I474" i="58"/>
  <c r="C58" i="39"/>
  <c r="C57" i="39"/>
  <c r="J466" i="58"/>
  <c r="J466" i="41" s="1"/>
  <c r="J474" i="58"/>
  <c r="D37" i="53"/>
  <c r="F37" i="53" s="1"/>
  <c r="J245" i="66"/>
  <c r="E225" i="72"/>
  <c r="F225" i="72" s="1"/>
  <c r="E164" i="72"/>
  <c r="F164" i="72" s="1"/>
  <c r="L57" i="39"/>
  <c r="L58" i="39"/>
  <c r="S101" i="66"/>
  <c r="W101" i="66"/>
  <c r="E256" i="72"/>
  <c r="F256" i="72" s="1"/>
  <c r="J479" i="37"/>
  <c r="F103" i="66"/>
  <c r="E195" i="72" l="1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290" i="72"/>
  <c r="F290" i="72" s="1"/>
  <c r="G291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J480" i="37"/>
  <c r="E366" i="38"/>
  <c r="K103" i="66" s="1"/>
  <c r="N103" i="66" s="1"/>
  <c r="J479" i="58"/>
  <c r="F247" i="66"/>
  <c r="W149" i="66"/>
  <c r="S149" i="66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I474" i="41"/>
  <c r="F199" i="66"/>
  <c r="I479" i="58"/>
  <c r="I479" i="41" s="1"/>
  <c r="H474" i="41"/>
  <c r="H479" i="37"/>
  <c r="F7" i="66"/>
  <c r="J489" i="58"/>
  <c r="J489" i="41" s="1"/>
  <c r="F246" i="66"/>
  <c r="H489" i="58"/>
  <c r="F150" i="66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I489" i="58"/>
  <c r="I489" i="41" s="1"/>
  <c r="F198" i="66"/>
  <c r="H466" i="41"/>
  <c r="H489" i="37"/>
  <c r="F6" i="66"/>
  <c r="L54" i="66"/>
  <c r="P54" i="66" s="1"/>
  <c r="L102" i="66"/>
  <c r="P102" i="66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H479" i="58"/>
  <c r="F151" i="66"/>
  <c r="J474" i="41"/>
  <c r="S245" i="66"/>
  <c r="W245" i="66"/>
  <c r="S197" i="66"/>
  <c r="W197" i="66"/>
  <c r="G7" i="53"/>
  <c r="H13" i="53"/>
  <c r="G13" i="53" s="1"/>
  <c r="E9" i="72"/>
  <c r="F9" i="72" s="1"/>
  <c r="G37" i="53"/>
  <c r="H31" i="53"/>
  <c r="G31" i="53" s="1"/>
  <c r="G25" i="53"/>
  <c r="H19" i="53"/>
  <c r="G19" i="53" s="1"/>
  <c r="S5" i="66"/>
  <c r="W5" i="66"/>
  <c r="I480" i="37"/>
  <c r="E360" i="38"/>
  <c r="K55" i="66" s="1"/>
  <c r="N55" i="66" s="1"/>
  <c r="H292" i="72" l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H489" i="4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N54" i="66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N102" i="66"/>
  <c r="E354" i="38"/>
  <c r="K7" i="66" s="1"/>
  <c r="N7" i="66" s="1"/>
  <c r="H480" i="37"/>
  <c r="H479" i="41"/>
  <c r="E134" i="72"/>
  <c r="F134" i="72" s="1"/>
  <c r="L150" i="66"/>
  <c r="P150" i="66" s="1"/>
  <c r="V150" i="66" s="1"/>
  <c r="X150" i="66" s="1"/>
  <c r="E295" i="38"/>
  <c r="E301" i="38"/>
  <c r="M149" i="66" s="1"/>
  <c r="L198" i="66"/>
  <c r="P198" i="66" s="1"/>
  <c r="E196" i="72"/>
  <c r="F196" i="72" s="1"/>
  <c r="E289" i="38"/>
  <c r="E283" i="38"/>
  <c r="E378" i="38"/>
  <c r="K199" i="66" s="1"/>
  <c r="N199" i="66" s="1"/>
  <c r="Z199" i="66" s="1"/>
  <c r="I480" i="58"/>
  <c r="E379" i="38" s="1"/>
  <c r="K218" i="66" s="1"/>
  <c r="N218" i="66" s="1"/>
  <c r="E307" i="38"/>
  <c r="E313" i="38"/>
  <c r="J480" i="58"/>
  <c r="E385" i="38" s="1"/>
  <c r="K266" i="66" s="1"/>
  <c r="N266" i="66" s="1"/>
  <c r="E384" i="38"/>
  <c r="K247" i="66" s="1"/>
  <c r="N247" i="66" s="1"/>
  <c r="Y247" i="66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361" i="38"/>
  <c r="K74" i="66" s="1"/>
  <c r="N74" i="66" s="1"/>
  <c r="E319" i="38"/>
  <c r="E325" i="38"/>
  <c r="M197" i="66" s="1"/>
  <c r="E42" i="72"/>
  <c r="F42" i="72" s="1"/>
  <c r="J479" i="41"/>
  <c r="E331" i="38"/>
  <c r="E337" i="38"/>
  <c r="E372" i="38"/>
  <c r="K151" i="66" s="1"/>
  <c r="N151" i="66" s="1"/>
  <c r="H480" i="58"/>
  <c r="E373" i="38" s="1"/>
  <c r="K170" i="66" s="1"/>
  <c r="N170" i="66" s="1"/>
  <c r="L246" i="66"/>
  <c r="P246" i="66" s="1"/>
  <c r="E343" i="38"/>
  <c r="E349" i="38"/>
  <c r="M245" i="66" s="1"/>
  <c r="E257" i="72"/>
  <c r="F257" i="72" s="1"/>
  <c r="L6" i="66"/>
  <c r="P6" i="66" s="1"/>
  <c r="V6" i="66" s="1"/>
  <c r="X6" i="66" s="1"/>
  <c r="E72" i="72"/>
  <c r="F72" i="72" s="1"/>
  <c r="E367" i="38"/>
  <c r="K122" i="66" s="1"/>
  <c r="N122" i="66" s="1"/>
  <c r="Z103" i="66" l="1"/>
  <c r="Z247" i="66"/>
  <c r="N6" i="66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Y103" i="66"/>
  <c r="I480" i="41"/>
  <c r="J480" i="4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66" i="72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Z55" i="66"/>
  <c r="Y199" i="66"/>
  <c r="N150" i="66"/>
  <c r="Z122" i="66"/>
  <c r="Z266" i="66"/>
  <c r="Y266" i="66"/>
  <c r="Y122" i="66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Y55" i="66"/>
  <c r="H486" i="37"/>
  <c r="L5" i="66"/>
  <c r="M5" i="66"/>
  <c r="B20" i="8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Z218" i="66"/>
  <c r="Z74" i="66"/>
  <c r="Y74" i="66"/>
  <c r="Y218" i="66"/>
  <c r="M101" i="66"/>
  <c r="G18" i="39" s="1"/>
  <c r="D20" i="8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J486" i="37"/>
  <c r="L101" i="66"/>
  <c r="N246" i="66"/>
  <c r="O246" i="66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0" i="72"/>
  <c r="F10" i="72" s="1"/>
  <c r="C20" i="8"/>
  <c r="M53" i="66"/>
  <c r="F18" i="39" s="1"/>
  <c r="N198" i="66"/>
  <c r="E355" i="38"/>
  <c r="K26" i="66" s="1"/>
  <c r="N26" i="66" s="1"/>
  <c r="H480" i="41"/>
  <c r="L245" i="66"/>
  <c r="J486" i="58"/>
  <c r="L53" i="66"/>
  <c r="I486" i="37"/>
  <c r="Y7" i="66"/>
  <c r="Z151" i="66"/>
  <c r="Z7" i="66"/>
  <c r="Y151" i="66"/>
  <c r="I486" i="58"/>
  <c r="L197" i="66"/>
  <c r="H486" i="58"/>
  <c r="L149" i="66"/>
  <c r="O150" i="66" l="1"/>
  <c r="Z6" i="66"/>
  <c r="Z150" i="66"/>
  <c r="O6" i="66"/>
  <c r="Q6" i="66" s="1"/>
  <c r="Y150" i="66"/>
  <c r="Y6" i="66"/>
  <c r="E43" i="72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258" i="72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I486" i="4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Z246" i="66"/>
  <c r="Z170" i="66"/>
  <c r="Z26" i="66"/>
  <c r="Y170" i="66"/>
  <c r="Y26" i="66"/>
  <c r="N101" i="66"/>
  <c r="P101" i="66"/>
  <c r="U246" i="66"/>
  <c r="Q246" i="66"/>
  <c r="V246" i="66"/>
  <c r="X246" i="66" s="1"/>
  <c r="O102" i="66"/>
  <c r="O198" i="66"/>
  <c r="Y198" i="66"/>
  <c r="Z198" i="66"/>
  <c r="Z54" i="66"/>
  <c r="O54" i="66"/>
  <c r="Y54" i="66"/>
  <c r="J486" i="41"/>
  <c r="E73" i="72"/>
  <c r="F73" i="72" s="1"/>
  <c r="Y246" i="66"/>
  <c r="Y102" i="66"/>
  <c r="Z102" i="66"/>
  <c r="P53" i="66"/>
  <c r="N53" i="66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N5" i="66"/>
  <c r="R5" i="66"/>
  <c r="T5" i="66" s="1"/>
  <c r="P5" i="66"/>
  <c r="V5" i="66" s="1"/>
  <c r="X5" i="66" s="1"/>
  <c r="P197" i="66"/>
  <c r="N197" i="66"/>
  <c r="U150" i="66"/>
  <c r="Q150" i="66"/>
  <c r="H486" i="41"/>
  <c r="P149" i="66"/>
  <c r="V149" i="66" s="1"/>
  <c r="X149" i="66" s="1"/>
  <c r="R149" i="66"/>
  <c r="T149" i="66" s="1"/>
  <c r="N149" i="66"/>
  <c r="N245" i="66"/>
  <c r="P245" i="66"/>
  <c r="E167" i="72"/>
  <c r="F167" i="72" s="1"/>
  <c r="E197" i="72"/>
  <c r="F197" i="72" s="1"/>
  <c r="E135" i="72"/>
  <c r="F135" i="72" s="1"/>
  <c r="U6" i="66" l="1"/>
  <c r="O245" i="66"/>
  <c r="O149" i="66"/>
  <c r="U149" i="66" s="1"/>
  <c r="O197" i="66"/>
  <c r="U197" i="66" s="1"/>
  <c r="E44" i="72"/>
  <c r="F44" i="72" s="1"/>
  <c r="G45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Y5" i="66"/>
  <c r="Y149" i="66"/>
  <c r="Z5" i="66"/>
  <c r="O5" i="66"/>
  <c r="Z149" i="66"/>
  <c r="Y245" i="66"/>
  <c r="O101" i="66"/>
  <c r="Z101" i="66"/>
  <c r="Y101" i="66"/>
  <c r="Z245" i="66"/>
  <c r="U245" i="66"/>
  <c r="Q245" i="66"/>
  <c r="R245" i="66" s="1"/>
  <c r="T245" i="66" s="1"/>
  <c r="V245" i="66"/>
  <c r="X245" i="66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07" i="72"/>
  <c r="F107" i="72" s="1"/>
  <c r="E229" i="72"/>
  <c r="F229" i="72" s="1"/>
  <c r="Q54" i="66"/>
  <c r="V54" i="66"/>
  <c r="X54" i="66" s="1"/>
  <c r="U54" i="66"/>
  <c r="E11" i="72"/>
  <c r="F11" i="72" s="1"/>
  <c r="E259" i="72"/>
  <c r="F259" i="72" s="1"/>
  <c r="O53" i="66"/>
  <c r="Z197" i="66"/>
  <c r="Z53" i="66"/>
  <c r="Y197" i="66"/>
  <c r="Y53" i="66"/>
  <c r="Q198" i="66"/>
  <c r="U198" i="66"/>
  <c r="V198" i="66"/>
  <c r="X198" i="66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Q102" i="66"/>
  <c r="U102" i="66"/>
  <c r="V102" i="66"/>
  <c r="X102" i="66" s="1"/>
  <c r="E294" i="72"/>
  <c r="F294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V197" i="66" l="1"/>
  <c r="X197" i="66" s="1"/>
  <c r="Q197" i="66"/>
  <c r="R197" i="66" s="1"/>
  <c r="T197" i="66" s="1"/>
  <c r="Q149" i="66"/>
  <c r="H46" i="72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Q5" i="66"/>
  <c r="U5" i="66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74" i="72"/>
  <c r="F74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198" i="72"/>
  <c r="F198" i="72" s="1"/>
  <c r="V53" i="66"/>
  <c r="X53" i="66" s="1"/>
  <c r="U53" i="66"/>
  <c r="Q53" i="66"/>
  <c r="R53" i="66" s="1"/>
  <c r="T53" i="66" s="1"/>
  <c r="E168" i="72"/>
  <c r="F168" i="72" s="1"/>
  <c r="Q101" i="66"/>
  <c r="R101" i="66" s="1"/>
  <c r="T101" i="66" s="1"/>
  <c r="U101" i="66"/>
  <c r="V101" i="66"/>
  <c r="X101" i="66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08" i="72"/>
  <c r="F108" i="72" s="1"/>
  <c r="G109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2" i="72"/>
  <c r="F12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46" i="72"/>
  <c r="F46" i="72" s="1"/>
  <c r="E260" i="72"/>
  <c r="F260" i="72" s="1"/>
  <c r="E137" i="72"/>
  <c r="F137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H110" i="72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69" i="72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96" i="72"/>
  <c r="F296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75" i="72"/>
  <c r="F75" i="72" s="1"/>
  <c r="E13" i="72" l="1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261" i="72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38" i="72"/>
  <c r="F138" i="72" s="1"/>
  <c r="E170" i="72"/>
  <c r="F170" i="72" s="1"/>
  <c r="E110" i="72"/>
  <c r="F110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47" i="72"/>
  <c r="F47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33" i="72" l="1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14" i="72"/>
  <c r="F14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262" i="72"/>
  <c r="F262" i="72" s="1"/>
  <c r="E171" i="72" l="1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02" i="72"/>
  <c r="F202" i="72" s="1"/>
  <c r="E139" i="72"/>
  <c r="F139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48" i="72"/>
  <c r="F48" i="72" s="1"/>
  <c r="E77" i="72"/>
  <c r="F77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34" i="72"/>
  <c r="F234" i="72" s="1"/>
  <c r="E111" i="72"/>
  <c r="F111" i="72" s="1"/>
  <c r="E298" i="72"/>
  <c r="F298" i="72" s="1"/>
  <c r="G78" i="72" l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172" i="72"/>
  <c r="F172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263" i="72"/>
  <c r="F263" i="72" s="1"/>
  <c r="E15" i="72"/>
  <c r="F15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40" i="72" l="1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299" i="72"/>
  <c r="F299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78" i="72"/>
  <c r="F78" i="72" s="1"/>
  <c r="E203" i="72"/>
  <c r="F203" i="72" s="1"/>
  <c r="E235" i="72"/>
  <c r="F235" i="72" s="1"/>
  <c r="E173" i="72" l="1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50" i="72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13" i="72"/>
  <c r="F113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6" i="72"/>
  <c r="F16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141" i="72"/>
  <c r="F141" i="72" s="1"/>
  <c r="E300" i="72" l="1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36" i="72"/>
  <c r="F236" i="72" s="1"/>
  <c r="E265" i="72"/>
  <c r="F265" i="72" s="1"/>
  <c r="E204" i="72"/>
  <c r="F204" i="72" s="1"/>
  <c r="E51" i="72"/>
  <c r="F51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74" i="72"/>
  <c r="F174" i="72" s="1"/>
  <c r="E79" i="72"/>
  <c r="F79" i="72" s="1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14" i="72"/>
  <c r="F114" i="72" s="1"/>
  <c r="E17" i="72"/>
  <c r="F17" i="72" s="1"/>
  <c r="E142" i="72"/>
  <c r="F142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301" i="72"/>
  <c r="F301" i="72" s="1"/>
  <c r="E80" i="72" l="1"/>
  <c r="F80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266" i="72"/>
  <c r="F266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205" i="72"/>
  <c r="F205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75" i="72"/>
  <c r="F175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37" i="72"/>
  <c r="F237" i="72" s="1"/>
  <c r="E52" i="72"/>
  <c r="F52" i="72" s="1"/>
  <c r="E115" i="72" l="1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143" i="72"/>
  <c r="F143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81" i="72"/>
  <c r="F81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18" i="72"/>
  <c r="F18" i="72" s="1"/>
  <c r="E302" i="72"/>
  <c r="F302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53" i="72" l="1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E267" i="72"/>
  <c r="F267" i="72" s="1"/>
  <c r="E238" i="72"/>
  <c r="F238" i="72" s="1"/>
  <c r="E116" i="72"/>
  <c r="F116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06" i="72"/>
  <c r="F206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76" i="72"/>
  <c r="F176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68" i="72" l="1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19" i="72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82" i="72"/>
  <c r="F82" i="72" s="1"/>
  <c r="E54" i="72"/>
  <c r="F54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303" i="72"/>
  <c r="F303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177" i="72" l="1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E20" i="72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69" i="72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45" i="72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39" i="72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G55" i="72"/>
  <c r="H56" i="72" s="1"/>
  <c r="I57" i="72" s="1"/>
  <c r="J58" i="72" s="1"/>
  <c r="K59" i="72" s="1"/>
  <c r="L60" i="72" s="1"/>
  <c r="M61" i="72" s="1"/>
  <c r="N62" i="72" s="1"/>
  <c r="O63" i="72" s="1"/>
  <c r="G304" i="72"/>
  <c r="H305" i="72" s="1"/>
  <c r="I306" i="72" s="1"/>
  <c r="J307" i="72" s="1"/>
  <c r="K308" i="72" s="1"/>
  <c r="L309" i="72" s="1"/>
  <c r="M310" i="72" s="1"/>
  <c r="N311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07" i="72"/>
  <c r="F207" i="72" s="1"/>
  <c r="E146" i="72" l="1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E270" i="72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E83" i="72"/>
  <c r="F83" i="72" s="1"/>
  <c r="E55" i="72"/>
  <c r="F55" i="72" s="1"/>
  <c r="E118" i="72"/>
  <c r="F118" i="72" s="1"/>
  <c r="E240" i="72"/>
  <c r="F240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304" i="72"/>
  <c r="F304" i="72" s="1"/>
  <c r="E178" i="72"/>
  <c r="F178" i="72" s="1"/>
  <c r="E21" i="72"/>
  <c r="F21" i="72" s="1"/>
  <c r="E271" i="72" l="1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305" i="72"/>
  <c r="H306" i="72" s="1"/>
  <c r="I307" i="72" s="1"/>
  <c r="J308" i="72" s="1"/>
  <c r="K309" i="72" s="1"/>
  <c r="L310" i="72" s="1"/>
  <c r="M311" i="72" s="1"/>
  <c r="G119" i="72"/>
  <c r="H120" i="72" s="1"/>
  <c r="I121" i="72" s="1"/>
  <c r="J122" i="72" s="1"/>
  <c r="K123" i="72" s="1"/>
  <c r="L124" i="72" s="1"/>
  <c r="M125" i="72" s="1"/>
  <c r="E208" i="72"/>
  <c r="F208" i="72" s="1"/>
  <c r="G56" i="72"/>
  <c r="H57" i="72" s="1"/>
  <c r="I58" i="72" s="1"/>
  <c r="J59" i="72" s="1"/>
  <c r="K60" i="72" s="1"/>
  <c r="L61" i="72" s="1"/>
  <c r="M62" i="72" s="1"/>
  <c r="N63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84" i="72" l="1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E56" i="72"/>
  <c r="F56" i="72" s="1"/>
  <c r="G57" i="72" s="1"/>
  <c r="H58" i="72" s="1"/>
  <c r="I59" i="72" s="1"/>
  <c r="J60" i="72" s="1"/>
  <c r="K61" i="72" s="1"/>
  <c r="L62" i="72" s="1"/>
  <c r="M63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E119" i="72"/>
  <c r="F119" i="72" s="1"/>
  <c r="G120" i="72" s="1"/>
  <c r="H121" i="72" s="1"/>
  <c r="I122" i="72" s="1"/>
  <c r="J123" i="72" s="1"/>
  <c r="K124" i="72" s="1"/>
  <c r="L125" i="72" s="1"/>
  <c r="E241" i="72"/>
  <c r="F241" i="72" s="1"/>
  <c r="G242" i="72" s="1"/>
  <c r="H243" i="72" s="1"/>
  <c r="I244" i="72" s="1"/>
  <c r="J245" i="72" s="1"/>
  <c r="K246" i="72" s="1"/>
  <c r="L247" i="72" s="1"/>
  <c r="M248" i="72" s="1"/>
  <c r="N249" i="72" s="1"/>
  <c r="E305" i="72"/>
  <c r="F305" i="72" s="1"/>
  <c r="G306" i="72" s="1"/>
  <c r="H307" i="72" s="1"/>
  <c r="I308" i="72" s="1"/>
  <c r="J309" i="72" s="1"/>
  <c r="K310" i="72" s="1"/>
  <c r="L311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179" i="72"/>
  <c r="F179" i="72" s="1"/>
  <c r="E22" i="72"/>
  <c r="F22" i="72" s="1"/>
  <c r="E85" i="72" l="1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E306" i="72"/>
  <c r="F306" i="72" s="1"/>
  <c r="G307" i="72" s="1"/>
  <c r="H308" i="72" s="1"/>
  <c r="I309" i="72" s="1"/>
  <c r="J310" i="72" s="1"/>
  <c r="K311" i="72" s="1"/>
  <c r="E57" i="72"/>
  <c r="F57" i="72" s="1"/>
  <c r="G58" i="72" s="1"/>
  <c r="E120" i="72"/>
  <c r="F120" i="72" s="1"/>
  <c r="G121" i="72" s="1"/>
  <c r="H122" i="72" s="1"/>
  <c r="I123" i="72" s="1"/>
  <c r="J124" i="72" s="1"/>
  <c r="K125" i="72" s="1"/>
  <c r="E273" i="72"/>
  <c r="F273" i="72" s="1"/>
  <c r="G274" i="72" s="1"/>
  <c r="H275" i="72" s="1"/>
  <c r="I276" i="72" s="1"/>
  <c r="J277" i="72" s="1"/>
  <c r="K278" i="72" s="1"/>
  <c r="L279" i="72" s="1"/>
  <c r="M280" i="72" s="1"/>
  <c r="E242" i="72"/>
  <c r="F242" i="72" s="1"/>
  <c r="G180" i="72"/>
  <c r="H181" i="72" s="1"/>
  <c r="I182" i="72" s="1"/>
  <c r="J183" i="72" s="1"/>
  <c r="K184" i="72" s="1"/>
  <c r="L185" i="72" s="1"/>
  <c r="M186" i="72" s="1"/>
  <c r="N187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23" i="72" l="1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H59" i="72"/>
  <c r="I60" i="72" s="1"/>
  <c r="J61" i="72" s="1"/>
  <c r="K62" i="72" s="1"/>
  <c r="L63" i="72" s="1"/>
  <c r="E58" i="72"/>
  <c r="F58" i="72" s="1"/>
  <c r="E150" i="72"/>
  <c r="F150" i="72" s="1"/>
  <c r="G151" i="72" s="1"/>
  <c r="H152" i="72" s="1"/>
  <c r="I153" i="72" s="1"/>
  <c r="J154" i="72" s="1"/>
  <c r="K155" i="72" s="1"/>
  <c r="L156" i="72" s="1"/>
  <c r="E274" i="72"/>
  <c r="F274" i="72" s="1"/>
  <c r="G275" i="72" s="1"/>
  <c r="H276" i="72" s="1"/>
  <c r="I277" i="72" s="1"/>
  <c r="J278" i="72" s="1"/>
  <c r="K279" i="72" s="1"/>
  <c r="L280" i="72" s="1"/>
  <c r="E121" i="72"/>
  <c r="F121" i="72" s="1"/>
  <c r="G122" i="72" s="1"/>
  <c r="H123" i="72" s="1"/>
  <c r="I124" i="72" s="1"/>
  <c r="J125" i="72" s="1"/>
  <c r="E307" i="72"/>
  <c r="F307" i="72" s="1"/>
  <c r="G308" i="72" s="1"/>
  <c r="H309" i="72" s="1"/>
  <c r="I310" i="72" s="1"/>
  <c r="J311" i="72" s="1"/>
  <c r="G243" i="72"/>
  <c r="H244" i="72" s="1"/>
  <c r="I245" i="72" s="1"/>
  <c r="J246" i="72" s="1"/>
  <c r="K247" i="72" s="1"/>
  <c r="L248" i="72" s="1"/>
  <c r="M249" i="72" s="1"/>
  <c r="E180" i="72"/>
  <c r="F180" i="72" s="1"/>
  <c r="E210" i="72"/>
  <c r="F210" i="72" s="1"/>
  <c r="G59" i="72"/>
  <c r="H60" i="72" s="1"/>
  <c r="I61" i="72" s="1"/>
  <c r="J62" i="72" s="1"/>
  <c r="K63" i="72" s="1"/>
  <c r="E86" i="72"/>
  <c r="F86" i="72" s="1"/>
  <c r="E59" i="72" l="1"/>
  <c r="F59" i="72" s="1"/>
  <c r="G60" i="72" s="1"/>
  <c r="H61" i="72" s="1"/>
  <c r="I62" i="72" s="1"/>
  <c r="J63" i="72" s="1"/>
  <c r="E308" i="72"/>
  <c r="F308" i="72" s="1"/>
  <c r="G309" i="72" s="1"/>
  <c r="H310" i="72" s="1"/>
  <c r="I311" i="72" s="1"/>
  <c r="E243" i="72"/>
  <c r="F243" i="72" s="1"/>
  <c r="G211" i="72"/>
  <c r="H212" i="72" s="1"/>
  <c r="I213" i="72" s="1"/>
  <c r="J214" i="72" s="1"/>
  <c r="K215" i="72" s="1"/>
  <c r="L216" i="72" s="1"/>
  <c r="M217" i="72" s="1"/>
  <c r="N218" i="72" s="1"/>
  <c r="G87" i="72"/>
  <c r="H88" i="72" s="1"/>
  <c r="I89" i="72" s="1"/>
  <c r="J90" i="72" s="1"/>
  <c r="K91" i="72" s="1"/>
  <c r="L92" i="72" s="1"/>
  <c r="M93" i="72" s="1"/>
  <c r="N94" i="72" s="1"/>
  <c r="E275" i="72"/>
  <c r="F275" i="72" s="1"/>
  <c r="E24" i="72"/>
  <c r="F24" i="72" s="1"/>
  <c r="E122" i="72"/>
  <c r="F122" i="72" s="1"/>
  <c r="G181" i="72"/>
  <c r="H182" i="72" s="1"/>
  <c r="I183" i="72" s="1"/>
  <c r="J184" i="72" s="1"/>
  <c r="K185" i="72" s="1"/>
  <c r="L186" i="72" s="1"/>
  <c r="M187" i="72" s="1"/>
  <c r="E151" i="72"/>
  <c r="F151" i="72" s="1"/>
  <c r="E181" i="72" l="1"/>
  <c r="F181" i="72" s="1"/>
  <c r="G182" i="72" s="1"/>
  <c r="H183" i="72" s="1"/>
  <c r="I184" i="72" s="1"/>
  <c r="J185" i="72" s="1"/>
  <c r="K186" i="72" s="1"/>
  <c r="L187" i="72" s="1"/>
  <c r="E60" i="72"/>
  <c r="F60" i="72" s="1"/>
  <c r="G61" i="72" s="1"/>
  <c r="H62" i="72" s="1"/>
  <c r="I63" i="72" s="1"/>
  <c r="G276" i="72"/>
  <c r="H277" i="72" s="1"/>
  <c r="I278" i="72" s="1"/>
  <c r="J279" i="72" s="1"/>
  <c r="K280" i="72" s="1"/>
  <c r="G152" i="72"/>
  <c r="H153" i="72" s="1"/>
  <c r="I154" i="72" s="1"/>
  <c r="J155" i="72" s="1"/>
  <c r="K156" i="72" s="1"/>
  <c r="E87" i="72"/>
  <c r="F87" i="72" s="1"/>
  <c r="E211" i="72"/>
  <c r="F211" i="72" s="1"/>
  <c r="G123" i="72"/>
  <c r="H124" i="72" s="1"/>
  <c r="I125" i="72" s="1"/>
  <c r="G25" i="72"/>
  <c r="H26" i="72" s="1"/>
  <c r="I27" i="72" s="1"/>
  <c r="J28" i="72" s="1"/>
  <c r="K29" i="72" s="1"/>
  <c r="L30" i="72" s="1"/>
  <c r="M31" i="72" s="1"/>
  <c r="N32" i="72" s="1"/>
  <c r="G244" i="72"/>
  <c r="H245" i="72" s="1"/>
  <c r="I246" i="72" s="1"/>
  <c r="J247" i="72" s="1"/>
  <c r="K248" i="72" s="1"/>
  <c r="L249" i="72" s="1"/>
  <c r="E309" i="72"/>
  <c r="F309" i="72" s="1"/>
  <c r="E244" i="72" l="1"/>
  <c r="F244" i="72" s="1"/>
  <c r="G245" i="72" s="1"/>
  <c r="H246" i="72" s="1"/>
  <c r="I247" i="72" s="1"/>
  <c r="J248" i="72" s="1"/>
  <c r="K249" i="72" s="1"/>
  <c r="E276" i="72"/>
  <c r="F276" i="72" s="1"/>
  <c r="G277" i="72" s="1"/>
  <c r="H278" i="72" s="1"/>
  <c r="I279" i="72" s="1"/>
  <c r="J280" i="72" s="1"/>
  <c r="E25" i="72"/>
  <c r="F25" i="72" s="1"/>
  <c r="G26" i="72" s="1"/>
  <c r="H27" i="72" s="1"/>
  <c r="I28" i="72" s="1"/>
  <c r="J29" i="72" s="1"/>
  <c r="K30" i="72" s="1"/>
  <c r="L31" i="72" s="1"/>
  <c r="M32" i="72" s="1"/>
  <c r="E123" i="72"/>
  <c r="F123" i="72" s="1"/>
  <c r="G310" i="72"/>
  <c r="H311" i="72" s="1"/>
  <c r="E61" i="72"/>
  <c r="F61" i="72" s="1"/>
  <c r="G212" i="72"/>
  <c r="H213" i="72" s="1"/>
  <c r="I214" i="72" s="1"/>
  <c r="J215" i="72" s="1"/>
  <c r="K216" i="72" s="1"/>
  <c r="L217" i="72" s="1"/>
  <c r="M218" i="72" s="1"/>
  <c r="G88" i="72"/>
  <c r="H89" i="72" s="1"/>
  <c r="I90" i="72" s="1"/>
  <c r="J91" i="72" s="1"/>
  <c r="K92" i="72" s="1"/>
  <c r="L93" i="72" s="1"/>
  <c r="M94" i="72" s="1"/>
  <c r="E152" i="72"/>
  <c r="F152" i="72" s="1"/>
  <c r="E182" i="72"/>
  <c r="F182" i="72" s="1"/>
  <c r="E277" i="72" l="1"/>
  <c r="F277" i="72" s="1"/>
  <c r="G278" i="72" s="1"/>
  <c r="H279" i="72" s="1"/>
  <c r="I280" i="72" s="1"/>
  <c r="E26" i="72"/>
  <c r="F26" i="72" s="1"/>
  <c r="G27" i="72" s="1"/>
  <c r="H28" i="72" s="1"/>
  <c r="I29" i="72" s="1"/>
  <c r="J30" i="72" s="1"/>
  <c r="K31" i="72" s="1"/>
  <c r="L32" i="72" s="1"/>
  <c r="E310" i="72"/>
  <c r="F310" i="72" s="1"/>
  <c r="G311" i="72" s="1"/>
  <c r="E311" i="72" s="1"/>
  <c r="F311" i="72" s="1"/>
  <c r="E212" i="72"/>
  <c r="F212" i="72" s="1"/>
  <c r="G213" i="72" s="1"/>
  <c r="H214" i="72" s="1"/>
  <c r="I215" i="72" s="1"/>
  <c r="J216" i="72" s="1"/>
  <c r="K217" i="72" s="1"/>
  <c r="L218" i="72" s="1"/>
  <c r="G62" i="72"/>
  <c r="H63" i="72" s="1"/>
  <c r="E245" i="72"/>
  <c r="F245" i="72" s="1"/>
  <c r="G183" i="72"/>
  <c r="H184" i="72" s="1"/>
  <c r="I185" i="72" s="1"/>
  <c r="J186" i="72" s="1"/>
  <c r="K187" i="72" s="1"/>
  <c r="G153" i="72"/>
  <c r="H154" i="72" s="1"/>
  <c r="I155" i="72" s="1"/>
  <c r="J156" i="72" s="1"/>
  <c r="E88" i="72"/>
  <c r="F88" i="72" s="1"/>
  <c r="G124" i="72"/>
  <c r="H125" i="72" s="1"/>
  <c r="E124" i="72" l="1"/>
  <c r="F124" i="72" s="1"/>
  <c r="G125" i="72" s="1"/>
  <c r="E125" i="72" s="1"/>
  <c r="F125" i="72" s="1"/>
  <c r="E213" i="72"/>
  <c r="F213" i="72" s="1"/>
  <c r="G214" i="72" s="1"/>
  <c r="H215" i="72" s="1"/>
  <c r="I216" i="72" s="1"/>
  <c r="J217" i="72" s="1"/>
  <c r="K218" i="72" s="1"/>
  <c r="E62" i="72"/>
  <c r="F62" i="72" s="1"/>
  <c r="G63" i="72" s="1"/>
  <c r="E63" i="72" s="1"/>
  <c r="F63" i="72" s="1"/>
  <c r="AL63" i="72" s="1"/>
  <c r="E183" i="72"/>
  <c r="F183" i="72" s="1"/>
  <c r="G184" i="72" s="1"/>
  <c r="H185" i="72" s="1"/>
  <c r="I186" i="72" s="1"/>
  <c r="J187" i="72" s="1"/>
  <c r="E153" i="72"/>
  <c r="F153" i="72" s="1"/>
  <c r="E27" i="72"/>
  <c r="F27" i="72" s="1"/>
  <c r="G246" i="72"/>
  <c r="H247" i="72" s="1"/>
  <c r="I248" i="72" s="1"/>
  <c r="J249" i="72" s="1"/>
  <c r="G89" i="72"/>
  <c r="H90" i="72" s="1"/>
  <c r="I91" i="72" s="1"/>
  <c r="J92" i="72" s="1"/>
  <c r="K93" i="72" s="1"/>
  <c r="L94" i="72" s="1"/>
  <c r="E278" i="72"/>
  <c r="F278" i="72" s="1"/>
  <c r="AL125" i="72" l="1"/>
  <c r="G28" i="72"/>
  <c r="H29" i="72" s="1"/>
  <c r="I30" i="72" s="1"/>
  <c r="J31" i="72" s="1"/>
  <c r="K32" i="72" s="1"/>
  <c r="G154" i="72"/>
  <c r="H155" i="72" s="1"/>
  <c r="I156" i="72" s="1"/>
  <c r="E184" i="72"/>
  <c r="F184" i="72" s="1"/>
  <c r="G279" i="72"/>
  <c r="H280" i="72" s="1"/>
  <c r="E89" i="72"/>
  <c r="F89" i="72" s="1"/>
  <c r="E246" i="72"/>
  <c r="F246" i="72" s="1"/>
  <c r="E214" i="72"/>
  <c r="F214" i="72" s="1"/>
  <c r="E279" i="72" l="1"/>
  <c r="F279" i="72" s="1"/>
  <c r="G280" i="72" s="1"/>
  <c r="E280" i="72" s="1"/>
  <c r="F280" i="72" s="1"/>
  <c r="G185" i="72"/>
  <c r="H186" i="72" s="1"/>
  <c r="I187" i="72" s="1"/>
  <c r="E28" i="72"/>
  <c r="F28" i="72" s="1"/>
  <c r="G215" i="72"/>
  <c r="H216" i="72" s="1"/>
  <c r="I217" i="72" s="1"/>
  <c r="J218" i="72" s="1"/>
  <c r="G247" i="72"/>
  <c r="H248" i="72" s="1"/>
  <c r="I249" i="72" s="1"/>
  <c r="G90" i="72"/>
  <c r="H91" i="72" s="1"/>
  <c r="I92" i="72" s="1"/>
  <c r="J93" i="72" s="1"/>
  <c r="K94" i="72" s="1"/>
  <c r="E154" i="72"/>
  <c r="F154" i="72" s="1"/>
  <c r="E247" i="72" l="1"/>
  <c r="F247" i="72" s="1"/>
  <c r="G248" i="72" s="1"/>
  <c r="H249" i="72" s="1"/>
  <c r="E215" i="72"/>
  <c r="F215" i="72" s="1"/>
  <c r="G216" i="72" s="1"/>
  <c r="H217" i="72" s="1"/>
  <c r="I218" i="72" s="1"/>
  <c r="E185" i="72"/>
  <c r="F185" i="72" s="1"/>
  <c r="G186" i="72" s="1"/>
  <c r="H187" i="72" s="1"/>
  <c r="E90" i="72"/>
  <c r="F90" i="72" s="1"/>
  <c r="G91" i="72" s="1"/>
  <c r="H92" i="72" s="1"/>
  <c r="I93" i="72" s="1"/>
  <c r="J94" i="72" s="1"/>
  <c r="G155" i="72"/>
  <c r="H156" i="72" s="1"/>
  <c r="G29" i="72"/>
  <c r="H30" i="72" s="1"/>
  <c r="I31" i="72" s="1"/>
  <c r="J32" i="72" s="1"/>
  <c r="E248" i="72" l="1"/>
  <c r="F248" i="72" s="1"/>
  <c r="G249" i="72" s="1"/>
  <c r="E249" i="72" s="1"/>
  <c r="F249" i="72" s="1"/>
  <c r="E216" i="72"/>
  <c r="F216" i="72" s="1"/>
  <c r="G217" i="72" s="1"/>
  <c r="H218" i="72" s="1"/>
  <c r="E91" i="72"/>
  <c r="F91" i="72" s="1"/>
  <c r="E186" i="72"/>
  <c r="F186" i="72" s="1"/>
  <c r="G187" i="72" s="1"/>
  <c r="E187" i="72" s="1"/>
  <c r="F187" i="72" s="1"/>
  <c r="E29" i="72"/>
  <c r="F29" i="72" s="1"/>
  <c r="E155" i="72"/>
  <c r="F155" i="72" s="1"/>
  <c r="G156" i="72" s="1"/>
  <c r="E156" i="72" s="1"/>
  <c r="F156" i="72" s="1"/>
  <c r="E217" i="72" l="1"/>
  <c r="F217" i="72" s="1"/>
  <c r="G218" i="72" s="1"/>
  <c r="E218" i="72" s="1"/>
  <c r="F218" i="72" s="1"/>
  <c r="G30" i="72"/>
  <c r="H31" i="72" s="1"/>
  <c r="I32" i="72" s="1"/>
  <c r="G92" i="72"/>
  <c r="H93" i="72" s="1"/>
  <c r="I94" i="72" s="1"/>
  <c r="E30" i="72" l="1"/>
  <c r="F30" i="72" s="1"/>
  <c r="E92" i="72"/>
  <c r="F92" i="72" s="1"/>
  <c r="G93" i="72" l="1"/>
  <c r="H94" i="72" s="1"/>
  <c r="G31" i="72"/>
  <c r="H32" i="72" s="1"/>
  <c r="E31" i="72" l="1"/>
  <c r="F31" i="72" s="1"/>
  <c r="E93" i="72"/>
  <c r="F93" i="72" s="1"/>
  <c r="G94" i="72" s="1"/>
  <c r="E94" i="72" l="1"/>
  <c r="F94" i="72" s="1"/>
  <c r="AL94" i="72" s="1"/>
  <c r="AL127" i="72" s="1"/>
  <c r="G32" i="72"/>
  <c r="E32" i="72" s="1"/>
  <c r="F32" i="72" s="1"/>
  <c r="AL32" i="72" s="1"/>
  <c r="H40" i="26" l="1" a="1"/>
  <c r="H40" i="26" s="1"/>
  <c r="I224" i="35" s="1"/>
  <c r="G42" i="26" a="1"/>
  <c r="G42" i="26" s="1"/>
  <c r="H226" i="35" s="1"/>
  <c r="I93" i="58" s="1"/>
  <c r="E35" i="26" a="1"/>
  <c r="E35" i="26" s="1"/>
  <c r="G39" i="26" a="1"/>
  <c r="G39" i="26" s="1"/>
  <c r="H223" i="35" s="1"/>
  <c r="F25" i="26" a="1"/>
  <c r="F25" i="26" s="1"/>
  <c r="G209" i="35" s="1"/>
  <c r="H23" i="58" s="1"/>
  <c r="H23" i="41" s="1"/>
  <c r="F42" i="26" a="1"/>
  <c r="F42" i="26" s="1"/>
  <c r="G226" i="35" s="1"/>
  <c r="H93" i="58" s="1"/>
  <c r="H93" i="41" s="1"/>
  <c r="E34" i="26" a="1"/>
  <c r="E34" i="26" s="1"/>
  <c r="I197" i="35" s="1"/>
  <c r="E24" i="26" a="1"/>
  <c r="E24" i="26" s="1"/>
  <c r="I187" i="35" s="1"/>
  <c r="J20" i="37" s="1"/>
  <c r="D34" i="26" a="1"/>
  <c r="D34" i="26" s="1"/>
  <c r="H197" i="35" s="1"/>
  <c r="I62" i="37" s="1"/>
  <c r="E25" i="26" a="1"/>
  <c r="E25" i="26" s="1"/>
  <c r="I188" i="35" s="1"/>
  <c r="F28" i="26" a="1"/>
  <c r="F28" i="26" s="1"/>
  <c r="G212" i="35" s="1"/>
  <c r="H36" i="58" s="1"/>
  <c r="H36" i="41" s="1"/>
  <c r="F41" i="26" a="1"/>
  <c r="F41" i="26" s="1"/>
  <c r="G225" i="35" s="1"/>
  <c r="H89" i="58" s="1"/>
  <c r="H89" i="41" s="1"/>
  <c r="D32" i="26" a="1"/>
  <c r="D32" i="26" s="1"/>
  <c r="H195" i="35" s="1"/>
  <c r="I54" i="37" s="1"/>
  <c r="G37" i="26" a="1"/>
  <c r="G37" i="26" s="1"/>
  <c r="H221" i="35" s="1"/>
  <c r="I72" i="58" s="1"/>
  <c r="D42" i="26" a="1"/>
  <c r="D42" i="26" s="1"/>
  <c r="H205" i="35" s="1"/>
  <c r="E32" i="26" a="1"/>
  <c r="E32" i="26" s="1"/>
  <c r="I195" i="35" s="1"/>
  <c r="J53" i="37" s="1"/>
  <c r="F38" i="26" a="1"/>
  <c r="F38" i="26" s="1"/>
  <c r="G222" i="35" s="1"/>
  <c r="H76" i="58" s="1"/>
  <c r="H76" i="41" s="1"/>
  <c r="G26" i="26" a="1"/>
  <c r="G26" i="26" s="1"/>
  <c r="H210" i="35" s="1"/>
  <c r="H38" i="26" a="1"/>
  <c r="H38" i="26" s="1"/>
  <c r="I222" i="35" s="1"/>
  <c r="J75" i="58" s="1"/>
  <c r="G40" i="26" a="1"/>
  <c r="G40" i="26" s="1"/>
  <c r="H224" i="35" s="1"/>
  <c r="I85" i="58" s="1"/>
  <c r="H29" i="26" a="1"/>
  <c r="H29" i="26" s="1"/>
  <c r="I213" i="35" s="1"/>
  <c r="J39" i="58" s="1"/>
  <c r="D26" i="26" a="1"/>
  <c r="D26" i="26" s="1"/>
  <c r="H189" i="35" s="1"/>
  <c r="I30" i="37" s="1"/>
  <c r="E23" i="26" a="1"/>
  <c r="E23" i="26" s="1"/>
  <c r="H23" i="26" a="1"/>
  <c r="H23" i="26" s="1"/>
  <c r="I207" i="35" s="1"/>
  <c r="D27" i="26" a="1"/>
  <c r="D27" i="26" s="1"/>
  <c r="H190" i="35" s="1"/>
  <c r="E30" i="26" a="1"/>
  <c r="E30" i="26" s="1"/>
  <c r="I193" i="35" s="1"/>
  <c r="J44" i="37" s="1"/>
  <c r="F40" i="26" a="1"/>
  <c r="F40" i="26" s="1"/>
  <c r="G224" i="35" s="1"/>
  <c r="H84" i="58" s="1"/>
  <c r="H84" i="41" s="1"/>
  <c r="G33" i="26" a="1"/>
  <c r="G33" i="26" s="1"/>
  <c r="H217" i="35" s="1"/>
  <c r="I58" i="58" s="1"/>
  <c r="F34" i="26" a="1"/>
  <c r="F34" i="26" s="1"/>
  <c r="G218" i="35" s="1"/>
  <c r="H62" i="58" s="1"/>
  <c r="H62" i="41" s="1"/>
  <c r="E29" i="26" a="1"/>
  <c r="E29" i="26" s="1"/>
  <c r="I192" i="35" s="1"/>
  <c r="H37" i="26" a="1"/>
  <c r="H37" i="26" s="1"/>
  <c r="I221" i="35" s="1"/>
  <c r="J74" i="58" s="1"/>
  <c r="G34" i="26" a="1"/>
  <c r="G34" i="26" s="1"/>
  <c r="H218" i="35" s="1"/>
  <c r="I60" i="58" s="1"/>
  <c r="D37" i="26" a="1"/>
  <c r="D37" i="26" s="1"/>
  <c r="H200" i="35" s="1"/>
  <c r="I71" i="37" s="1"/>
  <c r="D25" i="26" a="1"/>
  <c r="D25" i="26" s="1"/>
  <c r="H188" i="35" s="1"/>
  <c r="I26" i="37" s="1"/>
  <c r="G28" i="26" a="1"/>
  <c r="G28" i="26" s="1"/>
  <c r="H212" i="35" s="1"/>
  <c r="I35" i="58" s="1"/>
  <c r="D29" i="26" a="1"/>
  <c r="D29" i="26" s="1"/>
  <c r="H192" i="35" s="1"/>
  <c r="I39" i="37" s="1"/>
  <c r="E39" i="26" a="1"/>
  <c r="E39" i="26" s="1"/>
  <c r="I202" i="35" s="1"/>
  <c r="D33" i="26" a="1"/>
  <c r="D33" i="26" s="1"/>
  <c r="H196" i="35" s="1"/>
  <c r="G23" i="26" a="1"/>
  <c r="G23" i="26" s="1"/>
  <c r="H207" i="35" s="1"/>
  <c r="E27" i="26" a="1"/>
  <c r="E27" i="26" s="1"/>
  <c r="I190" i="35" s="1"/>
  <c r="F36" i="26" a="1"/>
  <c r="F36" i="26" s="1"/>
  <c r="G220" i="35" s="1"/>
  <c r="H69" i="58" s="1"/>
  <c r="H69" i="41" s="1"/>
  <c r="H39" i="26" a="1"/>
  <c r="H39" i="26" s="1"/>
  <c r="I223" i="35" s="1"/>
  <c r="D30" i="26" a="1"/>
  <c r="D30" i="26" s="1"/>
  <c r="H193" i="35" s="1"/>
  <c r="I44" i="37" s="1"/>
  <c r="F29" i="26" a="1"/>
  <c r="F29" i="26" s="1"/>
  <c r="G213" i="35" s="1"/>
  <c r="H42" i="58" s="1"/>
  <c r="H42" i="41" s="1"/>
  <c r="F31" i="26" a="1"/>
  <c r="F31" i="26" s="1"/>
  <c r="G215" i="35" s="1"/>
  <c r="F39" i="26" a="1"/>
  <c r="F39" i="26" s="1"/>
  <c r="H30" i="26" a="1"/>
  <c r="H30" i="26" s="1"/>
  <c r="I214" i="35" s="1"/>
  <c r="J45" i="58" s="1"/>
  <c r="H32" i="26" a="1"/>
  <c r="H32" i="26" s="1"/>
  <c r="I216" i="35" s="1"/>
  <c r="J51" i="58" s="1"/>
  <c r="H24" i="26" a="1"/>
  <c r="H24" i="26" s="1"/>
  <c r="I208" i="35" s="1"/>
  <c r="J20" i="58" s="1"/>
  <c r="G24" i="26" a="1"/>
  <c r="G24" i="26" s="1"/>
  <c r="H208" i="35" s="1"/>
  <c r="I22" i="58" s="1"/>
  <c r="F26" i="26" a="1"/>
  <c r="F26" i="26" s="1"/>
  <c r="G210" i="35" s="1"/>
  <c r="H30" i="58" s="1"/>
  <c r="H30" i="41" s="1"/>
  <c r="F30" i="26" a="1"/>
  <c r="F30" i="26" s="1"/>
  <c r="G214" i="35" s="1"/>
  <c r="H45" i="58" s="1"/>
  <c r="H45" i="41" s="1"/>
  <c r="G35" i="26" a="1"/>
  <c r="G35" i="26" s="1"/>
  <c r="F24" i="26" a="1"/>
  <c r="F24" i="26" s="1"/>
  <c r="G208" i="35" s="1"/>
  <c r="H19" i="58" s="1"/>
  <c r="H19" i="41" s="1"/>
  <c r="F27" i="26" a="1"/>
  <c r="F27" i="26" s="1"/>
  <c r="G211" i="35" s="1"/>
  <c r="G29" i="26" a="1"/>
  <c r="G29" i="26" s="1"/>
  <c r="H213" i="35" s="1"/>
  <c r="I40" i="58" s="1"/>
  <c r="E41" i="26" a="1"/>
  <c r="E41" i="26" s="1"/>
  <c r="I204" i="35" s="1"/>
  <c r="J88" i="37" s="1"/>
  <c r="H25" i="26" a="1"/>
  <c r="H25" i="26" s="1"/>
  <c r="I209" i="35" s="1"/>
  <c r="J24" i="58" s="1"/>
  <c r="H34" i="26" a="1"/>
  <c r="H34" i="26" s="1"/>
  <c r="I218" i="35" s="1"/>
  <c r="J59" i="58" s="1"/>
  <c r="F33" i="26" a="1"/>
  <c r="F33" i="26" s="1"/>
  <c r="G217" i="35" s="1"/>
  <c r="H57" i="58" s="1"/>
  <c r="H57" i="41" s="1"/>
  <c r="E42" i="26" a="1"/>
  <c r="E42" i="26" s="1"/>
  <c r="I205" i="35" s="1"/>
  <c r="J91" i="37" s="1"/>
  <c r="D36" i="26" a="1"/>
  <c r="D36" i="26" s="1"/>
  <c r="H199" i="35" s="1"/>
  <c r="I70" i="37" s="1"/>
  <c r="D38" i="26" a="1"/>
  <c r="D38" i="26" s="1"/>
  <c r="H201" i="35" s="1"/>
  <c r="I77" i="37" s="1"/>
  <c r="D24" i="26" a="1"/>
  <c r="D24" i="26" s="1"/>
  <c r="H187" i="35" s="1"/>
  <c r="I21" i="37" s="1"/>
  <c r="G30" i="26" a="1"/>
  <c r="G30" i="26" s="1"/>
  <c r="H214" i="35" s="1"/>
  <c r="I45" i="58" s="1"/>
  <c r="H31" i="26" a="1"/>
  <c r="H31" i="26" s="1"/>
  <c r="I215" i="35" s="1"/>
  <c r="D39" i="26" a="1"/>
  <c r="D39" i="26" s="1"/>
  <c r="H202" i="35" s="1"/>
  <c r="D23" i="26" a="1"/>
  <c r="D23" i="26" s="1"/>
  <c r="H186" i="35" s="1"/>
  <c r="G36" i="26" a="1"/>
  <c r="G36" i="26" s="1"/>
  <c r="H220" i="35" s="1"/>
  <c r="I70" i="58" s="1"/>
  <c r="H26" i="26" a="1"/>
  <c r="H26" i="26" s="1"/>
  <c r="I210" i="35" s="1"/>
  <c r="J27" i="58" s="1"/>
  <c r="D35" i="26" a="1"/>
  <c r="D35" i="26" s="1"/>
  <c r="H198" i="35" s="1"/>
  <c r="F35" i="26" a="1"/>
  <c r="F35" i="26" s="1"/>
  <c r="G219" i="35" s="1"/>
  <c r="E38" i="26" a="1"/>
  <c r="E38" i="26" s="1"/>
  <c r="I201" i="35" s="1"/>
  <c r="J75" i="37" s="1"/>
  <c r="G31" i="26" a="1"/>
  <c r="G31" i="26" s="1"/>
  <c r="H215" i="35" s="1"/>
  <c r="E26" i="26" a="1"/>
  <c r="E26" i="26" s="1"/>
  <c r="I189" i="35" s="1"/>
  <c r="J28" i="37" s="1"/>
  <c r="H33" i="26" a="1"/>
  <c r="H33" i="26" s="1"/>
  <c r="I217" i="35" s="1"/>
  <c r="J58" i="58" s="1"/>
  <c r="H35" i="26" a="1"/>
  <c r="H35" i="26" s="1"/>
  <c r="I219" i="35" s="1"/>
  <c r="F23" i="26" a="1"/>
  <c r="F23" i="26" s="1"/>
  <c r="G207" i="35" s="1"/>
  <c r="E33" i="26" a="1"/>
  <c r="E33" i="26" s="1"/>
  <c r="I196" i="35" s="1"/>
  <c r="J58" i="37" s="1"/>
  <c r="G27" i="26" a="1"/>
  <c r="G27" i="26" s="1"/>
  <c r="H211" i="35" s="1"/>
  <c r="E36" i="26" a="1"/>
  <c r="E36" i="26" s="1"/>
  <c r="I199" i="35" s="1"/>
  <c r="J69" i="37" s="1"/>
  <c r="H28" i="26" a="1"/>
  <c r="H28" i="26" s="1"/>
  <c r="I212" i="35" s="1"/>
  <c r="J36" i="58" s="1"/>
  <c r="H36" i="26" a="1"/>
  <c r="H36" i="26" s="1"/>
  <c r="I220" i="35" s="1"/>
  <c r="J70" i="58" s="1"/>
  <c r="D41" i="26" a="1"/>
  <c r="D41" i="26" s="1"/>
  <c r="H204" i="35" s="1"/>
  <c r="I89" i="37" s="1"/>
  <c r="E40" i="26" a="1"/>
  <c r="E40" i="26" s="1"/>
  <c r="I203" i="35" s="1"/>
  <c r="J83" i="37" s="1"/>
  <c r="G41" i="26" a="1"/>
  <c r="G41" i="26" s="1"/>
  <c r="H225" i="35" s="1"/>
  <c r="I87" i="58" s="1"/>
  <c r="E28" i="26" a="1"/>
  <c r="E28" i="26" s="1"/>
  <c r="I191" i="35" s="1"/>
  <c r="J38" i="37" s="1"/>
  <c r="G25" i="26" a="1"/>
  <c r="G25" i="26" s="1"/>
  <c r="H209" i="35" s="1"/>
  <c r="I23" i="58" s="1"/>
  <c r="E37" i="26" a="1"/>
  <c r="E37" i="26" s="1"/>
  <c r="I200" i="35" s="1"/>
  <c r="J73" i="37" s="1"/>
  <c r="E31" i="26" a="1"/>
  <c r="E31" i="26" s="1"/>
  <c r="I194" i="35" s="1"/>
  <c r="D28" i="26" a="1"/>
  <c r="D28" i="26" s="1"/>
  <c r="H191" i="35" s="1"/>
  <c r="I38" i="37" s="1"/>
  <c r="H41" i="26" a="1"/>
  <c r="H41" i="26" s="1"/>
  <c r="I225" i="35" s="1"/>
  <c r="J90" i="58" s="1"/>
  <c r="H42" i="26" a="1"/>
  <c r="H42" i="26" s="1"/>
  <c r="I226" i="35" s="1"/>
  <c r="J94" i="58" s="1"/>
  <c r="H27" i="26" a="1"/>
  <c r="H27" i="26" s="1"/>
  <c r="I211" i="35" s="1"/>
  <c r="D40" i="26" a="1"/>
  <c r="D40" i="26" s="1"/>
  <c r="H203" i="35" s="1"/>
  <c r="I83" i="37" s="1"/>
  <c r="G32" i="26" a="1"/>
  <c r="G32" i="26" s="1"/>
  <c r="H216" i="35" s="1"/>
  <c r="I51" i="58" s="1"/>
  <c r="F32" i="26" a="1"/>
  <c r="F32" i="26" s="1"/>
  <c r="G216" i="35" s="1"/>
  <c r="H51" i="58" s="1"/>
  <c r="H51" i="41" s="1"/>
  <c r="F37" i="26" a="1"/>
  <c r="F37" i="26" s="1"/>
  <c r="G221" i="35" s="1"/>
  <c r="H71" i="58" s="1"/>
  <c r="H71" i="41" s="1"/>
  <c r="G38" i="26" a="1"/>
  <c r="G38" i="26" s="1"/>
  <c r="H222" i="35" s="1"/>
  <c r="I78" i="58" s="1"/>
  <c r="D31" i="26" a="1"/>
  <c r="D31" i="26" s="1"/>
  <c r="H194" i="35" s="1"/>
  <c r="J83" i="58"/>
  <c r="J85" i="58"/>
  <c r="J84" i="58"/>
  <c r="J86" i="58"/>
  <c r="J60" i="37"/>
  <c r="J59" i="37"/>
  <c r="J61" i="37"/>
  <c r="J62" i="37"/>
  <c r="J22" i="37"/>
  <c r="J21" i="37"/>
  <c r="J19" i="37"/>
  <c r="I91" i="58"/>
  <c r="J23" i="37"/>
  <c r="J24" i="37"/>
  <c r="J26" i="37"/>
  <c r="J25" i="37"/>
  <c r="H88" i="58"/>
  <c r="H88" i="41" s="1"/>
  <c r="H87" i="58"/>
  <c r="H87" i="41" s="1"/>
  <c r="I92" i="37"/>
  <c r="I91" i="37"/>
  <c r="I94" i="37"/>
  <c r="I93" i="37"/>
  <c r="J54" i="37"/>
  <c r="I198" i="35"/>
  <c r="I55" i="37"/>
  <c r="I57" i="37"/>
  <c r="I56" i="37"/>
  <c r="I58" i="37"/>
  <c r="I186" i="35"/>
  <c r="J46" i="37"/>
  <c r="J40" i="37"/>
  <c r="J42" i="37"/>
  <c r="J39" i="37"/>
  <c r="J41" i="37"/>
  <c r="I72" i="37"/>
  <c r="I74" i="37"/>
  <c r="I73" i="37"/>
  <c r="I36" i="58"/>
  <c r="I27" i="58"/>
  <c r="I28" i="58"/>
  <c r="I29" i="58"/>
  <c r="I30" i="58"/>
  <c r="G223" i="35"/>
  <c r="J44" i="58"/>
  <c r="J43" i="58"/>
  <c r="H219" i="35"/>
  <c r="H22" i="58"/>
  <c r="H22" i="41" s="1"/>
  <c r="H20" i="58"/>
  <c r="H20" i="41" s="1"/>
  <c r="J38" i="58"/>
  <c r="J35" i="58"/>
  <c r="J29" i="58"/>
  <c r="J28" i="58"/>
  <c r="I22" i="37" l="1"/>
  <c r="I94" i="58"/>
  <c r="I92" i="58"/>
  <c r="H21" i="58"/>
  <c r="H21" i="41" s="1"/>
  <c r="H56" i="58"/>
  <c r="H56" i="41" s="1"/>
  <c r="J71" i="58"/>
  <c r="J52" i="37"/>
  <c r="H55" i="58"/>
  <c r="H55" i="41" s="1"/>
  <c r="J73" i="58"/>
  <c r="J73" i="41" s="1"/>
  <c r="J51" i="37"/>
  <c r="J51" i="41" s="1"/>
  <c r="H58" i="58"/>
  <c r="H58" i="41" s="1"/>
  <c r="J46" i="58"/>
  <c r="J72" i="58"/>
  <c r="I21" i="58"/>
  <c r="I46" i="37"/>
  <c r="I37" i="58"/>
  <c r="I84" i="58"/>
  <c r="J26" i="58"/>
  <c r="J26" i="41" s="1"/>
  <c r="I19" i="58"/>
  <c r="I38" i="58"/>
  <c r="I38" i="41" s="1"/>
  <c r="I83" i="58"/>
  <c r="I83" i="41" s="1"/>
  <c r="I86" i="58"/>
  <c r="J25" i="58"/>
  <c r="J25" i="41" s="1"/>
  <c r="H90" i="58"/>
  <c r="H90" i="41" s="1"/>
  <c r="I43" i="37"/>
  <c r="I19" i="37"/>
  <c r="J56" i="58"/>
  <c r="J57" i="58"/>
  <c r="J55" i="58"/>
  <c r="I87" i="37"/>
  <c r="I87" i="41" s="1"/>
  <c r="I90" i="37"/>
  <c r="I41" i="37"/>
  <c r="J42" i="58"/>
  <c r="H25" i="58"/>
  <c r="H25" i="41" s="1"/>
  <c r="H28" i="58"/>
  <c r="H28" i="41" s="1"/>
  <c r="H24" i="58"/>
  <c r="H24" i="41" s="1"/>
  <c r="H26" i="58"/>
  <c r="H26" i="41" s="1"/>
  <c r="I57" i="58"/>
  <c r="I57" i="41" s="1"/>
  <c r="H59" i="58"/>
  <c r="H59" i="41" s="1"/>
  <c r="I28" i="37"/>
  <c r="I28" i="41" s="1"/>
  <c r="J35" i="37"/>
  <c r="J35" i="41" s="1"/>
  <c r="I74" i="58"/>
  <c r="J85" i="37"/>
  <c r="J85" i="41" s="1"/>
  <c r="H43" i="58"/>
  <c r="H43" i="41" s="1"/>
  <c r="H44" i="58"/>
  <c r="H44" i="41" s="1"/>
  <c r="H61" i="58"/>
  <c r="H61" i="41" s="1"/>
  <c r="I29" i="37"/>
  <c r="I29" i="41" s="1"/>
  <c r="I71" i="58"/>
  <c r="I71" i="41" s="1"/>
  <c r="I27" i="37"/>
  <c r="I27" i="41" s="1"/>
  <c r="H94" i="58"/>
  <c r="H94" i="41" s="1"/>
  <c r="H92" i="58"/>
  <c r="H92" i="41" s="1"/>
  <c r="E54" i="26"/>
  <c r="H54" i="26" s="1"/>
  <c r="H91" i="58"/>
  <c r="H91" i="41" s="1"/>
  <c r="H46" i="58"/>
  <c r="H46" i="41" s="1"/>
  <c r="H60" i="58"/>
  <c r="H60" i="41" s="1"/>
  <c r="I73" i="58"/>
  <c r="I73" i="41" s="1"/>
  <c r="J62" i="58"/>
  <c r="J62" i="41" s="1"/>
  <c r="J27" i="37"/>
  <c r="J27" i="41" s="1"/>
  <c r="J29" i="37"/>
  <c r="J29" i="41" s="1"/>
  <c r="J60" i="58"/>
  <c r="J60" i="41" s="1"/>
  <c r="J30" i="37"/>
  <c r="J61" i="58"/>
  <c r="J61" i="41" s="1"/>
  <c r="D50" i="26"/>
  <c r="J37" i="58"/>
  <c r="I20" i="58"/>
  <c r="J23" i="58"/>
  <c r="J23" i="41" s="1"/>
  <c r="I25" i="58"/>
  <c r="I20" i="37"/>
  <c r="I45" i="37"/>
  <c r="I45" i="41" s="1"/>
  <c r="J86" i="37"/>
  <c r="J86" i="41" s="1"/>
  <c r="I44" i="58"/>
  <c r="I44" i="41" s="1"/>
  <c r="J56" i="37"/>
  <c r="J77" i="37"/>
  <c r="H41" i="58"/>
  <c r="H41" i="41" s="1"/>
  <c r="I52" i="37"/>
  <c r="H29" i="58"/>
  <c r="H29" i="41" s="1"/>
  <c r="H39" i="58"/>
  <c r="H39" i="41" s="1"/>
  <c r="J57" i="37"/>
  <c r="I42" i="37"/>
  <c r="E50" i="26"/>
  <c r="H50" i="26" s="1"/>
  <c r="I53" i="37"/>
  <c r="I43" i="58"/>
  <c r="I55" i="58"/>
  <c r="I55" i="41" s="1"/>
  <c r="I46" i="58"/>
  <c r="I56" i="58"/>
  <c r="I56" i="41" s="1"/>
  <c r="H40" i="58"/>
  <c r="H40" i="41" s="1"/>
  <c r="I40" i="37"/>
  <c r="I40" i="41" s="1"/>
  <c r="J76" i="37"/>
  <c r="H27" i="58"/>
  <c r="H27" i="41" s="1"/>
  <c r="J55" i="37"/>
  <c r="J55" i="41" s="1"/>
  <c r="I51" i="37"/>
  <c r="I51" i="41" s="1"/>
  <c r="J41" i="58"/>
  <c r="J41" i="41" s="1"/>
  <c r="J68" i="37"/>
  <c r="J40" i="58"/>
  <c r="J40" i="41" s="1"/>
  <c r="J78" i="37"/>
  <c r="J67" i="37"/>
  <c r="F51" i="26"/>
  <c r="J70" i="37"/>
  <c r="J70" i="41" s="1"/>
  <c r="J37" i="37"/>
  <c r="J72" i="37"/>
  <c r="J72" i="41" s="1"/>
  <c r="D51" i="26"/>
  <c r="J36" i="37"/>
  <c r="J36" i="41" s="1"/>
  <c r="J84" i="37"/>
  <c r="J84" i="41" s="1"/>
  <c r="F50" i="26"/>
  <c r="I68" i="58"/>
  <c r="H75" i="58"/>
  <c r="H75" i="41" s="1"/>
  <c r="I61" i="58"/>
  <c r="I24" i="58"/>
  <c r="G52" i="26"/>
  <c r="J92" i="37"/>
  <c r="J54" i="58"/>
  <c r="J54" i="41" s="1"/>
  <c r="J93" i="37"/>
  <c r="J74" i="37"/>
  <c r="J74" i="41" s="1"/>
  <c r="I69" i="58"/>
  <c r="I59" i="58"/>
  <c r="H77" i="58"/>
  <c r="H77" i="41" s="1"/>
  <c r="J52" i="58"/>
  <c r="I67" i="58"/>
  <c r="H78" i="58"/>
  <c r="H78" i="41" s="1"/>
  <c r="J53" i="58"/>
  <c r="J53" i="41" s="1"/>
  <c r="J94" i="37"/>
  <c r="J94" i="41" s="1"/>
  <c r="D53" i="26"/>
  <c r="H52" i="58"/>
  <c r="H52" i="41" s="1"/>
  <c r="I59" i="37"/>
  <c r="F54" i="26"/>
  <c r="I60" i="37"/>
  <c r="I60" i="41" s="1"/>
  <c r="J71" i="37"/>
  <c r="J71" i="41" s="1"/>
  <c r="I62" i="58"/>
  <c r="I62" i="41" s="1"/>
  <c r="I61" i="37"/>
  <c r="I26" i="58"/>
  <c r="I26" i="41" s="1"/>
  <c r="J30" i="58"/>
  <c r="I75" i="37"/>
  <c r="D54" i="26"/>
  <c r="I76" i="37"/>
  <c r="J90" i="37"/>
  <c r="J90" i="41" s="1"/>
  <c r="J78" i="58"/>
  <c r="J21" i="58"/>
  <c r="J21" i="41" s="1"/>
  <c r="J89" i="37"/>
  <c r="J87" i="37"/>
  <c r="G50" i="26"/>
  <c r="J77" i="58"/>
  <c r="H86" i="58"/>
  <c r="H86" i="41" s="1"/>
  <c r="H67" i="58"/>
  <c r="H67" i="41" s="1"/>
  <c r="J88" i="58"/>
  <c r="J88" i="41" s="1"/>
  <c r="J76" i="58"/>
  <c r="J22" i="58"/>
  <c r="J22" i="41" s="1"/>
  <c r="H35" i="58"/>
  <c r="H35" i="41" s="1"/>
  <c r="C53" i="26"/>
  <c r="I68" i="37"/>
  <c r="H83" i="58"/>
  <c r="H83" i="41" s="1"/>
  <c r="I41" i="58"/>
  <c r="H70" i="58"/>
  <c r="H70" i="41" s="1"/>
  <c r="I23" i="37"/>
  <c r="I23" i="41" s="1"/>
  <c r="J87" i="58"/>
  <c r="J45" i="37"/>
  <c r="J45" i="41" s="1"/>
  <c r="J19" i="58"/>
  <c r="J19" i="41" s="1"/>
  <c r="H37" i="58"/>
  <c r="H37" i="41" s="1"/>
  <c r="I78" i="37"/>
  <c r="I78" i="41" s="1"/>
  <c r="I67" i="37"/>
  <c r="I42" i="58"/>
  <c r="I42" i="41" s="1"/>
  <c r="I25" i="37"/>
  <c r="I69" i="37"/>
  <c r="H85" i="58"/>
  <c r="H85" i="41" s="1"/>
  <c r="I39" i="58"/>
  <c r="I39" i="41" s="1"/>
  <c r="H68" i="58"/>
  <c r="H68" i="41" s="1"/>
  <c r="I24" i="37"/>
  <c r="J42" i="41"/>
  <c r="J89" i="58"/>
  <c r="J43" i="37"/>
  <c r="J43" i="41" s="1"/>
  <c r="H38" i="58"/>
  <c r="H38" i="41" s="1"/>
  <c r="E51" i="26"/>
  <c r="H51" i="26" s="1"/>
  <c r="C50" i="26"/>
  <c r="H72" i="58"/>
  <c r="H72" i="41" s="1"/>
  <c r="J83" i="41"/>
  <c r="G53" i="26"/>
  <c r="J46" i="41"/>
  <c r="I89" i="58"/>
  <c r="I89" i="41" s="1"/>
  <c r="J67" i="58"/>
  <c r="J68" i="58"/>
  <c r="J69" i="58"/>
  <c r="J69" i="41" s="1"/>
  <c r="I22" i="41"/>
  <c r="I88" i="37"/>
  <c r="J91" i="58"/>
  <c r="J91" i="41" s="1"/>
  <c r="I90" i="58"/>
  <c r="G54" i="26"/>
  <c r="J92" i="58"/>
  <c r="I88" i="58"/>
  <c r="C52" i="26"/>
  <c r="J93" i="58"/>
  <c r="C51" i="26"/>
  <c r="I93" i="41"/>
  <c r="D52" i="26"/>
  <c r="I72" i="41"/>
  <c r="I94" i="41"/>
  <c r="I37" i="37"/>
  <c r="J75" i="41"/>
  <c r="H74" i="58"/>
  <c r="H74" i="41" s="1"/>
  <c r="I77" i="58"/>
  <c r="I77" i="41" s="1"/>
  <c r="G51" i="26"/>
  <c r="F53" i="26"/>
  <c r="I36" i="37"/>
  <c r="I36" i="41" s="1"/>
  <c r="E53" i="26"/>
  <c r="H53" i="26" s="1"/>
  <c r="I75" i="58"/>
  <c r="I35" i="37"/>
  <c r="I35" i="41" s="1"/>
  <c r="C54" i="26"/>
  <c r="H53" i="58"/>
  <c r="H53" i="41" s="1"/>
  <c r="J39" i="41"/>
  <c r="I54" i="58"/>
  <c r="I54" i="41" s="1"/>
  <c r="H73" i="58"/>
  <c r="H73" i="41" s="1"/>
  <c r="H54" i="58"/>
  <c r="H54" i="41" s="1"/>
  <c r="E52" i="26"/>
  <c r="H52" i="26" s="1"/>
  <c r="I84" i="37"/>
  <c r="I53" i="58"/>
  <c r="I76" i="58"/>
  <c r="F52" i="26"/>
  <c r="I86" i="37"/>
  <c r="I86" i="41" s="1"/>
  <c r="I85" i="37"/>
  <c r="I85" i="41" s="1"/>
  <c r="I52" i="58"/>
  <c r="J59" i="41"/>
  <c r="J28" i="41"/>
  <c r="I21" i="41"/>
  <c r="I91" i="41"/>
  <c r="J79" i="37"/>
  <c r="J80" i="37"/>
  <c r="J82" i="37"/>
  <c r="J81" i="37"/>
  <c r="J79" i="58"/>
  <c r="J80" i="58"/>
  <c r="J82" i="58"/>
  <c r="J81" i="58"/>
  <c r="I16" i="58"/>
  <c r="I18" i="58"/>
  <c r="I15" i="58"/>
  <c r="I17" i="58"/>
  <c r="J38" i="41"/>
  <c r="I32" i="37"/>
  <c r="I33" i="37"/>
  <c r="I34" i="37"/>
  <c r="I31" i="37"/>
  <c r="I74" i="41"/>
  <c r="J24" i="41"/>
  <c r="J20" i="41"/>
  <c r="I48" i="37"/>
  <c r="I47" i="37"/>
  <c r="I50" i="37"/>
  <c r="I49" i="37"/>
  <c r="I82" i="37"/>
  <c r="I79" i="37"/>
  <c r="I81" i="37"/>
  <c r="I80" i="37"/>
  <c r="J34" i="58"/>
  <c r="J32" i="58"/>
  <c r="J31" i="58"/>
  <c r="J33" i="58"/>
  <c r="I66" i="58"/>
  <c r="I64" i="58"/>
  <c r="I65" i="58"/>
  <c r="I63" i="58"/>
  <c r="H18" i="58"/>
  <c r="H18" i="41" s="1"/>
  <c r="H16" i="58"/>
  <c r="H17" i="58"/>
  <c r="H15" i="58"/>
  <c r="J18" i="58"/>
  <c r="J16" i="58"/>
  <c r="J15" i="58"/>
  <c r="J17" i="58"/>
  <c r="J65" i="37"/>
  <c r="J63" i="37"/>
  <c r="J64" i="37"/>
  <c r="J66" i="37"/>
  <c r="I92" i="41"/>
  <c r="H80" i="58"/>
  <c r="H80" i="41" s="1"/>
  <c r="H79" i="58"/>
  <c r="H79" i="41" s="1"/>
  <c r="H81" i="58"/>
  <c r="H81" i="41" s="1"/>
  <c r="H82" i="58"/>
  <c r="H82" i="41" s="1"/>
  <c r="J58" i="41"/>
  <c r="J63" i="58"/>
  <c r="J65" i="58"/>
  <c r="J66" i="58"/>
  <c r="J64" i="58"/>
  <c r="H66" i="58"/>
  <c r="H66" i="41" s="1"/>
  <c r="H64" i="58"/>
  <c r="H64" i="41" s="1"/>
  <c r="H65" i="58"/>
  <c r="H65" i="41" s="1"/>
  <c r="H63" i="58"/>
  <c r="H63" i="41" s="1"/>
  <c r="J50" i="58"/>
  <c r="J49" i="58"/>
  <c r="J47" i="58"/>
  <c r="J48" i="58"/>
  <c r="I70" i="41"/>
  <c r="H32" i="58"/>
  <c r="H32" i="41" s="1"/>
  <c r="H31" i="58"/>
  <c r="H31" i="41" s="1"/>
  <c r="H34" i="58"/>
  <c r="H34" i="41" s="1"/>
  <c r="H33" i="58"/>
  <c r="H33" i="41" s="1"/>
  <c r="I18" i="37"/>
  <c r="I17" i="37"/>
  <c r="I16" i="37"/>
  <c r="I15" i="37"/>
  <c r="J17" i="37"/>
  <c r="J15" i="37"/>
  <c r="J18" i="37"/>
  <c r="J16" i="37"/>
  <c r="J50" i="37"/>
  <c r="J47" i="37"/>
  <c r="J48" i="37"/>
  <c r="J49" i="37"/>
  <c r="I48" i="58"/>
  <c r="I47" i="58"/>
  <c r="I50" i="58"/>
  <c r="I49" i="58"/>
  <c r="J44" i="41"/>
  <c r="I30" i="41"/>
  <c r="I58" i="41"/>
  <c r="I66" i="37"/>
  <c r="I64" i="37"/>
  <c r="I65" i="37"/>
  <c r="I63" i="37"/>
  <c r="I34" i="58"/>
  <c r="I32" i="58"/>
  <c r="I31" i="58"/>
  <c r="I33" i="58"/>
  <c r="H50" i="58"/>
  <c r="H50" i="41" s="1"/>
  <c r="H49" i="58"/>
  <c r="H49" i="41" s="1"/>
  <c r="H47" i="58"/>
  <c r="H47" i="41" s="1"/>
  <c r="H48" i="58"/>
  <c r="H48" i="41" s="1"/>
  <c r="J32" i="37"/>
  <c r="J31" i="37"/>
  <c r="J33" i="37"/>
  <c r="J34" i="37"/>
  <c r="I82" i="58"/>
  <c r="I79" i="58"/>
  <c r="I81" i="58"/>
  <c r="I80" i="58"/>
  <c r="J52" i="41" l="1"/>
  <c r="I37" i="41"/>
  <c r="I46" i="41"/>
  <c r="I19" i="41"/>
  <c r="I84" i="41"/>
  <c r="I43" i="41"/>
  <c r="I90" i="41"/>
  <c r="I53" i="41"/>
  <c r="I68" i="41"/>
  <c r="J77" i="41"/>
  <c r="I20" i="41"/>
  <c r="J30" i="41"/>
  <c r="J51" i="26"/>
  <c r="I41" i="41"/>
  <c r="J68" i="41"/>
  <c r="J57" i="41"/>
  <c r="J56" i="41"/>
  <c r="J50" i="26"/>
  <c r="I51" i="26"/>
  <c r="I75" i="41"/>
  <c r="J87" i="41"/>
  <c r="J93" i="41"/>
  <c r="I67" i="41"/>
  <c r="J54" i="26"/>
  <c r="J31" i="41"/>
  <c r="J52" i="26"/>
  <c r="I76" i="41"/>
  <c r="I25" i="41"/>
  <c r="J37" i="41"/>
  <c r="I52" i="41"/>
  <c r="I53" i="26"/>
  <c r="J89" i="41"/>
  <c r="J76" i="41"/>
  <c r="I54" i="26"/>
  <c r="J92" i="41"/>
  <c r="J67" i="41"/>
  <c r="I50" i="26"/>
  <c r="J78" i="41"/>
  <c r="I61" i="41"/>
  <c r="J53" i="26"/>
  <c r="I69" i="41"/>
  <c r="I24" i="41"/>
  <c r="I59" i="41"/>
  <c r="I88" i="41"/>
  <c r="J34" i="41"/>
  <c r="J18" i="41"/>
  <c r="I52" i="26"/>
  <c r="I66" i="41"/>
  <c r="J49" i="41"/>
  <c r="J82" i="41"/>
  <c r="I65" i="41"/>
  <c r="J47" i="41"/>
  <c r="I64" i="41"/>
  <c r="I63" i="41"/>
  <c r="J33" i="41"/>
  <c r="J423" i="58"/>
  <c r="E347" i="38" s="1"/>
  <c r="M290" i="66" s="1"/>
  <c r="I18" i="41"/>
  <c r="C58" i="63"/>
  <c r="J32" i="41"/>
  <c r="J80" i="41"/>
  <c r="I16" i="41"/>
  <c r="J48" i="41"/>
  <c r="J64" i="41"/>
  <c r="H17" i="41"/>
  <c r="C38" i="63"/>
  <c r="I80" i="41"/>
  <c r="J15" i="41"/>
  <c r="J423" i="37"/>
  <c r="J424" i="37"/>
  <c r="F145" i="66" s="1"/>
  <c r="C18" i="63"/>
  <c r="I17" i="41"/>
  <c r="J63" i="41"/>
  <c r="H16" i="41"/>
  <c r="I81" i="41"/>
  <c r="C48" i="63"/>
  <c r="J17" i="41"/>
  <c r="C28" i="63"/>
  <c r="J65" i="41"/>
  <c r="I79" i="41"/>
  <c r="I423" i="58"/>
  <c r="I424" i="58"/>
  <c r="F241" i="66" s="1"/>
  <c r="J81" i="41"/>
  <c r="J50" i="41"/>
  <c r="I82" i="41"/>
  <c r="J424" i="58"/>
  <c r="E35" i="53" s="1"/>
  <c r="F35" i="53" s="1"/>
  <c r="H29" i="53" s="1"/>
  <c r="I49" i="41"/>
  <c r="I31" i="41"/>
  <c r="I50" i="41"/>
  <c r="I34" i="41"/>
  <c r="J79" i="41"/>
  <c r="I47" i="41"/>
  <c r="I33" i="41"/>
  <c r="J16" i="41"/>
  <c r="I424" i="37"/>
  <c r="E17" i="53" s="1"/>
  <c r="F17" i="53" s="1"/>
  <c r="I423" i="37"/>
  <c r="I15" i="41"/>
  <c r="J66" i="41"/>
  <c r="H15" i="41"/>
  <c r="H423" i="58"/>
  <c r="H424" i="58"/>
  <c r="H424" i="41" s="1"/>
  <c r="I48" i="41"/>
  <c r="I32" i="41"/>
  <c r="F290" i="66" l="1"/>
  <c r="N290" i="66" s="1"/>
  <c r="F289" i="66"/>
  <c r="E29" i="53"/>
  <c r="F29" i="53" s="1"/>
  <c r="G29" i="53" s="1"/>
  <c r="E329" i="38" s="1"/>
  <c r="E23" i="53"/>
  <c r="F23" i="53" s="1"/>
  <c r="H17" i="53" s="1"/>
  <c r="G17" i="53" s="1"/>
  <c r="E305" i="38" s="1"/>
  <c r="H23" i="53"/>
  <c r="E299" i="38"/>
  <c r="M194" i="66" s="1"/>
  <c r="F194" i="66"/>
  <c r="H423" i="41"/>
  <c r="H425" i="58"/>
  <c r="E323" i="38"/>
  <c r="M242" i="66" s="1"/>
  <c r="F242" i="66"/>
  <c r="I425" i="58"/>
  <c r="E11" i="53"/>
  <c r="F11" i="53" s="1"/>
  <c r="F193" i="66"/>
  <c r="J424" i="41"/>
  <c r="F97" i="66"/>
  <c r="I423" i="41"/>
  <c r="E311" i="38"/>
  <c r="M98" i="66" s="1"/>
  <c r="I425" i="37"/>
  <c r="F98" i="66"/>
  <c r="J423" i="41"/>
  <c r="J425" i="37"/>
  <c r="F146" i="66"/>
  <c r="E335" i="38"/>
  <c r="M146" i="66" s="1"/>
  <c r="I424" i="41"/>
  <c r="J425" i="58"/>
  <c r="G23" i="53" l="1"/>
  <c r="E317" i="38" s="1"/>
  <c r="L241" i="66" s="1"/>
  <c r="H35" i="53"/>
  <c r="G35" i="53" s="1"/>
  <c r="E341" i="38" s="1"/>
  <c r="J484" i="58" s="1"/>
  <c r="H5" i="53"/>
  <c r="G5" i="53" s="1"/>
  <c r="E281" i="38" s="1"/>
  <c r="G11" i="53"/>
  <c r="E293" i="38" s="1"/>
  <c r="N98" i="66"/>
  <c r="C49" i="63"/>
  <c r="C42" i="63"/>
  <c r="I425" i="41"/>
  <c r="N3" i="41" s="1"/>
  <c r="C19" i="63"/>
  <c r="C12" i="63"/>
  <c r="N242" i="66"/>
  <c r="C59" i="63"/>
  <c r="C52" i="63"/>
  <c r="C32" i="63"/>
  <c r="C39" i="63"/>
  <c r="H425" i="41"/>
  <c r="M3" i="41" s="1"/>
  <c r="J484" i="37"/>
  <c r="L145" i="66"/>
  <c r="N146" i="66"/>
  <c r="N194" i="66"/>
  <c r="L97" i="66"/>
  <c r="P97" i="66" s="1"/>
  <c r="I484" i="37"/>
  <c r="J425" i="41"/>
  <c r="O3" i="41" s="1"/>
  <c r="C29" i="63"/>
  <c r="C22" i="63"/>
  <c r="L289" i="66" l="1"/>
  <c r="P289" i="66" s="1"/>
  <c r="I484" i="58"/>
  <c r="I484" i="41" s="1"/>
  <c r="J484" i="41"/>
  <c r="P241" i="66"/>
  <c r="N241" i="66"/>
  <c r="Y194" i="66"/>
  <c r="Z194" i="66"/>
  <c r="Z50" i="66"/>
  <c r="Y50" i="66"/>
  <c r="Y290" i="66"/>
  <c r="Z146" i="66"/>
  <c r="Y146" i="66"/>
  <c r="Z290" i="66"/>
  <c r="P145" i="66"/>
  <c r="N145" i="66"/>
  <c r="Z98" i="66"/>
  <c r="Y98" i="66"/>
  <c r="Y242" i="66"/>
  <c r="Z242" i="66"/>
  <c r="H484" i="58"/>
  <c r="L193" i="66"/>
  <c r="N97" i="66"/>
  <c r="H484" i="37"/>
  <c r="L49" i="66"/>
  <c r="N289" i="66" l="1"/>
  <c r="O145" i="66" s="1"/>
  <c r="H484" i="41"/>
  <c r="N49" i="66"/>
  <c r="R49" i="66"/>
  <c r="T49" i="66" s="1"/>
  <c r="P49" i="66"/>
  <c r="V49" i="66" s="1"/>
  <c r="X49" i="66" s="1"/>
  <c r="Z241" i="66"/>
  <c r="Z97" i="66"/>
  <c r="Y97" i="66"/>
  <c r="O97" i="66"/>
  <c r="Y241" i="66"/>
  <c r="R193" i="66"/>
  <c r="T193" i="66" s="1"/>
  <c r="P193" i="66"/>
  <c r="V193" i="66" s="1"/>
  <c r="X193" i="66" s="1"/>
  <c r="N193" i="66"/>
  <c r="O241" i="66"/>
  <c r="Y289" i="66" l="1"/>
  <c r="O289" i="66"/>
  <c r="V289" i="66" s="1"/>
  <c r="X289" i="66" s="1"/>
  <c r="Z145" i="66"/>
  <c r="Y145" i="66"/>
  <c r="Z289" i="66"/>
  <c r="O193" i="66"/>
  <c r="U193" i="66" s="1"/>
  <c r="Q97" i="66"/>
  <c r="R97" i="66" s="1"/>
  <c r="T97" i="66" s="1"/>
  <c r="U97" i="66"/>
  <c r="V97" i="66"/>
  <c r="X97" i="66" s="1"/>
  <c r="Q145" i="66"/>
  <c r="R145" i="66" s="1"/>
  <c r="T145" i="66" s="1"/>
  <c r="U145" i="66"/>
  <c r="V145" i="66"/>
  <c r="X145" i="66" s="1"/>
  <c r="Q241" i="66"/>
  <c r="R241" i="66" s="1"/>
  <c r="T241" i="66" s="1"/>
  <c r="U241" i="66"/>
  <c r="V241" i="66"/>
  <c r="X241" i="66" s="1"/>
  <c r="Y49" i="66"/>
  <c r="Z193" i="66"/>
  <c r="O49" i="66"/>
  <c r="Z49" i="66"/>
  <c r="Y193" i="66"/>
  <c r="U289" i="66" l="1"/>
  <c r="Q289" i="66"/>
  <c r="R289" i="66" s="1"/>
  <c r="T289" i="66" s="1"/>
  <c r="Q193" i="66"/>
  <c r="U49" i="66"/>
  <c r="Q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<sst xmlns="http://schemas.openxmlformats.org/spreadsheetml/2006/main" count="4764" uniqueCount="339">
  <si>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</si>
  <si>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</si>
  <si>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</si>
  <si>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</si>
  <si>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</si>
  <si>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</si>
  <si>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</si>
  <si>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</si>
  <si>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</si>
  <si>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</si>
  <si>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</si>
  <si>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</si>
  <si>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</si>
  <si>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</si>
  <si>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</si>
  <si>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</si>
  <si>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</si>
  <si>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</si>
  <si>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</si>
  <si>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</si>
  <si>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</si>
  <si>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</si>
  <si>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</si>
  <si>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</si>
  <si>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</si>
  <si>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</si>
  <si>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</si>
  <si>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</si>
  <si>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</si>
  <si>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</si>
  <si>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</si>
  <si>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</si>
  <si>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</si>
  <si>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</si>
  <si>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</si>
  <si>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</si>
  <si>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</si>
  <si>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</si>
  <si>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</si>
  <si>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</si>
  <si>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</si>
  <si>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</si>
  <si>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</si>
  <si>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</si>
  <si>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</si>
  <si>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</si>
  <si>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</si>
  <si>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</si>
  <si>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</si>
  <si>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</si>
  <si>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</si>
  <si>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</si>
  <si>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</si>
  <si>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</si>
  <si>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</si>
  <si>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</si>
  <si>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</si>
  <si>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</si>
  <si>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</si>
  <si>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</si>
  <si>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</si>
  <si>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</si>
  <si>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</si>
  <si>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</si>
  <si>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</si>
  <si>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</si>
  <si>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</si>
  <si>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</si>
  <si>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</si>
  <si>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</si>
  <si>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</si>
  <si>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</si>
  <si>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</si>
  <si>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</si>
  <si>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</si>
  <si>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</si>
  <si>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</si>
  <si>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</si>
  <si>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</si>
  <si>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</si>
  <si>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</si>
  <si>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</si>
  <si>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</si>
  <si>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</si>
  <si>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</si>
  <si>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</si>
  <si>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</si>
  <si>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</si>
  <si>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</si>
  <si>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</si>
  <si>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</si>
  <si>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</si>
  <si>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</si>
  <si>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</si>
  <si>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</si>
  <si>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</si>
  <si>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</si>
  <si>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</si>
  <si>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</si>
  <si>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</si>
  <si>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</si>
  <si>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</si>
  <si>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</si>
  <si>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</si>
  <si>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</si>
  <si>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</si>
  <si>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</si>
  <si>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</si>
  <si>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</si>
  <si>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</si>
  <si>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</si>
  <si>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</si>
  <si>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</si>
  <si>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</si>
  <si>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</si>
  <si>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</si>
  <si>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</si>
  <si>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</si>
  <si>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</si>
  <si>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</si>
  <si>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</si>
  <si>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</si>
  <si>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</si>
  <si>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</si>
  <si>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</si>
  <si>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</si>
  <si>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</si>
  <si>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</si>
  <si>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</si>
  <si>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</si>
  <si>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</si>
  <si>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</si>
  <si>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</si>
  <si>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</si>
  <si>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</si>
  <si>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</si>
  <si>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</si>
  <si>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</si>
  <si>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</si>
  <si>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</si>
  <si>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</si>
  <si>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</si>
  <si>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</si>
  <si>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</si>
  <si>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</si>
  <si>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</si>
  <si>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</si>
  <si>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</si>
  <si>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</si>
  <si>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</si>
  <si>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</si>
  <si>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</si>
  <si>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</si>
  <si>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</si>
  <si>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</si>
  <si>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</si>
  <si>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</si>
  <si>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</si>
  <si>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</si>
  <si>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</si>
  <si>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</si>
  <si>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</si>
  <si>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</si>
  <si>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</si>
  <si>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</si>
  <si>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</si>
  <si>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</si>
  <si>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</si>
  <si>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</si>
  <si>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</si>
  <si>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</si>
  <si>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</si>
  <si>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</si>
  <si>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</si>
  <si>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</si>
  <si>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</si>
  <si>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</si>
  <si>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</si>
  <si>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</si>
  <si>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</si>
  <si>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</si>
  <si>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</si>
  <si>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</si>
  <si>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</si>
  <si>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</si>
  <si>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</si>
  <si>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</si>
  <si>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</si>
  <si>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</si>
  <si>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</si>
  <si>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</si>
  <si>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</si>
  <si>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</si>
  <si>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</si>
  <si>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</si>
  <si>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</si>
  <si>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</si>
  <si>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</si>
  <si>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</si>
  <si>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</si>
  <si>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</si>
  <si>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</si>
  <si>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</si>
  <si>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</si>
  <si>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</si>
  <si>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</si>
  <si>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</si>
  <si>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</si>
  <si>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</si>
  <si>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</si>
  <si>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</si>
  <si>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</si>
  <si>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</si>
  <si>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</si>
  <si>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</si>
  <si>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</si>
  <si>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</si>
  <si>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</si>
  <si>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</si>
  <si>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</si>
  <si>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</si>
  <si>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</si>
  <si>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</si>
  <si>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</si>
  <si>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</si>
  <si>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</si>
  <si>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</si>
  <si>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</si>
  <si>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</si>
  <si>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</si>
  <si>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</si>
  <si>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</si>
  <si>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</si>
  <si>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</si>
  <si>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</si>
  <si>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</si>
  <si>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</si>
  <si>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</si>
  <si>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</si>
  <si>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</si>
  <si>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</si>
  <si>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</si>
  <si>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</si>
  <si>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</si>
  <si>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</si>
  <si>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</si>
  <si>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</si>
  <si>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</si>
  <si>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</si>
  <si>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</si>
  <si>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</si>
  <si>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</si>
  <si>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</si>
  <si>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</si>
  <si>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</si>
  <si>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</si>
  <si>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</si>
  <si>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</si>
  <si>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</si>
  <si>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</si>
  <si>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</si>
  <si>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</si>
  <si>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</si>
  <si>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</si>
  <si>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</si>
  <si>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</si>
  <si>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</si>
  <si>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</si>
  <si>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</si>
  <si>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</si>
  <si>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</si>
  <si>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</si>
  <si>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</si>
  <si>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</si>
  <si>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</si>
  <si>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</si>
  <si>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</si>
  <si>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</si>
  <si>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</si>
  <si>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</si>
  <si>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</si>
  <si>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</si>
  <si>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</si>
  <si>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</si>
  <si>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</si>
  <si>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</si>
  <si>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</si>
  <si>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</si>
  <si>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</si>
  <si>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</si>
  <si>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</si>
  <si>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</si>
  <si>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</si>
  <si>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</si>
  <si>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</si>
  <si>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</si>
  <si>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</si>
  <si>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</si>
  <si>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</si>
  <si>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</si>
  <si>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</si>
  <si>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</si>
  <si>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</si>
  <si>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</si>
  <si>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</si>
  <si>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</si>
  <si>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</si>
  <si>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</si>
  <si>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</si>
  <si>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</si>
  <si>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</si>
  <si>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</si>
  <si>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</si>
  <si>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</si>
  <si>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</si>
  <si>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</si>
  <si>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</si>
  <si>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</si>
  <si>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</si>
  <si>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</si>
  <si>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</si>
  <si>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</si>
  <si>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</si>
  <si>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</si>
  <si>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</si>
  <si>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</si>
  <si>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</si>
  <si>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</si>
  <si>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</si>
  <si>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</si>
  <si>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</si>
  <si>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</si>
  <si>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</si>
  <si>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</si>
  <si>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</si>
  <si>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</si>
  <si>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</si>
  <si>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</si>
  <si>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Rapskager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</si>
</sst>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47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[Teknologioptimist_skov.xlsm]Arealanvendelse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2278369.9999999995</c:v>
                </c:pt>
                <c:pt idx="2">
                  <c:v>1899636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761900</c:v>
                </c:pt>
                <c:pt idx="2">
                  <c:v>1061900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[Teknologioptimist_skov.xlsm]CO2-pivot!PivotTable1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6111121.1007917309</c:v>
                </c:pt>
                <c:pt idx="2">
                  <c:v>4324318.1292834161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-2891570.0535560297</c:v>
                </c:pt>
                <c:pt idx="2">
                  <c:v>-5311784.9810161777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-1566399.9999999995</c:v>
                </c:pt>
                <c:pt idx="2">
                  <c:v>-1696933.3333333333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-656685.03273093957</c:v>
                </c:pt>
                <c:pt idx="2">
                  <c:v>-2133657.2280338705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5981850.4819778297</c:v>
                </c:pt>
                <c:pt idx="2">
                  <c:v>66373.300562149088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[Teknologioptimist_skov.xlsm]Pivot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199829.53804586967</c:v>
                </c:pt>
                <c:pt idx="2">
                  <c:v>75985.439999999988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4560.2674097997924</c:v>
                </c:pt>
                <c:pt idx="2">
                  <c:v>3856.6246242587122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282517.39380976727</c:v>
                </c:pt>
                <c:pt idx="2">
                  <c:v>313439.93999999994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33094.81999075169</c:v>
                </c:pt>
                <c:pt idx="2">
                  <c:v>28494.539999999994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17095.512143016578</c:v>
                </c:pt>
                <c:pt idx="2">
                  <c:v>14412.414806996741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49497.245929057179</c:v>
                </c:pt>
                <c:pt idx="2">
                  <c:v>41596.868517815572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1013573.4662270322</c:v>
                </c:pt>
                <c:pt idx="2">
                  <c:v>927022.36799999978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164539.73836605082</c:v>
                </c:pt>
                <c:pt idx="2">
                  <c:v>138216.16148320961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62987.677488143483</c:v>
                </c:pt>
                <c:pt idx="2">
                  <c:v>53130.292819429109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145931.69004824533</c:v>
                </c:pt>
                <c:pt idx="2">
                  <c:v>124102.62830577194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29741.385965430891</c:v>
                </c:pt>
                <c:pt idx="2">
                  <c:v>96881.435999999987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175530.49803413817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7100.6269621881202</c:v>
                </c:pt>
                <c:pt idx="2">
                  <c:v>5542.2060385333634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93143.939406838661</c:v>
                </c:pt>
                <c:pt idx="2">
                  <c:v>76736.379999162556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[Teknologioptimist_skov.xlsm]Resultat-Potentiale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14.892272288632798</c:v>
                </c:pt>
                <c:pt idx="2">
                  <c:v>10.276021090321604</c:v>
                </c:pt>
                <c:pt idx="3">
                  <c:v>7.483154704207001</c:v>
                </c:pt>
                <c:pt idx="4">
                  <c:v>4.5503946356146914</c:v>
                </c:pt>
                <c:pt idx="5">
                  <c:v>6.0880208355368071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8.1485324711469715</c:v>
                </c:pt>
                <c:pt idx="2">
                  <c:v>0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3.3863602827490196</c:v>
                </c:pt>
                <c:pt idx="2">
                  <c:v>1.8582126718683771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0.11923457768560886</c:v>
                </c:pt>
                <c:pt idx="2">
                  <c:v>2.4697056400855601E-2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1.0075925070623333</c:v>
                </c:pt>
                <c:pt idx="2">
                  <c:v>0.42231957525140529</c:v>
                </c:pt>
                <c:pt idx="3">
                  <c:v>5.0922829580050024</c:v>
                </c:pt>
                <c:pt idx="4">
                  <c:v>15.723272303760726</c:v>
                </c:pt>
                <c:pt idx="5">
                  <c:v>18.741037268423653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23.22239999999999</c:v>
                </c:pt>
                <c:pt idx="2">
                  <c:v>25.157599999999995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7.2495435316410655</c:v>
                </c:pt>
                <c:pt idx="2">
                  <c:v>6.4792840494263118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45.121442848928446</c:v>
                </c:pt>
                <c:pt idx="2">
                  <c:v>49.300253220247079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[Teknologioptimist_skov.xlsm]Resultat-Tørstof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1194753.6875528663</c:v>
                </c:pt>
                <c:pt idx="2">
                  <c:v>1243092.4748212171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848858.76380294724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282568.85638002929</c:v>
                </c:pt>
                <c:pt idx="2">
                  <c:v>152816.40534495577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19927.784571410946</c:v>
                </c:pt>
                <c:pt idx="2">
                  <c:v>4127.6417383045564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2258106.9888264164</c:v>
                </c:pt>
                <c:pt idx="2">
                  <c:v>2587779.5754546914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1501864.0339809931</c:v>
                </c:pt>
                <c:pt idx="2">
                  <c:v>1651734.5983896051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[Teknologioptimist_skov.xlsm]Resultat-Forbrug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2258235.6960382708</c:v>
                </c:pt>
                <c:pt idx="2">
                  <c:v>2839532.2512341179</c:v>
                </c:pt>
                <c:pt idx="15">
                  <c:v>823764.99285714305</c:v>
                </c:pt>
                <c:pt idx="16">
                  <c:v>284967.83783340082</c:v>
                </c:pt>
                <c:pt idx="17">
                  <c:v>119440.64231381603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13395356.921334656</c:v>
                </c:pt>
                <c:pt idx="5">
                  <c:v>13395356.921334656</c:v>
                </c:pt>
                <c:pt idx="18">
                  <c:v>0</c:v>
                </c:pt>
                <c:pt idx="19">
                  <c:v>2584545.614878735</c:v>
                </c:pt>
                <c:pt idx="20">
                  <c:v>4006045.7030620393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781548.28469954629</c:v>
                </c:pt>
                <c:pt idx="5">
                  <c:v>781548.28469954629</c:v>
                </c:pt>
                <c:pt idx="9">
                  <c:v>1893765.2125355615</c:v>
                </c:pt>
                <c:pt idx="10">
                  <c:v>279937.20820781856</c:v>
                </c:pt>
                <c:pt idx="11">
                  <c:v>179784.00628818327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2399999.9999999995</c:v>
                </c:pt>
                <c:pt idx="26">
                  <c:v>2600000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2710537.1327357218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6601730.9291470749</c:v>
                </c:pt>
                <c:pt idx="5">
                  <c:v>6552217.9471784709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10429714.413001494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1541706.2069447264</c:v>
                </c:pt>
                <c:pt idx="5">
                  <c:v>1541706.2069447264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6447095.7592554223</c:v>
                </c:pt>
                <c:pt idx="5">
                  <c:v>6951651.0795449764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158001.4283310638</c:v>
                </c:pt>
                <c:pt idx="5">
                  <c:v>263335.71388510638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647280.67246795236</c:v>
                </c:pt>
                <c:pt idx="23">
                  <c:v>578507.50441306364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2048036.6121291136</c:v>
                </c:pt>
                <c:pt idx="5">
                  <c:v>8387197.5544335125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48606.984861119992</c:v>
                </c:pt>
                <c:pt idx="5">
                  <c:v>54007.760956799997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5488473.8162016999</c:v>
                </c:pt>
                <c:pt idx="2">
                  <c:v>6859902.6806595214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12944349.760442935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4314783.2534809783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109206.86958176469</c:v>
                </c:pt>
                <c:pt idx="5">
                  <c:v>109206.86958176469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177910.66423582719</c:v>
                </c:pt>
                <c:pt idx="11">
                  <c:v>143754.34851838503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2887341.7522961246</c:v>
                </c:pt>
                <c:pt idx="11">
                  <c:v>3219025.8677428318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912057.37233122147</c:v>
                </c:pt>
                <c:pt idx="5">
                  <c:v>1392087.5682950225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432062.08765439998</c:v>
                </c:pt>
                <c:pt idx="5">
                  <c:v>669696.23586431995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947207.95124601573</c:v>
                </c:pt>
                <c:pt idx="2">
                  <c:v>1761806.7893175895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294577.60073740082</c:v>
                </c:pt>
                <c:pt idx="5">
                  <c:v>294577.60073740082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90-415F-9647-44FF7E58F766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207129.81518974475</c:v>
                </c:pt>
                <c:pt idx="11">
                  <c:v>185122.40141218036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90-415F-9647-44FF7E58F766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24545225.299750693</c:v>
                </c:pt>
                <c:pt idx="17">
                  <c:v>29165503.347971641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90-415F-9647-44FF7E58F766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845032.45893953415</c:v>
                </c:pt>
                <c:pt idx="17">
                  <c:v>631899.71161449468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90-415F-9647-44FF7E58F766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>
              <a:solidFill>
                <a:srgbClr val="757171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1343999.9999999998</c:v>
                </c:pt>
                <c:pt idx="11">
                  <c:v>1456000.0000000002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90-415F-9647-44FF7E58F766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335999.99999999994</c:v>
                </c:pt>
                <c:pt idx="11">
                  <c:v>364000.00000000006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90-415F-9647-44FF7E58F766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796263.82624095271</c:v>
                </c:pt>
                <c:pt idx="14">
                  <c:v>960666.59070625633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90-415F-9647-44FF7E58F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[Teknologioptimist_skov.xlsm]Resultat-Import!Import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</c:pivotFmt>
      <c:pivotFmt>
        <c:idx val="504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204183.52508117072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Halm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2.3283064365386963E-10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86323.466448020423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944815.08868008247</c:v>
                </c:pt>
                <c:pt idx="1">
                  <c:v>845032.45893953415</c:v>
                </c:pt>
                <c:pt idx="2">
                  <c:v>631899.71161449468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87324.875890037511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15643.966740612406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D3-4269-9273-CD80D72106FA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D3-4269-9273-CD80D72106FA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D3-4269-9273-CD80D72106FA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420629.98984142789</c:v>
                </c:pt>
                <c:pt idx="1">
                  <c:v>442063.3551196605</c:v>
                </c:pt>
                <c:pt idx="2">
                  <c:v>466953.25695209636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D3-4269-9273-CD80D72106FA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D3-4269-9273-CD80D72106FA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5323.8485308689997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D3-4269-9273-CD80D7210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[Teknologioptimist_skov.xlsm]Resultat-Eksport!PivotTable3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625406.97967309353</c:v>
                </c:pt>
                <c:pt idx="2">
                  <c:v>70483.90939290321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1353770.6425495991</c:v>
                </c:pt>
                <c:pt idx="2">
                  <c:v>1166060.5221775137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1412779.4258324602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266369.62792796968</c:v>
                </c:pt>
                <c:pt idx="2">
                  <c:v>178110.40928567733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1899675.9622489491</c:v>
                </c:pt>
                <c:pt idx="2">
                  <c:v>1638449.5478959829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143942.67549478565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1251221.156351428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389570.8883221494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865619.06279705255</c:v>
                </c:pt>
                <c:pt idx="2">
                  <c:v>766353.13408428861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1900388.2590808054</c:v>
                </c:pt>
                <c:pt idx="2">
                  <c:v>1683532.6058182179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7F-4936-BF04-51F803FC465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29062.735496575362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7F-4936-BF04-51F803FC4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[Teknologioptimist_skov.xlsm]Arealanvendelse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2278369.9999999995</c:v>
                </c:pt>
                <c:pt idx="2">
                  <c:v>1899636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761900</c:v>
                </c:pt>
                <c:pt idx="2">
                  <c:v>1061900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[Teknologioptimist_skov.xlsm]CO2-pivot!PivotTable1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6111121.1007917309</c:v>
                </c:pt>
                <c:pt idx="2">
                  <c:v>4324318.1292834161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-2891570.0535560297</c:v>
                </c:pt>
                <c:pt idx="2">
                  <c:v>-5311784.9810161777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-1566399.9999999995</c:v>
                </c:pt>
                <c:pt idx="2">
                  <c:v>-1696933.3333333333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-656685.03273093957</c:v>
                </c:pt>
                <c:pt idx="2">
                  <c:v>-2133657.2280338705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5981850.4819778297</c:v>
                </c:pt>
                <c:pt idx="2">
                  <c:v>66373.300562149088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[Teknologioptimist_skov.xlsm]Resultat-Import!Import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204183.52508117072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Halm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2.3283064365386963E-10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86323.466448020423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944815.08868008247</c:v>
                </c:pt>
                <c:pt idx="1">
                  <c:v>845032.45893953415</c:v>
                </c:pt>
                <c:pt idx="2">
                  <c:v>631899.71161449468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87324.875890037511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15643.966740612406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83-459D-9477-C7EA5CBA0AB8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83-459D-9477-C7EA5CBA0AB8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83-459D-9477-C7EA5CBA0AB8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420629.98984142789</c:v>
                </c:pt>
                <c:pt idx="1">
                  <c:v>442063.3551196605</c:v>
                </c:pt>
                <c:pt idx="2">
                  <c:v>466953.25695209636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83-459D-9477-C7EA5CBA0AB8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83-459D-9477-C7EA5CBA0AB8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5323.8485308689997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B83-459D-9477-C7EA5CBA0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[Teknologioptimist_skov.xlsm]Resultat-Eksport!PivotTable3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625406.97967309353</c:v>
                </c:pt>
                <c:pt idx="2">
                  <c:v>70483.90939290321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1353770.6425495991</c:v>
                </c:pt>
                <c:pt idx="2">
                  <c:v>1166060.5221775137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1412779.4258324602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266369.62792796968</c:v>
                </c:pt>
                <c:pt idx="2">
                  <c:v>178110.40928567733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1899675.9622489491</c:v>
                </c:pt>
                <c:pt idx="2">
                  <c:v>1638449.5478959829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143942.67549478565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1251221.156351428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389570.8883221494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865619.06279705255</c:v>
                </c:pt>
                <c:pt idx="2">
                  <c:v>766353.13408428861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1900388.2590808054</c:v>
                </c:pt>
                <c:pt idx="2">
                  <c:v>1683532.6058182179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2A-47C1-80B7-2BEF6E203607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29062.735496575362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2A-47C1-80B7-2BEF6E203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[Teknologioptimist_skov.xlsm]CO2-pivot!PivotTable1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6111121.1007917309</c:v>
                </c:pt>
                <c:pt idx="2">
                  <c:v>4324318.1292834161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-2891570.0535560297</c:v>
                </c:pt>
                <c:pt idx="2">
                  <c:v>-5311784.9810161777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-1566399.9999999995</c:v>
                </c:pt>
                <c:pt idx="2">
                  <c:v>-1696933.3333333333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-656685.03273093957</c:v>
                </c:pt>
                <c:pt idx="2">
                  <c:v>-2133657.2280338705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5981850.4819778297</c:v>
                </c:pt>
                <c:pt idx="2">
                  <c:v>66373.300562149088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[Teknologioptimist_skov.xlsm]Resultat-Import!Import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</c:pivotFmt>
      <c:pivotFmt>
        <c:idx val="542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204183.52508117072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Halm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2.3283064365386963E-10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86323.466448020423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944815.08868008247</c:v>
                </c:pt>
                <c:pt idx="1">
                  <c:v>845032.45893953415</c:v>
                </c:pt>
                <c:pt idx="2">
                  <c:v>631899.71161449468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87324.875890037511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15643.966740612406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9F-4375-84EE-517A86A901BB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9F-4375-84EE-517A86A901BB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9F-4375-84EE-517A86A901BB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420629.98984142789</c:v>
                </c:pt>
                <c:pt idx="1">
                  <c:v>442063.3551196605</c:v>
                </c:pt>
                <c:pt idx="2">
                  <c:v>466953.25695209636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9F-4375-84EE-517A86A901BB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9F-4375-84EE-517A86A901BB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5323.8485308689997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9F-4375-84EE-517A86A90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[Teknologioptimist_skov.xlsm]Resultat-Eksport!PivotTable3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625406.97967309353</c:v>
                </c:pt>
                <c:pt idx="2">
                  <c:v>70483.90939290321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1353770.6425495991</c:v>
                </c:pt>
                <c:pt idx="2">
                  <c:v>1166060.5221775137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1412779.4258324602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266369.62792796968</c:v>
                </c:pt>
                <c:pt idx="2">
                  <c:v>178110.40928567733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1899675.9622489491</c:v>
                </c:pt>
                <c:pt idx="2">
                  <c:v>1638449.5478959829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143942.67549478565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1251221.156351428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389570.8883221494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865619.06279705255</c:v>
                </c:pt>
                <c:pt idx="2">
                  <c:v>766353.13408428861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1900388.2590808054</c:v>
                </c:pt>
                <c:pt idx="2">
                  <c:v>1683532.6058182179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74-432E-97C1-B2D84E26A9A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29062.735496575362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74-432E-97C1-B2D84E26A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[Teknologioptimist_skov.xlsm]Produkt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2887341.7522961246</c:v>
                </c:pt>
                <c:pt idx="2">
                  <c:v>3219025.8677428318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796263.82624095271</c:v>
                </c:pt>
                <c:pt idx="2">
                  <c:v>960666.59070625633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11507.168080141319</c:v>
                </c:pt>
                <c:pt idx="2">
                  <c:v>29043.368597515822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103564.51272127187</c:v>
                </c:pt>
                <c:pt idx="2">
                  <c:v>261390.3173776425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11507.168080141319</c:v>
                </c:pt>
                <c:pt idx="2">
                  <c:v>29043.368597515822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103564.51272127185</c:v>
                </c:pt>
                <c:pt idx="2">
                  <c:v>261390.31737764247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[Teknologioptimist_skov.xlsm]Produkt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53.868000000000002</c:v>
                </c:pt>
                <c:pt idx="4">
                  <c:v>26.532</c:v>
                </c:pt>
                <c:pt idx="5">
                  <c:v>64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15.6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625406.97967309353</c:v>
                </c:pt>
                <c:pt idx="1">
                  <c:v>121458.76672450436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70483.90939290321</c:v>
                </c:pt>
                <c:pt idx="1">
                  <c:v>16124.481170461746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[Teknologioptimist_skov.xlsm]Resultat-Forbrug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2258235.6960382708</c:v>
                </c:pt>
                <c:pt idx="2">
                  <c:v>2839532.2512341179</c:v>
                </c:pt>
                <c:pt idx="15">
                  <c:v>823764.99285714305</c:v>
                </c:pt>
                <c:pt idx="16">
                  <c:v>284967.83783340082</c:v>
                </c:pt>
                <c:pt idx="17">
                  <c:v>119440.64231381603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13395356.921334656</c:v>
                </c:pt>
                <c:pt idx="5">
                  <c:v>13395356.921334656</c:v>
                </c:pt>
                <c:pt idx="18">
                  <c:v>0</c:v>
                </c:pt>
                <c:pt idx="19">
                  <c:v>2584545.614878735</c:v>
                </c:pt>
                <c:pt idx="20">
                  <c:v>4006045.7030620393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781548.28469954629</c:v>
                </c:pt>
                <c:pt idx="5">
                  <c:v>781548.28469954629</c:v>
                </c:pt>
                <c:pt idx="9">
                  <c:v>1893765.2125355615</c:v>
                </c:pt>
                <c:pt idx="10">
                  <c:v>279937.20820781856</c:v>
                </c:pt>
                <c:pt idx="11">
                  <c:v>179784.00628818327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2399999.9999999995</c:v>
                </c:pt>
                <c:pt idx="26">
                  <c:v>2600000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2710537.1327357218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6601730.9291470749</c:v>
                </c:pt>
                <c:pt idx="5">
                  <c:v>6552217.9471784709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10429714.413001494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1541706.2069447264</c:v>
                </c:pt>
                <c:pt idx="5">
                  <c:v>1541706.2069447264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6447095.7592554223</c:v>
                </c:pt>
                <c:pt idx="5">
                  <c:v>6951651.0795449764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158001.4283310638</c:v>
                </c:pt>
                <c:pt idx="5">
                  <c:v>263335.71388510638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647280.67246795236</c:v>
                </c:pt>
                <c:pt idx="23">
                  <c:v>578507.50441306364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2048036.6121291136</c:v>
                </c:pt>
                <c:pt idx="5">
                  <c:v>8387197.5544335125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48606.984861119992</c:v>
                </c:pt>
                <c:pt idx="5">
                  <c:v>54007.760956799997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5488473.8162016999</c:v>
                </c:pt>
                <c:pt idx="2">
                  <c:v>6859902.6806595214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12944349.760442935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4314783.2534809783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109206.86958176469</c:v>
                </c:pt>
                <c:pt idx="5">
                  <c:v>109206.86958176469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177910.66423582719</c:v>
                </c:pt>
                <c:pt idx="11">
                  <c:v>143754.34851838503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2887341.7522961246</c:v>
                </c:pt>
                <c:pt idx="11">
                  <c:v>3219025.8677428318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912057.37233122147</c:v>
                </c:pt>
                <c:pt idx="5">
                  <c:v>1392087.5682950225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432062.08765439998</c:v>
                </c:pt>
                <c:pt idx="5">
                  <c:v>669696.23586431995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947207.95124601573</c:v>
                </c:pt>
                <c:pt idx="2">
                  <c:v>1761806.7893175895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294577.60073740082</c:v>
                </c:pt>
                <c:pt idx="5">
                  <c:v>294577.60073740082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B-4FBA-B081-13C882EFA13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207129.81518974475</c:v>
                </c:pt>
                <c:pt idx="11">
                  <c:v>185122.40141218036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B-4FBA-B081-13C882EFA13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24545225.299750693</c:v>
                </c:pt>
                <c:pt idx="17">
                  <c:v>29165503.347971641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B-4FBA-B081-13C882EFA139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845032.45893953415</c:v>
                </c:pt>
                <c:pt idx="17">
                  <c:v>631899.71161449468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B-4FBA-B081-13C882EFA139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1343999.9999999998</c:v>
                </c:pt>
                <c:pt idx="11">
                  <c:v>1456000.0000000002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B-4FBA-B081-13C882EFA139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335999.99999999994</c:v>
                </c:pt>
                <c:pt idx="11">
                  <c:v>364000.00000000006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FBB-4FBA-B081-13C882EFA139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796263.82624095271</c:v>
                </c:pt>
                <c:pt idx="14">
                  <c:v>960666.59070625633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BB-4FBA-B081-13C882EF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[Teknologioptimist_skov.xlsm]Resultat-Import!Import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204183.52508117072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2.3283064365386963E-10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86323.466448020423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944815.08868008247</c:v>
                </c:pt>
                <c:pt idx="1">
                  <c:v>845032.45893953415</c:v>
                </c:pt>
                <c:pt idx="2">
                  <c:v>631899.71161449468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87324.875890037511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15643.966740612406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9E-4536-A517-DF3FF6D0FFD3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9E-4536-A517-DF3FF6D0FFD3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9E-4536-A517-DF3FF6D0FFD3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420629.98984142789</c:v>
                </c:pt>
                <c:pt idx="1">
                  <c:v>442063.3551196605</c:v>
                </c:pt>
                <c:pt idx="2">
                  <c:v>466953.25695209636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9E-4536-A517-DF3FF6D0FFD3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9E-4536-A517-DF3FF6D0FFD3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5323.8485308689997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9E-4536-A517-DF3FF6D0F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[Teknologioptimist_skov.xlsm]Resultat-Eksport!PivotTable3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625406.97967309353</c:v>
                </c:pt>
                <c:pt idx="2">
                  <c:v>70483.90939290321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1353770.6425495991</c:v>
                </c:pt>
                <c:pt idx="2">
                  <c:v>1166060.5221775137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1412779.4258324602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266369.62792796968</c:v>
                </c:pt>
                <c:pt idx="2">
                  <c:v>178110.40928567733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1899675.9622489491</c:v>
                </c:pt>
                <c:pt idx="2">
                  <c:v>1638449.5478959829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143942.67549478565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1251221.156351428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389570.8883221494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865619.06279705255</c:v>
                </c:pt>
                <c:pt idx="2">
                  <c:v>766353.13408428861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1900388.2590808054</c:v>
                </c:pt>
                <c:pt idx="2">
                  <c:v>1683532.6058182179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1-460A-B7AE-D494F6A5EF43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29062.735496575362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1-460A-B7AE-D494F6A5E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[Teknologioptimist_skov.xlsm]Resultat-Potentiale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14.892272288632798</c:v>
                </c:pt>
                <c:pt idx="2">
                  <c:v>10.276021090321604</c:v>
                </c:pt>
                <c:pt idx="3">
                  <c:v>7.483154704207001</c:v>
                </c:pt>
                <c:pt idx="4">
                  <c:v>4.5503946356146914</c:v>
                </c:pt>
                <c:pt idx="5">
                  <c:v>6.0880208355368071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8.1485324711469715</c:v>
                </c:pt>
                <c:pt idx="2">
                  <c:v>0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3.3863602827490196</c:v>
                </c:pt>
                <c:pt idx="2">
                  <c:v>1.8582126718683771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0.11923457768560886</c:v>
                </c:pt>
                <c:pt idx="2">
                  <c:v>2.4697056400855601E-2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1.0075925070623333</c:v>
                </c:pt>
                <c:pt idx="2">
                  <c:v>0.42231957525140529</c:v>
                </c:pt>
                <c:pt idx="3">
                  <c:v>5.0922829580050024</c:v>
                </c:pt>
                <c:pt idx="4">
                  <c:v>15.723272303760726</c:v>
                </c:pt>
                <c:pt idx="5">
                  <c:v>18.741037268423653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23.22239999999999</c:v>
                </c:pt>
                <c:pt idx="2">
                  <c:v>25.157599999999995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7.2495435316410655</c:v>
                </c:pt>
                <c:pt idx="2">
                  <c:v>6.4792840494263118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45.121442848928446</c:v>
                </c:pt>
                <c:pt idx="2">
                  <c:v>49.300253220247079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[Teknologioptimist_skov.xlsm]Resultat-Tørstof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1194753.6875528663</c:v>
                </c:pt>
                <c:pt idx="2">
                  <c:v>1243092.4748212171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848858.76380294724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282568.85638002929</c:v>
                </c:pt>
                <c:pt idx="2">
                  <c:v>152816.40534495577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19927.784571410946</c:v>
                </c:pt>
                <c:pt idx="2">
                  <c:v>4127.6417383045564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2258106.9888264164</c:v>
                </c:pt>
                <c:pt idx="2">
                  <c:v>2587779.5754546914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1501864.0339809931</c:v>
                </c:pt>
                <c:pt idx="2">
                  <c:v>1651734.5983896051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8769" y="179294"/>
          <a:ext cx="1205433" cy="38340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499412" y="200025"/>
          <a:ext cx="1190064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72380" y="212912"/>
          <a:ext cx="1213437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2060183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4127415.1518436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217592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2407406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229.684721842088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26388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9430071.1586942635"/>
    </cacheField>
    <cacheField name="Halmudbytte" numFmtId="0">
      <sharedItems containsSemiMixedTypes="0" containsString="0" containsNumber="1" minValue="0" maxValue="2242927.0313879768"/>
    </cacheField>
    <cacheField name="Potentielt til bioenergi" numFmtId="1">
      <sharedItems containsSemiMixedTypes="0" containsString="0" containsNumber="1" minValue="0" maxValue="9430071.15869426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2754629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4828427.5390456235" maxValue="6094837.4184110127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25365539707126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7.12536553970712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6878.2385865347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1266878.2385865347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3101852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4828427.5390456235" maxValue="6094837.4184110127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25365539707126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7.12536553970712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6878.2385865347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1266878.2385865347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333333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644383.8726877095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344907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4828427.5390456235" maxValue="6094837.4184110127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25365539707126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7.12536553970712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6878.2385865347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1266878.23858653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75976.255165625393"/>
  </r>
  <r>
    <x v="0"/>
    <s v="Vestdanmark"/>
    <x v="4"/>
    <x v="2"/>
    <n v="37421.140603964748"/>
  </r>
  <r>
    <x v="0"/>
    <s v="Vestdanmark"/>
    <x v="5"/>
    <x v="2"/>
    <n v="90266.583697186172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2002.479776189128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66284.578534118831"/>
  </r>
  <r>
    <x v="0"/>
    <s v="Østdanmark"/>
    <x v="4"/>
    <x v="2"/>
    <n v="32647.628233222706"/>
  </r>
  <r>
    <x v="0"/>
    <s v="Østdanmark"/>
    <x v="5"/>
    <x v="2"/>
    <n v="78752.00538693853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9195.801313066269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1306124.881910801"/>
  </r>
  <r>
    <x v="1"/>
    <s v="Vestdanmark"/>
    <x v="15"/>
    <x v="1"/>
    <n v="9737622.5335018374"/>
  </r>
  <r>
    <x v="1"/>
    <s v="Vestdanmark"/>
    <x v="16"/>
    <x v="1"/>
    <n v="6257.0446016591122"/>
  </r>
  <r>
    <x v="1"/>
    <s v="Vestdanmark"/>
    <x v="17"/>
    <x v="1"/>
    <n v="2980433.248128525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989694.3638441348"/>
  </r>
  <r>
    <x v="1"/>
    <s v="Vestdanmark"/>
    <x v="21"/>
    <x v="1"/>
    <n v="843656.57672861801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01960.68859899876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2989062.590821605"/>
  </r>
  <r>
    <x v="1"/>
    <s v="Vestdanmark"/>
    <x v="15"/>
    <x v="2"/>
    <n v="11461865.852294842"/>
  </r>
  <r>
    <x v="1"/>
    <s v="Vestdanmark"/>
    <x v="16"/>
    <x v="2"/>
    <n v="7753.9785502341792"/>
  </r>
  <r>
    <x v="1"/>
    <s v="Vestdanmark"/>
    <x v="17"/>
    <x v="2"/>
    <n v="3709649.3380054114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2500179.9549197182"/>
  </r>
  <r>
    <x v="1"/>
    <s v="Vestdanmark"/>
    <x v="21"/>
    <x v="2"/>
    <n v="1569201.2327152297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523381.7919235682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638224.8785321345"/>
  </r>
  <r>
    <x v="1"/>
    <s v="Østdanmark"/>
    <x v="15"/>
    <x v="1"/>
    <n v="692091.87949965673"/>
  </r>
  <r>
    <x v="1"/>
    <s v="Østdanmark"/>
    <x v="16"/>
    <x v="1"/>
    <n v="525.15144386464101"/>
  </r>
  <r>
    <x v="1"/>
    <s v="Østdanmark"/>
    <x v="17"/>
    <x v="1"/>
    <n v="2508040.5680731749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68541.33219413611"/>
  </r>
  <r>
    <x v="1"/>
    <s v="Østdanmark"/>
    <x v="21"/>
    <x v="1"/>
    <n v="103551.37451739772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48039.31140100124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882077.6974735428"/>
  </r>
  <r>
    <x v="1"/>
    <s v="Østdanmark"/>
    <x v="15"/>
    <x v="2"/>
    <n v="814640.76605924184"/>
  </r>
  <r>
    <x v="1"/>
    <s v="Østdanmark"/>
    <x v="16"/>
    <x v="2"/>
    <n v="650.78855763169781"/>
  </r>
  <r>
    <x v="1"/>
    <s v="Østdanmark"/>
    <x v="17"/>
    <x v="2"/>
    <n v="3150253.3426541099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339352.29631439992"/>
  </r>
  <r>
    <x v="1"/>
    <s v="Østdanmark"/>
    <x v="21"/>
    <x v="2"/>
    <n v="192605.55660235969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456618.20807643177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80011.5738482485"/>
  </r>
  <r>
    <x v="2"/>
    <s v="Vestdanmark"/>
    <x v="22"/>
    <x v="1"/>
    <n v="696107.27987490175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1824139.6252331052"/>
  </r>
  <r>
    <x v="2"/>
    <s v="Vestdanmark"/>
    <x v="24"/>
    <x v="1"/>
    <n v="5742281.5453988183"/>
  </r>
  <r>
    <x v="2"/>
    <s v="Vestdanmark"/>
    <x v="28"/>
    <x v="1"/>
    <n v="262373.56843565725"/>
  </r>
  <r>
    <x v="2"/>
    <s v="Vestdanmark"/>
    <x v="7"/>
    <x v="1"/>
    <n v="97268.074687720582"/>
  </r>
  <r>
    <x v="2"/>
    <s v="Vestdanmark"/>
    <x v="6"/>
    <x v="1"/>
    <n v="140728.27827159571"/>
  </r>
  <r>
    <x v="2"/>
    <s v="Vestdanmark"/>
    <x v="23"/>
    <x v="1"/>
    <n v="11930939.715450084"/>
  </r>
  <r>
    <x v="2"/>
    <s v="Vestdanmark"/>
    <x v="29"/>
    <x v="1"/>
    <n v="1373162.6504626232"/>
  </r>
  <r>
    <x v="2"/>
    <s v="Vestdanmark"/>
    <x v="30"/>
    <x v="1"/>
    <n v="812348.75563371019"/>
  </r>
  <r>
    <x v="2"/>
    <s v="Vestdanmark"/>
    <x v="31"/>
    <x v="1"/>
    <n v="384827.87367359997"/>
  </r>
  <r>
    <x v="2"/>
    <s v="Vestdanmark"/>
    <x v="32"/>
    <x v="1"/>
    <n v="43293.135788279993"/>
  </r>
  <r>
    <x v="2"/>
    <s v="Vestdanmark"/>
    <x v="33"/>
    <x v="1"/>
    <n v="2414213.7695228113"/>
  </r>
  <r>
    <x v="2"/>
    <s v="Vestdanmark"/>
    <x v="0"/>
    <x v="2"/>
    <n v="5835911.4870443856"/>
  </r>
  <r>
    <x v="2"/>
    <s v="Vestdanmark"/>
    <x v="22"/>
    <x v="2"/>
    <n v="696107.27987490175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7470286.0842879545"/>
  </r>
  <r>
    <x v="2"/>
    <s v="Vestdanmark"/>
    <x v="24"/>
    <x v="2"/>
    <n v="6191677.4924300304"/>
  </r>
  <r>
    <x v="2"/>
    <s v="Vestdanmark"/>
    <x v="28"/>
    <x v="2"/>
    <n v="262373.56843565725"/>
  </r>
  <r>
    <x v="2"/>
    <s v="Vestdanmark"/>
    <x v="7"/>
    <x v="2"/>
    <n v="97268.074687720582"/>
  </r>
  <r>
    <x v="2"/>
    <s v="Vestdanmark"/>
    <x v="6"/>
    <x v="2"/>
    <n v="234547.13045265959"/>
  </r>
  <r>
    <x v="2"/>
    <s v="Vestdanmark"/>
    <x v="23"/>
    <x v="2"/>
    <n v="11930939.715450084"/>
  </r>
  <r>
    <x v="2"/>
    <s v="Vestdanmark"/>
    <x v="29"/>
    <x v="2"/>
    <n v="1373162.6504626232"/>
  </r>
  <r>
    <x v="2"/>
    <s v="Vestdanmark"/>
    <x v="30"/>
    <x v="2"/>
    <n v="1239900.7322830316"/>
  </r>
  <r>
    <x v="2"/>
    <s v="Vestdanmark"/>
    <x v="31"/>
    <x v="2"/>
    <n v="596483.20419407997"/>
  </r>
  <r>
    <x v="2"/>
    <s v="Vestdanmark"/>
    <x v="32"/>
    <x v="2"/>
    <n v="48103.484209199996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719.35529882624"/>
  </r>
  <r>
    <x v="2"/>
    <s v="Østdanmark"/>
    <x v="22"/>
    <x v="1"/>
    <n v="85441.00482464452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223896.98689600852"/>
  </r>
  <r>
    <x v="2"/>
    <s v="Østdanmark"/>
    <x v="24"/>
    <x v="1"/>
    <n v="704814.2138566036"/>
  </r>
  <r>
    <x v="2"/>
    <s v="Østdanmark"/>
    <x v="28"/>
    <x v="1"/>
    <n v="32204.032301743573"/>
  </r>
  <r>
    <x v="2"/>
    <s v="Østdanmark"/>
    <x v="7"/>
    <x v="1"/>
    <n v="11938.794894044118"/>
  </r>
  <r>
    <x v="2"/>
    <s v="Østdanmark"/>
    <x v="6"/>
    <x v="1"/>
    <n v="17273.150059468084"/>
  </r>
  <r>
    <x v="2"/>
    <s v="Østdanmark"/>
    <x v="23"/>
    <x v="1"/>
    <n v="1464417.2058845724"/>
  </r>
  <r>
    <x v="2"/>
    <s v="Østdanmark"/>
    <x v="29"/>
    <x v="1"/>
    <n v="168543.55648210307"/>
  </r>
  <r>
    <x v="2"/>
    <s v="Østdanmark"/>
    <x v="30"/>
    <x v="1"/>
    <n v="99708.616697511316"/>
  </r>
  <r>
    <x v="2"/>
    <s v="Østdanmark"/>
    <x v="31"/>
    <x v="1"/>
    <n v="47234.213980800007"/>
  </r>
  <r>
    <x v="2"/>
    <s v="Østdanmark"/>
    <x v="32"/>
    <x v="1"/>
    <n v="5313.8490728400002"/>
  </r>
  <r>
    <x v="2"/>
    <s v="Østdanmark"/>
    <x v="33"/>
    <x v="1"/>
    <n v="296323.3632129106"/>
  </r>
  <r>
    <x v="2"/>
    <s v="Østdanmark"/>
    <x v="0"/>
    <x v="2"/>
    <n v="716306.46013408503"/>
  </r>
  <r>
    <x v="2"/>
    <s v="Østdanmark"/>
    <x v="22"/>
    <x v="2"/>
    <n v="85441.00482464450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916911.47014555836"/>
  </r>
  <r>
    <x v="2"/>
    <s v="Østdanmark"/>
    <x v="24"/>
    <x v="2"/>
    <n v="759973.58711494633"/>
  </r>
  <r>
    <x v="2"/>
    <s v="Østdanmark"/>
    <x v="28"/>
    <x v="2"/>
    <n v="32204.032301743569"/>
  </r>
  <r>
    <x v="2"/>
    <s v="Østdanmark"/>
    <x v="7"/>
    <x v="2"/>
    <n v="11938.794894044118"/>
  </r>
  <r>
    <x v="2"/>
    <s v="Østdanmark"/>
    <x v="6"/>
    <x v="2"/>
    <n v="28788.583432446812"/>
  </r>
  <r>
    <x v="2"/>
    <s v="Østdanmark"/>
    <x v="23"/>
    <x v="2"/>
    <n v="1464417.2058845721"/>
  </r>
  <r>
    <x v="2"/>
    <s v="Østdanmark"/>
    <x v="29"/>
    <x v="2"/>
    <n v="168543.55648210307"/>
  </r>
  <r>
    <x v="2"/>
    <s v="Østdanmark"/>
    <x v="30"/>
    <x v="2"/>
    <n v="152186.83601199093"/>
  </r>
  <r>
    <x v="2"/>
    <s v="Østdanmark"/>
    <x v="31"/>
    <x v="2"/>
    <n v="73213.031670239987"/>
  </r>
  <r>
    <x v="2"/>
    <s v="Østdanmark"/>
    <x v="32"/>
    <x v="2"/>
    <n v="5904.2767475999999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82131.531426910311"/>
  </r>
  <r>
    <x v="3"/>
    <s v="Vestdanmark"/>
    <x v="34"/>
    <x v="1"/>
    <n v="157338.48086693991"/>
  </r>
  <r>
    <x v="3"/>
    <s v="Vestdanmark"/>
    <x v="35"/>
    <x v="1"/>
    <n v="137787.71897449746"/>
  </r>
  <r>
    <x v="3"/>
    <s v="Vestdanmark"/>
    <x v="36"/>
    <x v="1"/>
    <n v="2237882.3950256575"/>
  </r>
  <r>
    <x v="3"/>
    <s v="Vestdanmark"/>
    <x v="26"/>
    <x v="1"/>
    <n v="124773.42126939242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7418.25015845289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197805.67678090825"/>
  </r>
  <r>
    <x v="3"/>
    <s v="Østdanmark"/>
    <x v="34"/>
    <x v="1"/>
    <n v="49791.334322804847"/>
  </r>
  <r>
    <x v="3"/>
    <s v="Østdanmark"/>
    <x v="35"/>
    <x v="1"/>
    <n v="40122.945261329733"/>
  </r>
  <r>
    <x v="3"/>
    <s v="Østdanmark"/>
    <x v="36"/>
    <x v="1"/>
    <n v="649459.35727046686"/>
  </r>
  <r>
    <x v="3"/>
    <s v="Østdanmark"/>
    <x v="26"/>
    <x v="1"/>
    <n v="108035.57873060764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845.5760824997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0"/>
  </r>
  <r>
    <x v="3"/>
    <s v="Vestdanmark"/>
    <x v="34"/>
    <x v="2"/>
    <n v="136053.24395034276"/>
  </r>
  <r>
    <x v="3"/>
    <s v="Vestdanmark"/>
    <x v="35"/>
    <x v="2"/>
    <n v="105650.3443056977"/>
  </r>
  <r>
    <x v="3"/>
    <s v="Vestdanmark"/>
    <x v="36"/>
    <x v="2"/>
    <n v="2561506.1268809466"/>
  </r>
  <r>
    <x v="3"/>
    <s v="Vestdanmark"/>
    <x v="26"/>
    <x v="2"/>
    <n v="1500.1831158298883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71203.27679740218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179784.00628818327"/>
  </r>
  <r>
    <x v="3"/>
    <s v="Østdanmark"/>
    <x v="34"/>
    <x v="2"/>
    <n v="49069.157461837603"/>
  </r>
  <r>
    <x v="3"/>
    <s v="Østdanmark"/>
    <x v="35"/>
    <x v="2"/>
    <n v="38104.004212687338"/>
  </r>
  <r>
    <x v="3"/>
    <s v="Østdanmark"/>
    <x v="36"/>
    <x v="2"/>
    <n v="657519.74086188513"/>
  </r>
  <r>
    <x v="3"/>
    <s v="Østdanmark"/>
    <x v="26"/>
    <x v="2"/>
    <n v="1308.8168841700535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9463.3139088541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3768708.2939702673"/>
  </r>
  <r>
    <x v="5"/>
    <s v="Vestdanmark"/>
    <x v="15"/>
    <x v="1"/>
    <n v="3245874.1778339455"/>
  </r>
  <r>
    <x v="5"/>
    <s v="Vestdanmark"/>
    <x v="16"/>
    <x v="1"/>
    <n v="2085.6815338863707"/>
  </r>
  <r>
    <x v="5"/>
    <s v="Vestdanmark"/>
    <x v="20"/>
    <x v="1"/>
    <n v="251080.47924699794"/>
  </r>
  <r>
    <x v="5"/>
    <s v="Vestdanmark"/>
    <x v="38"/>
    <x v="1"/>
    <n v="20385129.269272327"/>
  </r>
  <r>
    <x v="5"/>
    <s v="Vestdanmark"/>
    <x v="39"/>
    <x v="1"/>
    <n v="519524.2171521649"/>
  </r>
  <r>
    <x v="5"/>
    <s v="Vestdanmark"/>
    <x v="14"/>
    <x v="2"/>
    <n v="1443229.1767579557"/>
  </r>
  <r>
    <x v="5"/>
    <s v="Vestdanmark"/>
    <x v="15"/>
    <x v="2"/>
    <n v="1273540.6502549821"/>
  </r>
  <r>
    <x v="5"/>
    <s v="Vestdanmark"/>
    <x v="16"/>
    <x v="2"/>
    <n v="861.55317224824194"/>
  </r>
  <r>
    <x v="5"/>
    <s v="Vestdanmark"/>
    <x v="20"/>
    <x v="2"/>
    <n v="105166.29969106747"/>
  </r>
  <r>
    <x v="5"/>
    <s v="Vestdanmark"/>
    <x v="38"/>
    <x v="2"/>
    <n v="24127415.151843689"/>
  </r>
  <r>
    <x v="5"/>
    <s v="Vestdanmark"/>
    <x v="39"/>
    <x v="2"/>
    <n v="323942.25935498846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546074.95951071149"/>
  </r>
  <r>
    <x v="5"/>
    <s v="Østdanmark"/>
    <x v="15"/>
    <x v="1"/>
    <n v="230697.29316655223"/>
  </r>
  <r>
    <x v="5"/>
    <s v="Østdanmark"/>
    <x v="16"/>
    <x v="1"/>
    <n v="175.05048128821366"/>
  </r>
  <r>
    <x v="5"/>
    <s v="Østdanmark"/>
    <x v="20"/>
    <x v="1"/>
    <n v="33887.358586402894"/>
  </r>
  <r>
    <x v="5"/>
    <s v="Østdanmark"/>
    <x v="38"/>
    <x v="1"/>
    <n v="4160096.0304783662"/>
  </r>
  <r>
    <x v="5"/>
    <s v="Østdanmark"/>
    <x v="39"/>
    <x v="1"/>
    <n v="325508.2417873693"/>
  </r>
  <r>
    <x v="5"/>
    <s v="Østdanmark"/>
    <x v="14"/>
    <x v="2"/>
    <n v="209119.74416372692"/>
  </r>
  <r>
    <x v="5"/>
    <s v="Østdanmark"/>
    <x v="15"/>
    <x v="2"/>
    <n v="90515.640673249072"/>
  </r>
  <r>
    <x v="5"/>
    <s v="Østdanmark"/>
    <x v="16"/>
    <x v="2"/>
    <n v="72.309839736855295"/>
  </r>
  <r>
    <x v="5"/>
    <s v="Østdanmark"/>
    <x v="20"/>
    <x v="2"/>
    <n v="14274.342622748565"/>
  </r>
  <r>
    <x v="5"/>
    <s v="Østdanmark"/>
    <x v="38"/>
    <x v="2"/>
    <n v="5038088.1961279493"/>
  </r>
  <r>
    <x v="5"/>
    <s v="Østdanmark"/>
    <x v="39"/>
    <x v="2"/>
    <n v="307957.45225950622"/>
  </r>
  <r>
    <x v="6"/>
    <s v="Vestdanmark"/>
    <x v="23"/>
    <x v="0"/>
    <n v="0"/>
  </r>
  <r>
    <x v="6"/>
    <s v="Vestdanmark"/>
    <x v="23"/>
    <x v="1"/>
    <n v="2301995.9904044634"/>
  </r>
  <r>
    <x v="6"/>
    <s v="Vestdanmark"/>
    <x v="23"/>
    <x v="2"/>
    <n v="3568093.7851269185"/>
  </r>
  <r>
    <x v="6"/>
    <s v="Østdanmark"/>
    <x v="23"/>
    <x v="0"/>
    <n v="0"/>
  </r>
  <r>
    <x v="6"/>
    <s v="Østdanmark"/>
    <x v="23"/>
    <x v="1"/>
    <n v="282549.62447427149"/>
  </r>
  <r>
    <x v="6"/>
    <s v="Østdanmark"/>
    <x v="23"/>
    <x v="2"/>
    <n v="437951.9179351207"/>
  </r>
  <r>
    <x v="7"/>
    <s v="Vestdanmark"/>
    <x v="40"/>
    <x v="0"/>
    <n v="484833.6848947219"/>
  </r>
  <r>
    <x v="7"/>
    <s v="Vestdanmark"/>
    <x v="40"/>
    <x v="1"/>
    <n v="491682.75270918722"/>
  </r>
  <r>
    <x v="7"/>
    <s v="Vestdanmark"/>
    <x v="40"/>
    <x v="2"/>
    <n v="425166.38734482112"/>
  </r>
  <r>
    <x v="7"/>
    <s v="Østdanmark"/>
    <x v="40"/>
    <x v="0"/>
    <n v="193574.13238370849"/>
  </r>
  <r>
    <x v="7"/>
    <s v="Østdanmark"/>
    <x v="40"/>
    <x v="1"/>
    <n v="155597.91975876514"/>
  </r>
  <r>
    <x v="7"/>
    <s v="Østdanmark"/>
    <x v="40"/>
    <x v="2"/>
    <n v="153341.11706824251"/>
  </r>
  <r>
    <x v="8"/>
    <s v="Vestdanmark"/>
    <x v="22"/>
    <x v="0"/>
    <n v="0"/>
  </r>
  <r>
    <x v="8"/>
    <s v="Vestdanmark"/>
    <x v="22"/>
    <x v="1"/>
    <n v="1759584.2426528081"/>
  </r>
  <r>
    <x v="8"/>
    <s v="Vestdanmark"/>
    <x v="22"/>
    <x v="2"/>
    <n v="1826027.465332838"/>
  </r>
  <r>
    <x v="8"/>
    <s v="Østdanmark"/>
    <x v="22"/>
    <x v="0"/>
    <n v="0"/>
  </r>
  <r>
    <x v="8"/>
    <s v="Østdanmark"/>
    <x v="22"/>
    <x v="1"/>
    <n v="640415.75734719133"/>
  </r>
  <r>
    <x v="8"/>
    <s v="Østdanmark"/>
    <x v="22"/>
    <x v="2"/>
    <n v="773972.53466716222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985367.17588557256"/>
  </r>
  <r>
    <x v="3"/>
    <s v="Vestdanmark"/>
    <x v="42"/>
    <x v="1"/>
    <n v="246341.79397139314"/>
  </r>
  <r>
    <x v="3"/>
    <s v="Vestdanmark"/>
    <x v="41"/>
    <x v="2"/>
    <n v="1022575.3805863893"/>
  </r>
  <r>
    <x v="3"/>
    <s v="Vestdanmark"/>
    <x v="42"/>
    <x v="2"/>
    <n v="255643.84514659733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358632.8241144272"/>
  </r>
  <r>
    <x v="3"/>
    <s v="Østdanmark"/>
    <x v="42"/>
    <x v="1"/>
    <n v="89658.206028606801"/>
  </r>
  <r>
    <x v="3"/>
    <s v="Østdanmark"/>
    <x v="41"/>
    <x v="2"/>
    <n v="433424.6194136109"/>
  </r>
  <r>
    <x v="3"/>
    <s v="Østdanmark"/>
    <x v="42"/>
    <x v="2"/>
    <n v="108356.15485340272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666924.2322591296"/>
  </r>
  <r>
    <x v="0"/>
    <x v="2"/>
    <x v="1"/>
    <s v="JB1-10"/>
    <n v="615211.36557101831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3.719384342752"/>
  </r>
  <r>
    <x v="0"/>
    <x v="2"/>
    <x v="1"/>
    <s v="OC6"/>
    <n v="0"/>
  </r>
  <r>
    <x v="0"/>
    <x v="3"/>
    <x v="1"/>
    <s v="OC6"/>
    <n v="75164.786728182051"/>
  </r>
  <r>
    <x v="0"/>
    <x v="4"/>
    <x v="1"/>
    <s v="OC6"/>
    <n v="0"/>
  </r>
  <r>
    <x v="0"/>
    <x v="0"/>
    <x v="1"/>
    <s v="OC12"/>
    <n v="0"/>
  </r>
  <r>
    <x v="0"/>
    <x v="1"/>
    <x v="1"/>
    <s v="OC12"/>
    <n v="0"/>
  </r>
  <r>
    <x v="0"/>
    <x v="2"/>
    <x v="1"/>
    <s v="OC12"/>
    <n v="0"/>
  </r>
  <r>
    <x v="0"/>
    <x v="3"/>
    <x v="1"/>
    <s v="OC12"/>
    <n v="116449.1807933067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396112.1839026022"/>
  </r>
  <r>
    <x v="0"/>
    <x v="2"/>
    <x v="2"/>
    <s v="JB1-10"/>
    <n v="886023.4139275457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0"/>
  </r>
  <r>
    <x v="0"/>
    <x v="2"/>
    <x v="2"/>
    <s v="OC6"/>
    <n v="0"/>
  </r>
  <r>
    <x v="0"/>
    <x v="3"/>
    <x v="2"/>
    <s v="OC6"/>
    <n v="146238.5061125248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6449.1807933067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32711.76774087024"/>
  </r>
  <r>
    <x v="1"/>
    <x v="2"/>
    <x v="1"/>
    <s v="JB1-10"/>
    <n v="146688.6344289816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2806156572242"/>
  </r>
  <r>
    <x v="1"/>
    <x v="2"/>
    <x v="1"/>
    <s v="OC6"/>
    <n v="0"/>
  </r>
  <r>
    <x v="1"/>
    <x v="3"/>
    <x v="1"/>
    <s v="OC6"/>
    <n v="8101.213271817951"/>
  </r>
  <r>
    <x v="1"/>
    <x v="4"/>
    <x v="1"/>
    <s v="OC6"/>
    <n v="0"/>
  </r>
  <r>
    <x v="1"/>
    <x v="0"/>
    <x v="1"/>
    <s v="OC12"/>
    <n v="0"/>
  </r>
  <r>
    <x v="1"/>
    <x v="1"/>
    <x v="1"/>
    <s v="OC12"/>
    <n v="0"/>
  </r>
  <r>
    <x v="1"/>
    <x v="2"/>
    <x v="1"/>
    <s v="OC12"/>
    <n v="0"/>
  </r>
  <r>
    <x v="1"/>
    <x v="3"/>
    <x v="1"/>
    <s v="OC12"/>
    <n v="12550.819206693192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3523.81609739771"/>
  </r>
  <r>
    <x v="1"/>
    <x v="2"/>
    <x v="2"/>
    <s v="JB1-10"/>
    <n v="175876.5860724542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0"/>
  </r>
  <r>
    <x v="1"/>
    <x v="2"/>
    <x v="2"/>
    <s v="OC6"/>
    <n v="0"/>
  </r>
  <r>
    <x v="1"/>
    <x v="3"/>
    <x v="2"/>
    <s v="OC6"/>
    <n v="15761.493887475173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2550.819206693192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554587.0358191766"/>
  </r>
  <r>
    <x v="1"/>
    <x v="0"/>
    <x v="1"/>
    <n v="591979.43166723347"/>
  </r>
  <r>
    <x v="2"/>
    <x v="0"/>
    <x v="1"/>
    <n v="491682.75270918722"/>
  </r>
  <r>
    <x v="3"/>
    <x v="0"/>
    <x v="1"/>
    <n v="13449654.970687632"/>
  </r>
  <r>
    <x v="4"/>
    <x v="0"/>
    <x v="1"/>
    <n v="584008.32505294203"/>
  </r>
  <r>
    <x v="5"/>
    <x v="0"/>
    <x v="1"/>
    <n v="1629278.4215668719"/>
  </r>
  <r>
    <x v="6"/>
    <x v="0"/>
    <x v="1"/>
    <n v="1841748.7573203472"/>
  </r>
  <r>
    <x v="7"/>
    <x v="0"/>
    <x v="1"/>
    <n v="5889664.8799592536"/>
  </r>
  <r>
    <x v="8"/>
    <x v="0"/>
    <x v="1"/>
    <n v="29728.844675761778"/>
  </r>
  <r>
    <x v="9"/>
    <x v="0"/>
    <x v="1"/>
    <n v="1447922.491901034"/>
  </r>
  <r>
    <x v="10"/>
    <x v="0"/>
    <x v="1"/>
    <n v="1026358.4533950178"/>
  </r>
  <r>
    <x v="11"/>
    <x v="0"/>
    <x v="1"/>
    <n v="660091.35045141261"/>
  </r>
  <r>
    <x v="12"/>
    <x v="0"/>
    <x v="1"/>
    <n v="137787.71897449746"/>
  </r>
  <r>
    <x v="0"/>
    <x v="0"/>
    <x v="2"/>
    <n v="5175140.4844207428"/>
  </r>
  <r>
    <x v="1"/>
    <x v="0"/>
    <x v="2"/>
    <n v="229239.68000087165"/>
  </r>
  <r>
    <x v="2"/>
    <x v="0"/>
    <x v="2"/>
    <n v="425166.38734482112"/>
  </r>
  <r>
    <x v="3"/>
    <x v="0"/>
    <x v="2"/>
    <n v="12638867.190239046"/>
  </r>
  <r>
    <x v="4"/>
    <x v="0"/>
    <x v="2"/>
    <n v="517140.09776658902"/>
  </r>
  <r>
    <x v="5"/>
    <x v="0"/>
    <x v="2"/>
    <n v="1380779.0927334789"/>
  </r>
  <r>
    <x v="6"/>
    <x v="0"/>
    <x v="2"/>
    <n v="6152561.8392005628"/>
  </r>
  <r>
    <x v="7"/>
    <x v="0"/>
    <x v="2"/>
    <n v="5044845.1425454961"/>
  </r>
  <r>
    <x v="8"/>
    <x v="0"/>
    <x v="2"/>
    <n v="25590.994669556865"/>
  </r>
  <r>
    <x v="9"/>
    <x v="0"/>
    <x v="2"/>
    <n v="1237289.8718386632"/>
  </r>
  <r>
    <x v="10"/>
    <x v="0"/>
    <x v="2"/>
    <n v="856980.65428316663"/>
  </r>
  <r>
    <x v="11"/>
    <x v="0"/>
    <x v="2"/>
    <n v="563221.03164344118"/>
  </r>
  <r>
    <x v="12"/>
    <x v="0"/>
    <x v="2"/>
    <n v="105650.3443056977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743254.4513111422"/>
  </r>
  <r>
    <x v="1"/>
    <x v="1"/>
    <x v="1"/>
    <n v="186894.80647162997"/>
  </r>
  <r>
    <x v="2"/>
    <x v="1"/>
    <x v="1"/>
    <n v="155597.91975876514"/>
  </r>
  <r>
    <x v="3"/>
    <x v="1"/>
    <x v="1"/>
    <n v="3943026.9913582187"/>
  </r>
  <r>
    <x v="4"/>
    <x v="1"/>
    <x v="1"/>
    <n v="186404.46166036319"/>
  </r>
  <r>
    <x v="5"/>
    <x v="1"/>
    <x v="1"/>
    <n v="500889.63841808488"/>
  </r>
  <r>
    <x v="6"/>
    <x v="1"/>
    <x v="1"/>
    <n v="595858.7431309158"/>
  </r>
  <r>
    <x v="7"/>
    <x v="1"/>
    <x v="1"/>
    <n v="1808652.0356475962"/>
  </r>
  <r>
    <x v="8"/>
    <x v="1"/>
    <x v="1"/>
    <n v="9455.0372358026925"/>
  </r>
  <r>
    <x v="9"/>
    <x v="1"/>
    <x v="1"/>
    <n v="452465.76717977138"/>
  </r>
  <r>
    <x v="10"/>
    <x v="1"/>
    <x v="1"/>
    <n v="327412.1891545814"/>
  </r>
  <r>
    <x v="11"/>
    <x v="1"/>
    <x v="1"/>
    <n v="205527.71234563988"/>
  </r>
  <r>
    <x v="12"/>
    <x v="1"/>
    <x v="1"/>
    <n v="40122.945261329733"/>
  </r>
  <r>
    <x v="0"/>
    <x v="1"/>
    <x v="2"/>
    <n v="1866473.5653775071"/>
  </r>
  <r>
    <x v="1"/>
    <x v="1"/>
    <x v="2"/>
    <n v="82677.910705088332"/>
  </r>
  <r>
    <x v="2"/>
    <x v="1"/>
    <x v="2"/>
    <n v="153341.11706824251"/>
  </r>
  <r>
    <x v="3"/>
    <x v="1"/>
    <x v="2"/>
    <n v="4558351.9090764793"/>
  </r>
  <r>
    <x v="4"/>
    <x v="1"/>
    <x v="2"/>
    <n v="186512.4869525386"/>
  </r>
  <r>
    <x v="5"/>
    <x v="1"/>
    <x v="2"/>
    <n v="497993.76151649386"/>
  </r>
  <r>
    <x v="6"/>
    <x v="1"/>
    <x v="2"/>
    <n v="2218991.7484923378"/>
  </r>
  <r>
    <x v="7"/>
    <x v="1"/>
    <x v="2"/>
    <n v="1819481.0611094432"/>
  </r>
  <r>
    <x v="8"/>
    <x v="1"/>
    <x v="2"/>
    <n v="9229.684721842088"/>
  </r>
  <r>
    <x v="9"/>
    <x v="1"/>
    <x v="2"/>
    <n v="446242.73397955461"/>
  </r>
  <r>
    <x v="10"/>
    <x v="1"/>
    <x v="2"/>
    <n v="309079.86789434712"/>
  </r>
  <r>
    <x v="11"/>
    <x v="1"/>
    <x v="2"/>
    <n v="203132.10244084746"/>
  </r>
  <r>
    <x v="12"/>
    <x v="1"/>
    <x v="2"/>
    <n v="38104.004212687338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48850.25740686618"/>
    <n v="4548440.3044221317"/>
    <n v="2141405.6953219399"/>
    <n v="2141405.6953219399"/>
  </r>
  <r>
    <x v="0"/>
    <x v="1"/>
    <x v="1"/>
    <s v="Konventionel"/>
    <x v="0"/>
    <s v="Halm"/>
    <n v="129770.05148137324"/>
    <n v="500912.3987181008"/>
    <n v="214501.58981541521"/>
    <n v="214501.58981541521"/>
  </r>
  <r>
    <x v="0"/>
    <x v="2"/>
    <x v="1"/>
    <s v="Konventionel"/>
    <x v="0"/>
    <s v="Halm"/>
    <n v="94198.189455557425"/>
    <n v="414472.03360445268"/>
    <n v="319309.25468887039"/>
    <n v="319309.25468887039"/>
  </r>
  <r>
    <x v="0"/>
    <x v="3"/>
    <x v="1"/>
    <s v="Konventionel"/>
    <x v="0"/>
    <s v="Græs"/>
    <n v="173026.73530849765"/>
    <n v="8585586.6060076542"/>
    <n v="0"/>
    <n v="8585586.6060076542"/>
  </r>
  <r>
    <x v="0"/>
    <x v="4"/>
    <x v="1"/>
    <s v="Konventionel"/>
    <x v="0"/>
    <s v="Grøntsager"/>
    <n v="21628.341913562206"/>
    <n v="448788.09470641578"/>
    <n v="0"/>
    <n v="448788.09470641578"/>
  </r>
  <r>
    <x v="0"/>
    <x v="5"/>
    <x v="1"/>
    <s v="Konventionel"/>
    <x v="0"/>
    <s v="Kartofler"/>
    <n v="31573.462664665116"/>
    <n v="1340953.3587791899"/>
    <n v="0"/>
    <n v="1340953.3587791899"/>
  </r>
  <r>
    <x v="0"/>
    <x v="6"/>
    <x v="1"/>
    <s v="Konventionel"/>
    <x v="0"/>
    <s v="Roer"/>
    <n v="19417.799066386393"/>
    <n v="1577768.6286180227"/>
    <n v="0"/>
    <n v="1577768.6286180227"/>
  </r>
  <r>
    <x v="0"/>
    <x v="7"/>
    <x v="1"/>
    <s v="Konventionel"/>
    <x v="0"/>
    <s v="Majs"/>
    <n v="104910.84953605094"/>
    <n v="4669581.9128496274"/>
    <n v="0"/>
    <n v="4669581.9128496274"/>
  </r>
  <r>
    <x v="0"/>
    <x v="8"/>
    <x v="1"/>
    <s v="Konventionel"/>
    <x v="0"/>
    <s v="Frugt"/>
    <n v="2927.3115483082306"/>
    <n v="24852.875045136883"/>
    <n v="0"/>
    <n v="24852.875045136883"/>
  </r>
  <r>
    <x v="0"/>
    <x v="9"/>
    <x v="1"/>
    <s v="Konventionel"/>
    <x v="0"/>
    <s v="Øvrige"/>
    <n v="40327.730823739985"/>
    <n v="1201602.7894375001"/>
    <n v="0"/>
    <n v="1201602.7894375001"/>
  </r>
  <r>
    <x v="0"/>
    <x v="10"/>
    <x v="1"/>
    <s v="Konventionel"/>
    <x v="0"/>
    <s v="Halm"/>
    <n v="58245.567881809096"/>
    <n v="832262.80932080687"/>
    <n v="199432.82442731439"/>
    <n v="199432.82442731439"/>
  </r>
  <r>
    <x v="0"/>
    <x v="11"/>
    <x v="1"/>
    <s v="Konventionel"/>
    <x v="0"/>
    <s v="Juletræer"/>
    <n v="10939.52158012771"/>
    <n v="546976.07900638552"/>
    <n v="0"/>
    <n v="546976.07900638552"/>
  </r>
  <r>
    <x v="0"/>
    <x v="12"/>
    <x v="1"/>
    <s v="Konventionel"/>
    <x v="0"/>
    <s v="Pil &amp; poppel"/>
    <n v="4206.7261712878571"/>
    <n v="102603.07734848432"/>
    <n v="0"/>
    <n v="102603.07734848432"/>
  </r>
  <r>
    <x v="0"/>
    <x v="13"/>
    <x v="1"/>
    <s v="Konventionel"/>
    <x v="0"/>
    <s v="Græs"/>
    <n v="102374.15172419442"/>
    <n v="1411739.5522766411"/>
    <n v="0"/>
    <n v="1411739.5522766411"/>
  </r>
  <r>
    <x v="0"/>
    <x v="0"/>
    <x v="2"/>
    <s v="Konventionel"/>
    <x v="0"/>
    <s v="Halm"/>
    <n v="562074.76523918763"/>
    <n v="3940144.104326705"/>
    <n v="2242927.0313879768"/>
    <n v="2242927.0313879768"/>
  </r>
  <r>
    <x v="0"/>
    <x v="1"/>
    <x v="2"/>
    <s v="Konventionel"/>
    <x v="0"/>
    <s v="Halm"/>
    <n v="46071.702068785875"/>
    <n v="177836.7699855135"/>
    <n v="92078.212679144403"/>
    <n v="92078.212679144403"/>
  </r>
  <r>
    <x v="0"/>
    <x v="2"/>
    <x v="2"/>
    <s v="Konventionel"/>
    <x v="0"/>
    <s v="Halm"/>
    <n v="75246.248718922972"/>
    <n v="331083.4943632611"/>
    <n v="308404.27499937773"/>
    <n v="308404.27499937773"/>
  </r>
  <r>
    <x v="0"/>
    <x v="3"/>
    <x v="2"/>
    <s v="Konventionel"/>
    <x v="0"/>
    <s v="Græs"/>
    <n v="190045.77103374171"/>
    <n v="9430071.1586942635"/>
    <n v="0"/>
    <n v="9430071.1586942635"/>
  </r>
  <r>
    <x v="0"/>
    <x v="4"/>
    <x v="2"/>
    <s v="Konventionel"/>
    <x v="0"/>
    <s v="Grøntsager"/>
    <n v="17276.888275794699"/>
    <n v="358495.43172274"/>
    <n v="0"/>
    <n v="358495.43172274"/>
  </r>
  <r>
    <x v="0"/>
    <x v="5"/>
    <x v="2"/>
    <s v="Konventionel"/>
    <x v="0"/>
    <s v="Kartofler"/>
    <n v="25221.128328627925"/>
    <n v="1071164.0057878112"/>
    <n v="0"/>
    <n v="1071164.0057878112"/>
  </r>
  <r>
    <x v="0"/>
    <x v="6"/>
    <x v="2"/>
    <s v="Konventionel"/>
    <x v="0"/>
    <s v="Roer"/>
    <n v="58741.420137701978"/>
    <n v="4772959.5705917841"/>
    <n v="0"/>
    <n v="4772959.5705917841"/>
  </r>
  <r>
    <x v="0"/>
    <x v="7"/>
    <x v="2"/>
    <s v="Konventionel"/>
    <x v="0"/>
    <s v="Majs"/>
    <n v="83803.605176802695"/>
    <n v="3730098.4664194882"/>
    <n v="0"/>
    <n v="3730098.4664194882"/>
  </r>
  <r>
    <x v="0"/>
    <x v="8"/>
    <x v="2"/>
    <s v="Konventionel"/>
    <x v="0"/>
    <s v="Frugt"/>
    <n v="2338.3593051509692"/>
    <n v="19852.670500731732"/>
    <n v="0"/>
    <n v="19852.670500731732"/>
  </r>
  <r>
    <x v="0"/>
    <x v="9"/>
    <x v="2"/>
    <s v="Konventionel"/>
    <x v="0"/>
    <s v="Øvrige"/>
    <n v="32214.106039316102"/>
    <n v="959849.68371418584"/>
    <n v="0"/>
    <n v="959849.68371418584"/>
  </r>
  <r>
    <x v="0"/>
    <x v="10"/>
    <x v="2"/>
    <s v="Konventionel"/>
    <x v="0"/>
    <s v="Halm"/>
    <n v="46527.014085311035"/>
    <n v="664818.02582001023"/>
    <n v="192621.83831318768"/>
    <n v="192621.83831318768"/>
  </r>
  <r>
    <x v="0"/>
    <x v="11"/>
    <x v="2"/>
    <s v="Konventionel"/>
    <x v="0"/>
    <s v="Juletræer"/>
    <n v="8738.5751938754584"/>
    <n v="436928.75969377294"/>
    <n v="0"/>
    <n v="436928.75969377294"/>
  </r>
  <r>
    <x v="0"/>
    <x v="12"/>
    <x v="2"/>
    <s v="Konventionel"/>
    <x v="0"/>
    <s v="Pil &amp; poppel"/>
    <n v="3360.3656886258095"/>
    <n v="81960.138746970973"/>
    <n v="0"/>
    <n v="81960.138746970973"/>
  </r>
  <r>
    <x v="0"/>
    <x v="13"/>
    <x v="2"/>
    <s v="Konventionel"/>
    <x v="0"/>
    <s v="Græs"/>
    <n v="0"/>
    <n v="0"/>
    <n v="0"/>
    <n v="0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01265.64710974213"/>
    <n v="475614.36478032585"/>
    <n v="223919.24293857743"/>
    <n v="223919.24293857743"/>
  </r>
  <r>
    <x v="0"/>
    <x v="1"/>
    <x v="1"/>
    <s v="Økologisk"/>
    <x v="0"/>
    <s v="Halm"/>
    <n v="20253.129421948426"/>
    <n v="44560.935354170928"/>
    <n v="19081.962238492717"/>
    <n v="19081.962238492717"/>
  </r>
  <r>
    <x v="0"/>
    <x v="2"/>
    <x v="1"/>
    <s v="Økologisk"/>
    <x v="0"/>
    <s v="Halm"/>
    <n v="14701.451533526306"/>
    <n v="35577.512711133662"/>
    <n v="27408.915792657383"/>
    <n v="27408.915792657383"/>
  </r>
  <r>
    <x v="0"/>
    <x v="3"/>
    <x v="1"/>
    <s v="Økologisk"/>
    <x v="0"/>
    <s v="Græs"/>
    <n v="27004.172562597898"/>
    <n v="1045158.6931937641"/>
    <n v="0"/>
    <n v="1045158.6931937641"/>
  </r>
  <r>
    <x v="0"/>
    <x v="4"/>
    <x v="1"/>
    <s v="Økologisk"/>
    <x v="0"/>
    <s v="Grøntsager"/>
    <n v="3375.5215703247372"/>
    <n v="39923.981373015828"/>
    <n v="0"/>
    <n v="39923.981373015828"/>
  </r>
  <r>
    <x v="0"/>
    <x v="5"/>
    <x v="1"/>
    <s v="Økologisk"/>
    <x v="0"/>
    <s v="Kartofler"/>
    <n v="4927.6502424621867"/>
    <n v="119290.590702958"/>
    <n v="0"/>
    <n v="119290.590702958"/>
  </r>
  <r>
    <x v="0"/>
    <x v="6"/>
    <x v="1"/>
    <s v="Økologisk"/>
    <x v="0"/>
    <s v="Roer"/>
    <n v="3030.523553713484"/>
    <n v="140357.5675978692"/>
    <n v="0"/>
    <n v="140357.5675978692"/>
  </r>
  <r>
    <x v="0"/>
    <x v="7"/>
    <x v="1"/>
    <s v="Økologisk"/>
    <x v="0"/>
    <s v="Majs"/>
    <n v="16373.369580770957"/>
    <n v="604886.30443329574"/>
    <n v="0"/>
    <n v="604886.30443329574"/>
  </r>
  <r>
    <x v="0"/>
    <x v="8"/>
    <x v="1"/>
    <s v="Økologisk"/>
    <x v="0"/>
    <s v="Frugt"/>
    <n v="456.86365204810539"/>
    <n v="2210.9002713563964"/>
    <n v="0"/>
    <n v="2210.9002713563964"/>
  </r>
  <r>
    <x v="0"/>
    <x v="9"/>
    <x v="1"/>
    <s v="Økologisk"/>
    <x v="0"/>
    <s v="Øvrige"/>
    <n v="6293.9233077513272"/>
    <n v="106894.02849389089"/>
    <n v="0"/>
    <n v="106894.02849389089"/>
  </r>
  <r>
    <x v="0"/>
    <x v="10"/>
    <x v="1"/>
    <s v="Økologisk"/>
    <x v="0"/>
    <s v="Halm"/>
    <n v="9090.3487445598003"/>
    <n v="74037.714655764255"/>
    <n v="17741.451837782472"/>
    <n v="17741.451837782472"/>
  </r>
  <r>
    <x v="0"/>
    <x v="11"/>
    <x v="1"/>
    <s v="Økologisk"/>
    <x v="0"/>
    <s v="Juletræer"/>
    <n v="1707.3241772453653"/>
    <n v="48658.739051492907"/>
    <n v="0"/>
    <n v="48658.739051492907"/>
  </r>
  <r>
    <x v="0"/>
    <x v="12"/>
    <x v="1"/>
    <s v="Økologisk"/>
    <x v="0"/>
    <s v="Pil &amp; poppel"/>
    <n v="656.54107875590842"/>
    <n v="9127.5223144114098"/>
    <n v="0"/>
    <n v="9127.5223144114098"/>
  </r>
  <r>
    <x v="0"/>
    <x v="13"/>
    <x v="1"/>
    <s v="Økologisk"/>
    <x v="0"/>
    <s v="Græs"/>
    <n v="15977.468766203758"/>
    <n v="220329.29428594984"/>
    <n v="0"/>
    <n v="220329.29428594984"/>
  </r>
  <r>
    <x v="0"/>
    <x v="0"/>
    <x v="2"/>
    <s v="Økologisk"/>
    <x v="0"/>
    <s v="Halm"/>
    <n v="119227.9805052822"/>
    <n v="559978.05603915895"/>
    <n v="318767.50840029126"/>
    <n v="318767.50840029126"/>
  </r>
  <r>
    <x v="0"/>
    <x v="1"/>
    <x v="2"/>
    <s v="Økologisk"/>
    <x v="0"/>
    <s v="Halm"/>
    <n v="9772.7852873182146"/>
    <n v="21502.082189157536"/>
    <n v="11133.092987569276"/>
    <n v="11133.092987569276"/>
  </r>
  <r>
    <x v="0"/>
    <x v="2"/>
    <x v="2"/>
    <s v="Økologisk"/>
    <x v="0"/>
    <s v="Halm"/>
    <n v="15961.325485832145"/>
    <n v="38626.407675713795"/>
    <n v="35980.498749927407"/>
    <n v="35980.498749927407"/>
  </r>
  <r>
    <x v="0"/>
    <x v="3"/>
    <x v="2"/>
    <s v="Økologisk"/>
    <x v="0"/>
    <s v="Græs"/>
    <n v="40312.739310187637"/>
    <n v="1560248.1371657783"/>
    <n v="0"/>
    <n v="1560248.1371657783"/>
  </r>
  <r>
    <x v="0"/>
    <x v="4"/>
    <x v="2"/>
    <s v="Økologisk"/>
    <x v="0"/>
    <s v="Grøntsager"/>
    <n v="3664.7944827443303"/>
    <n v="43345.356744658566"/>
    <n v="0"/>
    <n v="43345.356744658566"/>
  </r>
  <r>
    <x v="0"/>
    <x v="5"/>
    <x v="2"/>
    <s v="Økologisk"/>
    <x v="0"/>
    <s v="Kartofler"/>
    <n v="5349.9363121331962"/>
    <n v="129513.46615434445"/>
    <n v="0"/>
    <n v="129513.46615434445"/>
  </r>
  <r>
    <x v="0"/>
    <x v="6"/>
    <x v="2"/>
    <s v="Økologisk"/>
    <x v="0"/>
    <s v="Roer"/>
    <n v="12460.301241330722"/>
    <n v="577094.20262609748"/>
    <n v="0"/>
    <n v="577094.20262609748"/>
  </r>
  <r>
    <x v="0"/>
    <x v="7"/>
    <x v="2"/>
    <s v="Økologisk"/>
    <x v="0"/>
    <s v="Majs"/>
    <n v="17776.522310230877"/>
    <n v="656723.39666355238"/>
    <n v="0"/>
    <n v="656723.39666355238"/>
  </r>
  <r>
    <x v="0"/>
    <x v="8"/>
    <x v="2"/>
    <s v="Økologisk"/>
    <x v="0"/>
    <s v="Frugt"/>
    <n v="496.01561018353891"/>
    <n v="2400.3683423611997"/>
    <n v="0"/>
    <n v="2400.3683423611997"/>
  </r>
  <r>
    <x v="0"/>
    <x v="9"/>
    <x v="2"/>
    <s v="Økologisk"/>
    <x v="0"/>
    <s v="Øvrige"/>
    <n v="6833.2952204609919"/>
    <n v="116054.55266726064"/>
    <n v="0"/>
    <n v="116054.55266726064"/>
  </r>
  <r>
    <x v="0"/>
    <x v="10"/>
    <x v="2"/>
    <s v="Økologisk"/>
    <x v="0"/>
    <s v="Halm"/>
    <n v="9869.3666241568881"/>
    <n v="80382.543121873969"/>
    <n v="23289.731359685422"/>
    <n v="23289.731359685422"/>
  </r>
  <r>
    <x v="0"/>
    <x v="11"/>
    <x v="2"/>
    <s v="Økologisk"/>
    <x v="0"/>
    <s v="Juletræer"/>
    <n v="1853.6371623372183"/>
    <n v="52828.659126610721"/>
    <n v="0"/>
    <n v="52828.659126610721"/>
  </r>
  <r>
    <x v="0"/>
    <x v="12"/>
    <x v="2"/>
    <s v="Økologisk"/>
    <x v="0"/>
    <s v="Pil &amp; poppel"/>
    <n v="712.80484304183835"/>
    <n v="9909.725866679215"/>
    <n v="0"/>
    <n v="9909.725866679215"/>
  </r>
  <r>
    <x v="0"/>
    <x v="13"/>
    <x v="2"/>
    <s v="Økologisk"/>
    <x v="0"/>
    <s v="Græs"/>
    <n v="0"/>
    <n v="0"/>
    <n v="0"/>
    <n v="0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7989.144058005662"/>
    <n v="151324.67981594364"/>
    <n v="71243.659257346269"/>
    <n v="71243.659257346269"/>
  </r>
  <r>
    <x v="0"/>
    <x v="1"/>
    <x v="1"/>
    <s v="Konventionel"/>
    <x v="1"/>
    <s v="Halm"/>
    <n v="1542.1050369777552"/>
    <n v="7143.0305312809624"/>
    <n v="3058.8011176822356"/>
    <n v="3058.8011176822356"/>
  </r>
  <r>
    <x v="0"/>
    <x v="2"/>
    <x v="1"/>
    <s v="Konventionel"/>
    <x v="1"/>
    <s v="Halm"/>
    <n v="1651.259855586846"/>
    <n v="8718.6520374985466"/>
    <n v="6716.8495296888796"/>
    <n v="6716.8495296888796"/>
  </r>
  <r>
    <x v="0"/>
    <x v="3"/>
    <x v="1"/>
    <s v="Konventionel"/>
    <x v="1"/>
    <s v="Græs"/>
    <n v="15238.408806724705"/>
    <n v="907355.81398761575"/>
    <n v="0"/>
    <n v="907355.81398761575"/>
  </r>
  <r>
    <x v="0"/>
    <x v="4"/>
    <x v="1"/>
    <s v="Konventionel"/>
    <x v="1"/>
    <s v="Grøntsager"/>
    <n v="71.270611166506612"/>
    <n v="1774.6382180460148"/>
    <n v="0"/>
    <n v="1774.6382180460148"/>
  </r>
  <r>
    <x v="0"/>
    <x v="5"/>
    <x v="1"/>
    <s v="Konventionel"/>
    <x v="1"/>
    <s v="Kartofler"/>
    <n v="1125.1782236252373"/>
    <n v="57344.797466919234"/>
    <n v="0"/>
    <n v="57344.797466919234"/>
  </r>
  <r>
    <x v="0"/>
    <x v="6"/>
    <x v="1"/>
    <s v="Konventionel"/>
    <x v="1"/>
    <s v="Roer"/>
    <n v="29.519410101552374"/>
    <n v="2878.2746613644977"/>
    <n v="0"/>
    <n v="2878.2746613644977"/>
  </r>
  <r>
    <x v="0"/>
    <x v="7"/>
    <x v="1"/>
    <s v="Konventionel"/>
    <x v="1"/>
    <s v="Majs"/>
    <n v="3810.512240832039"/>
    <n v="203527.0798073209"/>
    <n v="0"/>
    <n v="203527.0798073209"/>
  </r>
  <r>
    <x v="0"/>
    <x v="8"/>
    <x v="1"/>
    <s v="Konventionel"/>
    <x v="1"/>
    <s v="Frugt"/>
    <n v="64.915351748399516"/>
    <n v="661.35760361269433"/>
    <n v="0"/>
    <n v="661.35760361269433"/>
  </r>
  <r>
    <x v="0"/>
    <x v="9"/>
    <x v="1"/>
    <s v="Konventionel"/>
    <x v="1"/>
    <s v="Øvrige"/>
    <n v="1148.0865099527102"/>
    <n v="41049.984951674072"/>
    <n v="0"/>
    <n v="41049.984951674072"/>
  </r>
  <r>
    <x v="0"/>
    <x v="10"/>
    <x v="1"/>
    <s v="Konventionel"/>
    <x v="1"/>
    <s v="Halm"/>
    <n v="2833.816076318562"/>
    <n v="48590.403999036746"/>
    <n v="11643.583494377708"/>
    <n v="11643.583494377708"/>
  </r>
  <r>
    <x v="0"/>
    <x v="11"/>
    <x v="1"/>
    <s v="Konventionel"/>
    <x v="1"/>
    <s v="Juletræer"/>
    <n v="325.58580566036647"/>
    <n v="19535.148339621988"/>
    <n v="0"/>
    <n v="19535.148339621988"/>
  </r>
  <r>
    <x v="0"/>
    <x v="12"/>
    <x v="1"/>
    <s v="Konventionel"/>
    <x v="1"/>
    <s v="Pil &amp; poppel"/>
    <n v="534.73194997058431"/>
    <n v="15650.691218651249"/>
    <n v="0"/>
    <n v="15650.691218651249"/>
  </r>
  <r>
    <x v="0"/>
    <x v="13"/>
    <x v="1"/>
    <s v="Konventionel"/>
    <x v="1"/>
    <s v="Græs"/>
    <n v="15114.23333078555"/>
    <n v="250110.33315783931"/>
    <n v="0"/>
    <n v="250110.33315783931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0"/>
    <n v="0"/>
    <n v="0"/>
    <n v="0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807.5542749488609"/>
    <n v="15823.488195782778"/>
    <n v="7449.6982425745337"/>
    <n v="7449.6982425745337"/>
  </r>
  <r>
    <x v="0"/>
    <x v="1"/>
    <x v="1"/>
    <s v="Økologisk"/>
    <x v="1"/>
    <s v="Halm"/>
    <n v="240.67535259190402"/>
    <n v="635.44069292724873"/>
    <n v="272.10953295450639"/>
    <n v="272.10953295450639"/>
  </r>
  <r>
    <x v="0"/>
    <x v="2"/>
    <x v="1"/>
    <s v="Økologisk"/>
    <x v="1"/>
    <s v="Halm"/>
    <n v="257.71107572742682"/>
    <n v="748.3929639124475"/>
    <n v="576.56193939814955"/>
    <n v="576.56193939814955"/>
  </r>
  <r>
    <x v="0"/>
    <x v="3"/>
    <x v="1"/>
    <s v="Økologisk"/>
    <x v="1"/>
    <s v="Græs"/>
    <n v="2378.2487733038556"/>
    <n v="110456.14706693174"/>
    <n v="0"/>
    <n v="110456.14706693174"/>
  </r>
  <r>
    <x v="0"/>
    <x v="4"/>
    <x v="1"/>
    <s v="Økologisk"/>
    <x v="1"/>
    <s v="Grøntsager"/>
    <n v="11.123158968183114"/>
    <n v="157.87099523542295"/>
    <n v="0"/>
    <n v="157.87099523542295"/>
  </r>
  <r>
    <x v="0"/>
    <x v="5"/>
    <x v="1"/>
    <s v="Økologisk"/>
    <x v="1"/>
    <s v="Kartofler"/>
    <n v="175.60584992995032"/>
    <n v="5101.3666648317167"/>
    <n v="0"/>
    <n v="5101.3666648317167"/>
  </r>
  <r>
    <x v="0"/>
    <x v="6"/>
    <x v="1"/>
    <s v="Økologisk"/>
    <x v="1"/>
    <s v="Roer"/>
    <n v="4.6070755649821624"/>
    <n v="256.04998288092264"/>
    <n v="0"/>
    <n v="256.04998288092264"/>
  </r>
  <r>
    <x v="0"/>
    <x v="7"/>
    <x v="1"/>
    <s v="Økologisk"/>
    <x v="1"/>
    <s v="Majs"/>
    <n v="594.7042225576015"/>
    <n v="26364.40380625469"/>
    <n v="0"/>
    <n v="26364.40380625469"/>
  </r>
  <r>
    <x v="0"/>
    <x v="8"/>
    <x v="1"/>
    <s v="Økologisk"/>
    <x v="1"/>
    <s v="Frugt"/>
    <n v="10.131297671715533"/>
    <n v="58.83406658727958"/>
    <n v="0"/>
    <n v="58.83406658727958"/>
  </r>
  <r>
    <x v="0"/>
    <x v="9"/>
    <x v="1"/>
    <s v="Økologisk"/>
    <x v="1"/>
    <s v="Øvrige"/>
    <n v="179.18113161111663"/>
    <n v="3651.7876786489246"/>
    <n v="0"/>
    <n v="3651.7876786489246"/>
  </r>
  <r>
    <x v="0"/>
    <x v="10"/>
    <x v="1"/>
    <s v="Økologisk"/>
    <x v="1"/>
    <s v="Halm"/>
    <n v="442.27187318266579"/>
    <n v="4322.5798702033262"/>
    <n v="1035.8078033437741"/>
    <n v="1035.8078033437741"/>
  </r>
  <r>
    <x v="0"/>
    <x v="11"/>
    <x v="1"/>
    <s v="Økologisk"/>
    <x v="1"/>
    <s v="Juletræer"/>
    <n v="50.813969669536974"/>
    <n v="1737.8377626981642"/>
    <n v="0"/>
    <n v="1737.8377626981642"/>
  </r>
  <r>
    <x v="0"/>
    <x v="12"/>
    <x v="1"/>
    <s v="Økologisk"/>
    <x v="1"/>
    <s v="Pil &amp; poppel"/>
    <n v="83.455275428935138"/>
    <n v="1392.2782534973571"/>
    <n v="0"/>
    <n v="1392.2782534973571"/>
  </r>
  <r>
    <x v="0"/>
    <x v="13"/>
    <x v="1"/>
    <s v="Økologisk"/>
    <x v="1"/>
    <s v="Græs"/>
    <n v="2358.8687857295367"/>
    <n v="39034.560666252371"/>
    <n v="0"/>
    <n v="39034.560666252371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0"/>
    <n v="0"/>
    <n v="0"/>
    <n v="0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Korn"/>
    <n v="0"/>
    <n v="0"/>
    <n v="0"/>
    <n v="0"/>
  </r>
  <r>
    <x v="0"/>
    <x v="1"/>
    <x v="1"/>
    <s v="Konventionel"/>
    <x v="2"/>
    <s v="Bælgsæd"/>
    <n v="0"/>
    <n v="0"/>
    <n v="0"/>
    <n v="0"/>
  </r>
  <r>
    <x v="0"/>
    <x v="2"/>
    <x v="1"/>
    <s v="Konventionel"/>
    <x v="2"/>
    <s v="Raps"/>
    <n v="0"/>
    <n v="0"/>
    <n v="0"/>
    <n v="0"/>
  </r>
  <r>
    <x v="0"/>
    <x v="3"/>
    <x v="1"/>
    <s v="Konventionel"/>
    <x v="2"/>
    <s v="Græs"/>
    <n v="0"/>
    <n v="0"/>
    <n v="0"/>
    <n v="0"/>
  </r>
  <r>
    <x v="0"/>
    <x v="4"/>
    <x v="1"/>
    <s v="Konventionel"/>
    <x v="2"/>
    <s v="Grøntsager"/>
    <n v="0"/>
    <n v="0"/>
    <n v="0"/>
    <n v="0"/>
  </r>
  <r>
    <x v="0"/>
    <x v="5"/>
    <x v="1"/>
    <s v="Konventionel"/>
    <x v="2"/>
    <s v="Kartofler"/>
    <n v="0"/>
    <n v="0"/>
    <n v="0"/>
    <n v="0"/>
  </r>
  <r>
    <x v="0"/>
    <x v="6"/>
    <x v="1"/>
    <s v="Konventionel"/>
    <x v="2"/>
    <s v="Roer"/>
    <n v="0"/>
    <n v="0"/>
    <n v="0"/>
    <n v="0"/>
  </r>
  <r>
    <x v="0"/>
    <x v="7"/>
    <x v="1"/>
    <s v="Konventionel"/>
    <x v="2"/>
    <s v="Majs"/>
    <n v="0"/>
    <n v="0"/>
    <n v="0"/>
    <n v="0"/>
  </r>
  <r>
    <x v="0"/>
    <x v="8"/>
    <x v="1"/>
    <s v="Konventionel"/>
    <x v="2"/>
    <s v="Frugt"/>
    <n v="0"/>
    <n v="0"/>
    <n v="0"/>
    <n v="0"/>
  </r>
  <r>
    <x v="0"/>
    <x v="9"/>
    <x v="1"/>
    <s v="Konventionel"/>
    <x v="2"/>
    <s v="Øvrige"/>
    <n v="0"/>
    <n v="0"/>
    <n v="0"/>
    <n v="0"/>
  </r>
  <r>
    <x v="0"/>
    <x v="10"/>
    <x v="1"/>
    <s v="Konventionel"/>
    <x v="2"/>
    <s v="Frø"/>
    <n v="0"/>
    <n v="0"/>
    <n v="0"/>
    <n v="0"/>
  </r>
  <r>
    <x v="0"/>
    <x v="11"/>
    <x v="1"/>
    <s v="Konventionel"/>
    <x v="2"/>
    <s v="Juletræer"/>
    <n v="0"/>
    <n v="0"/>
    <n v="0"/>
    <n v="0"/>
  </r>
  <r>
    <x v="0"/>
    <x v="12"/>
    <x v="1"/>
    <s v="Konventionel"/>
    <x v="2"/>
    <s v="Pil &amp; poppel"/>
    <n v="0"/>
    <n v="0"/>
    <n v="0"/>
    <n v="0"/>
  </r>
  <r>
    <x v="0"/>
    <x v="13"/>
    <x v="1"/>
    <s v="Konventionel"/>
    <x v="2"/>
    <s v="Græs"/>
    <n v="0"/>
    <n v="0"/>
    <n v="0"/>
    <n v="0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Korn"/>
    <n v="0"/>
    <n v="0"/>
    <n v="0"/>
    <n v="0"/>
  </r>
  <r>
    <x v="0"/>
    <x v="1"/>
    <x v="1"/>
    <s v="Økologisk"/>
    <x v="2"/>
    <s v="Bælgsæd"/>
    <n v="0"/>
    <n v="0"/>
    <n v="0"/>
    <n v="0"/>
  </r>
  <r>
    <x v="0"/>
    <x v="2"/>
    <x v="1"/>
    <s v="Økologisk"/>
    <x v="2"/>
    <s v="Raps"/>
    <n v="0"/>
    <n v="0"/>
    <n v="0"/>
    <n v="0"/>
  </r>
  <r>
    <x v="0"/>
    <x v="3"/>
    <x v="1"/>
    <s v="Økologisk"/>
    <x v="2"/>
    <s v="Græs"/>
    <n v="0"/>
    <n v="0"/>
    <n v="0"/>
    <n v="0"/>
  </r>
  <r>
    <x v="0"/>
    <x v="4"/>
    <x v="1"/>
    <s v="Økologisk"/>
    <x v="2"/>
    <s v="Grøntsager"/>
    <n v="0"/>
    <n v="0"/>
    <n v="0"/>
    <n v="0"/>
  </r>
  <r>
    <x v="0"/>
    <x v="5"/>
    <x v="1"/>
    <s v="Økologisk"/>
    <x v="2"/>
    <s v="Kartofler"/>
    <n v="0"/>
    <n v="0"/>
    <n v="0"/>
    <n v="0"/>
  </r>
  <r>
    <x v="0"/>
    <x v="6"/>
    <x v="1"/>
    <s v="Økologisk"/>
    <x v="2"/>
    <s v="Roer"/>
    <n v="0"/>
    <n v="0"/>
    <n v="0"/>
    <n v="0"/>
  </r>
  <r>
    <x v="0"/>
    <x v="7"/>
    <x v="1"/>
    <s v="Økologisk"/>
    <x v="2"/>
    <s v="Majs"/>
    <n v="0"/>
    <n v="0"/>
    <n v="0"/>
    <n v="0"/>
  </r>
  <r>
    <x v="0"/>
    <x v="8"/>
    <x v="1"/>
    <s v="Økologisk"/>
    <x v="2"/>
    <s v="Frugt"/>
    <n v="0"/>
    <n v="0"/>
    <n v="0"/>
    <n v="0"/>
  </r>
  <r>
    <x v="0"/>
    <x v="9"/>
    <x v="1"/>
    <s v="Økologisk"/>
    <x v="2"/>
    <s v="Øvrige"/>
    <n v="0"/>
    <n v="0"/>
    <n v="0"/>
    <n v="0"/>
  </r>
  <r>
    <x v="0"/>
    <x v="10"/>
    <x v="1"/>
    <s v="Økologisk"/>
    <x v="2"/>
    <s v="Frø"/>
    <n v="0"/>
    <n v="0"/>
    <n v="0"/>
    <n v="0"/>
  </r>
  <r>
    <x v="0"/>
    <x v="11"/>
    <x v="1"/>
    <s v="Økologisk"/>
    <x v="2"/>
    <s v="Juletræer"/>
    <n v="0"/>
    <n v="0"/>
    <n v="0"/>
    <n v="0"/>
  </r>
  <r>
    <x v="0"/>
    <x v="12"/>
    <x v="1"/>
    <s v="Økologisk"/>
    <x v="2"/>
    <s v="Pil &amp; poppel"/>
    <n v="0"/>
    <n v="0"/>
    <n v="0"/>
    <n v="0"/>
  </r>
  <r>
    <x v="0"/>
    <x v="13"/>
    <x v="1"/>
    <s v="Økologisk"/>
    <x v="2"/>
    <s v="Græs"/>
    <n v="0"/>
    <n v="0"/>
    <n v="0"/>
    <n v="0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07358.05559313373"/>
    <n v="1453579.9697078674"/>
    <n v="684345.4497384642"/>
    <n v="684345.4497384642"/>
  </r>
  <r>
    <x v="1"/>
    <x v="1"/>
    <x v="1"/>
    <s v="Konventionel"/>
    <x v="0"/>
    <s v="Halm"/>
    <n v="41471.611118626752"/>
    <n v="160080.41891789928"/>
    <n v="68549.918995978442"/>
    <n v="68549.918995978442"/>
  </r>
  <r>
    <x v="1"/>
    <x v="2"/>
    <x v="1"/>
    <s v="Konventionel"/>
    <x v="0"/>
    <s v="Halm"/>
    <n v="30103.638216868068"/>
    <n v="132456.00815421951"/>
    <n v="102044.10868201073"/>
    <n v="102044.10868201073"/>
  </r>
  <r>
    <x v="1"/>
    <x v="3"/>
    <x v="1"/>
    <s v="Konventionel"/>
    <x v="0"/>
    <s v="Græs"/>
    <n v="55295.481491502323"/>
    <n v="2743761.7916083452"/>
    <n v="0"/>
    <n v="2743761.7916083452"/>
  </r>
  <r>
    <x v="1"/>
    <x v="4"/>
    <x v="1"/>
    <s v="Konventionel"/>
    <x v="0"/>
    <s v="Grøntsager"/>
    <n v="6911.9351864377904"/>
    <n v="143422.65511858414"/>
    <n v="0"/>
    <n v="143422.65511858414"/>
  </r>
  <r>
    <x v="1"/>
    <x v="5"/>
    <x v="1"/>
    <s v="Konventionel"/>
    <x v="0"/>
    <s v="Kartofler"/>
    <n v="10090.173736930508"/>
    <n v="428538.75442508562"/>
    <n v="0"/>
    <n v="428538.75442508562"/>
  </r>
  <r>
    <x v="1"/>
    <x v="6"/>
    <x v="1"/>
    <s v="Konventionel"/>
    <x v="0"/>
    <s v="Roer"/>
    <n v="6205.4950465701122"/>
    <n v="504219.6273660849"/>
    <n v="0"/>
    <n v="504219.6273660849"/>
  </r>
  <r>
    <x v="1"/>
    <x v="7"/>
    <x v="1"/>
    <s v="Konventionel"/>
    <x v="0"/>
    <s v="Majs"/>
    <n v="33527.165200426622"/>
    <n v="1492294.123070989"/>
    <n v="0"/>
    <n v="1492294.123070989"/>
  </r>
  <r>
    <x v="1"/>
    <x v="8"/>
    <x v="1"/>
    <s v="Konventionel"/>
    <x v="0"/>
    <s v="Frugt"/>
    <n v="935.50341368192721"/>
    <n v="7942.423982159562"/>
    <n v="0"/>
    <n v="7942.423982159562"/>
  </r>
  <r>
    <x v="1"/>
    <x v="9"/>
    <x v="1"/>
    <s v="Konventionel"/>
    <x v="0"/>
    <s v="Øvrige"/>
    <n v="12887.84238679955"/>
    <n v="384005.42369948834"/>
    <n v="0"/>
    <n v="384005.42369948834"/>
  </r>
  <r>
    <x v="1"/>
    <x v="10"/>
    <x v="1"/>
    <s v="Konventionel"/>
    <x v="0"/>
    <s v="Halm"/>
    <n v="18613.983064687938"/>
    <n v="265972.61219089921"/>
    <n v="63734.278013491516"/>
    <n v="63734.278013491516"/>
  </r>
  <r>
    <x v="1"/>
    <x v="11"/>
    <x v="1"/>
    <s v="Konventionel"/>
    <x v="0"/>
    <s v="Juletræer"/>
    <n v="3496.0268537768229"/>
    <n v="174801.34268884116"/>
    <n v="0"/>
    <n v="174801.34268884116"/>
  </r>
  <r>
    <x v="1"/>
    <x v="12"/>
    <x v="1"/>
    <s v="Konventionel"/>
    <x v="0"/>
    <s v="Pil &amp; poppel"/>
    <n v="1344.3757621013274"/>
    <n v="32789.652734178722"/>
    <n v="0"/>
    <n v="32789.652734178722"/>
  </r>
  <r>
    <x v="1"/>
    <x v="13"/>
    <x v="1"/>
    <s v="Konventionel"/>
    <x v="0"/>
    <s v="Græs"/>
    <n v="32716.493215805542"/>
    <n v="451160.44144595845"/>
    <n v="0"/>
    <n v="451160.44144595845"/>
  </r>
  <r>
    <x v="1"/>
    <x v="0"/>
    <x v="2"/>
    <s v="Konventionel"/>
    <x v="0"/>
    <s v="Halm"/>
    <n v="202718.68836081229"/>
    <n v="1421058.005409294"/>
    <n v="808937.2695792407"/>
    <n v="808937.2695792407"/>
  </r>
  <r>
    <x v="1"/>
    <x v="1"/>
    <x v="2"/>
    <s v="Konventionel"/>
    <x v="0"/>
    <s v="Halm"/>
    <n v="16616.285931214126"/>
    <n v="64138.863694486536"/>
    <n v="33209.059817835587"/>
    <n v="33209.059817835587"/>
  </r>
  <r>
    <x v="1"/>
    <x v="2"/>
    <x v="2"/>
    <s v="Konventionel"/>
    <x v="0"/>
    <s v="Halm"/>
    <n v="27138.41963333889"/>
    <n v="119409.04638669112"/>
    <n v="111229.52670920278"/>
    <n v="111229.52670920278"/>
  </r>
  <r>
    <x v="1"/>
    <x v="3"/>
    <x v="2"/>
    <s v="Konventionel"/>
    <x v="0"/>
    <s v="Græs"/>
    <n v="68542.179466258254"/>
    <n v="3401062.9451157348"/>
    <n v="0"/>
    <n v="3401062.9451157348"/>
  </r>
  <r>
    <x v="1"/>
    <x v="4"/>
    <x v="2"/>
    <s v="Konventionel"/>
    <x v="0"/>
    <s v="Grøntsager"/>
    <n v="6231.107224205296"/>
    <n v="129295.47490225988"/>
    <n v="0"/>
    <n v="129295.47490225988"/>
  </r>
  <r>
    <x v="1"/>
    <x v="5"/>
    <x v="2"/>
    <s v="Konventionel"/>
    <x v="0"/>
    <s v="Kartofler"/>
    <n v="9096.2881985699169"/>
    <n v="386327.54163979221"/>
    <n v="0"/>
    <n v="386327.54163979221"/>
  </r>
  <r>
    <x v="1"/>
    <x v="6"/>
    <x v="2"/>
    <s v="Konventionel"/>
    <x v="0"/>
    <s v="Roer"/>
    <n v="21185.764562298005"/>
    <n v="1721422.4220470199"/>
    <n v="0"/>
    <n v="1721422.4220470199"/>
  </r>
  <r>
    <x v="1"/>
    <x v="7"/>
    <x v="2"/>
    <s v="Konventionel"/>
    <x v="0"/>
    <s v="Majs"/>
    <n v="30224.72804684523"/>
    <n v="1345302.6453650813"/>
    <n v="0"/>
    <n v="1345302.6453650813"/>
  </r>
  <r>
    <x v="1"/>
    <x v="8"/>
    <x v="2"/>
    <s v="Konventionel"/>
    <x v="0"/>
    <s v="Frugt"/>
    <n v="843.35600986246845"/>
    <n v="7160.0925237323581"/>
    <n v="0"/>
    <n v="7160.0925237323581"/>
  </r>
  <r>
    <x v="1"/>
    <x v="9"/>
    <x v="2"/>
    <s v="Konventionel"/>
    <x v="0"/>
    <s v="Øvrige"/>
    <n v="11618.385536712913"/>
    <n v="346180.75910822675"/>
    <n v="0"/>
    <n v="346180.75910822675"/>
  </r>
  <r>
    <x v="1"/>
    <x v="10"/>
    <x v="2"/>
    <s v="Konventionel"/>
    <x v="0"/>
    <s v="Halm"/>
    <n v="16780.499413998074"/>
    <n v="239774.21960138364"/>
    <n v="69471.26757395202"/>
    <n v="69471.26757395202"/>
  </r>
  <r>
    <x v="1"/>
    <x v="11"/>
    <x v="2"/>
    <s v="Konventionel"/>
    <x v="0"/>
    <s v="Juletræer"/>
    <n v="3151.6670218968543"/>
    <n v="157583.35109484274"/>
    <n v="0"/>
    <n v="157583.35109484274"/>
  </r>
  <r>
    <x v="1"/>
    <x v="12"/>
    <x v="2"/>
    <s v="Konventionel"/>
    <x v="0"/>
    <s v="Pil &amp; poppel"/>
    <n v="1211.9542931642154"/>
    <n v="29559.860808883306"/>
    <n v="0"/>
    <n v="29559.860808883306"/>
  </r>
  <r>
    <x v="1"/>
    <x v="13"/>
    <x v="2"/>
    <s v="Konventionel"/>
    <x v="0"/>
    <s v="Græs"/>
    <n v="0"/>
    <n v="0"/>
    <n v="0"/>
    <n v="0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32362.239890257872"/>
    <n v="151995.73209257412"/>
    <n v="71559.590669183919"/>
    <n v="71559.590669183919"/>
  </r>
  <r>
    <x v="1"/>
    <x v="1"/>
    <x v="1"/>
    <s v="Økologisk"/>
    <x v="0"/>
    <s v="Halm"/>
    <n v="6472.447978051574"/>
    <n v="14240.680041309075"/>
    <n v="6098.1690944977336"/>
    <n v="6098.1690944977336"/>
  </r>
  <r>
    <x v="1"/>
    <x v="2"/>
    <x v="1"/>
    <s v="Økologisk"/>
    <x v="0"/>
    <s v="Halm"/>
    <n v="4698.2556754649595"/>
    <n v="11369.778734625204"/>
    <n v="8759.2775371552561"/>
    <n v="8759.2775371552561"/>
  </r>
  <r>
    <x v="1"/>
    <x v="3"/>
    <x v="1"/>
    <s v="Økologisk"/>
    <x v="0"/>
    <s v="Græs"/>
    <n v="8629.930637402098"/>
    <n v="334009.38341775589"/>
    <n v="0"/>
    <n v="334009.38341775589"/>
  </r>
  <r>
    <x v="1"/>
    <x v="4"/>
    <x v="1"/>
    <s v="Økologisk"/>
    <x v="0"/>
    <s v="Grøntsager"/>
    <n v="1078.7413296752623"/>
    <n v="12758.813076734164"/>
    <n v="0"/>
    <n v="12758.813076734164"/>
  </r>
  <r>
    <x v="1"/>
    <x v="5"/>
    <x v="1"/>
    <s v="Økologisk"/>
    <x v="0"/>
    <s v="Kartofler"/>
    <n v="1574.7669994053397"/>
    <n v="38122.609425445487"/>
    <n v="0"/>
    <n v="38122.609425445487"/>
  </r>
  <r>
    <x v="1"/>
    <x v="6"/>
    <x v="1"/>
    <s v="Økologisk"/>
    <x v="0"/>
    <s v="Roer"/>
    <n v="968.48766622770552"/>
    <n v="44855.144885341317"/>
    <n v="0"/>
    <n v="44855.144885341317"/>
  </r>
  <r>
    <x v="1"/>
    <x v="7"/>
    <x v="1"/>
    <s v="Økologisk"/>
    <x v="0"/>
    <s v="Majs"/>
    <n v="5232.5633549798777"/>
    <n v="193308.15779202813"/>
    <n v="0"/>
    <n v="193308.15779202813"/>
  </r>
  <r>
    <x v="1"/>
    <x v="8"/>
    <x v="1"/>
    <s v="Økologisk"/>
    <x v="0"/>
    <s v="Frugt"/>
    <n v="146.00342294457823"/>
    <n v="706.55436465569755"/>
    <n v="0"/>
    <n v="706.55436465569755"/>
  </r>
  <r>
    <x v="1"/>
    <x v="9"/>
    <x v="1"/>
    <s v="Økologisk"/>
    <x v="0"/>
    <s v="Øvrige"/>
    <n v="2011.3973667259413"/>
    <n v="34160.944917544075"/>
    <n v="0"/>
    <n v="34160.944917544075"/>
  </r>
  <r>
    <x v="1"/>
    <x v="10"/>
    <x v="1"/>
    <s v="Økologisk"/>
    <x v="0"/>
    <s v="Halm"/>
    <n v="2905.0725014252848"/>
    <n v="23660.800587386926"/>
    <n v="5669.7718995817013"/>
    <n v="5669.7718995817013"/>
  </r>
  <r>
    <x v="1"/>
    <x v="11"/>
    <x v="1"/>
    <s v="Økologisk"/>
    <x v="0"/>
    <s v="Juletræer"/>
    <n v="545.62268816170069"/>
    <n v="15550.246612608471"/>
    <n v="0"/>
    <n v="15550.246612608471"/>
  </r>
  <r>
    <x v="1"/>
    <x v="12"/>
    <x v="1"/>
    <s v="Økologisk"/>
    <x v="0"/>
    <s v="Pil &amp; poppel"/>
    <n v="209.81587038575631"/>
    <n v="2916.9523443873441"/>
    <n v="0"/>
    <n v="2916.9523443873441"/>
  </r>
  <r>
    <x v="1"/>
    <x v="13"/>
    <x v="1"/>
    <s v="Økologisk"/>
    <x v="0"/>
    <s v="Græs"/>
    <n v="5106.0422937962412"/>
    <n v="70412.323231450166"/>
    <n v="0"/>
    <n v="70412.323231450166"/>
  </r>
  <r>
    <x v="1"/>
    <x v="0"/>
    <x v="2"/>
    <s v="Økologisk"/>
    <x v="0"/>
    <s v="Halm"/>
    <n v="43000.93389471776"/>
    <n v="201962.48622332091"/>
    <n v="114967.14528262541"/>
    <n v="114967.14528262541"/>
  </r>
  <r>
    <x v="1"/>
    <x v="1"/>
    <x v="2"/>
    <s v="Økologisk"/>
    <x v="0"/>
    <s v="Halm"/>
    <n v="3524.6667126817838"/>
    <n v="7754.9717012424608"/>
    <n v="4015.2772325201204"/>
    <n v="4015.2772325201204"/>
  </r>
  <r>
    <x v="1"/>
    <x v="2"/>
    <x v="2"/>
    <s v="Økologisk"/>
    <x v="0"/>
    <s v="Halm"/>
    <n v="5756.6344676779472"/>
    <n v="13931.055411780635"/>
    <n v="12976.778116073661"/>
    <n v="12976.778116073661"/>
  </r>
  <r>
    <x v="1"/>
    <x v="3"/>
    <x v="2"/>
    <s v="Økologisk"/>
    <x v="0"/>
    <s v="Græs"/>
    <n v="14539.250189812357"/>
    <n v="562721.32364642154"/>
    <n v="0"/>
    <n v="562721.32364642154"/>
  </r>
  <r>
    <x v="1"/>
    <x v="4"/>
    <x v="2"/>
    <s v="Økologisk"/>
    <x v="0"/>
    <s v="Grøntsager"/>
    <n v="1321.7500172556688"/>
    <n v="15632.998329091424"/>
    <n v="0"/>
    <n v="15632.998329091424"/>
  </r>
  <r>
    <x v="1"/>
    <x v="5"/>
    <x v="2"/>
    <s v="Økologisk"/>
    <x v="0"/>
    <s v="Kartofler"/>
    <n v="1929.5156784845281"/>
    <n v="46710.511852811236"/>
    <n v="0"/>
    <n v="46710.511852811236"/>
  </r>
  <r>
    <x v="1"/>
    <x v="6"/>
    <x v="2"/>
    <s v="Økologisk"/>
    <x v="0"/>
    <s v="Roer"/>
    <n v="4493.9500586692739"/>
    <n v="208135.6201202306"/>
    <n v="0"/>
    <n v="208135.6201202306"/>
  </r>
  <r>
    <x v="1"/>
    <x v="7"/>
    <x v="2"/>
    <s v="Økologisk"/>
    <x v="0"/>
    <s v="Majs"/>
    <n v="6411.3059493308074"/>
    <n v="236854.79907791284"/>
    <n v="0"/>
    <n v="236854.79907791284"/>
  </r>
  <r>
    <x v="1"/>
    <x v="8"/>
    <x v="2"/>
    <s v="Økologisk"/>
    <x v="0"/>
    <s v="Frugt"/>
    <n v="178.89369906173573"/>
    <n v="865.72027786945773"/>
    <n v="0"/>
    <n v="865.72027786945773"/>
  </r>
  <r>
    <x v="1"/>
    <x v="9"/>
    <x v="2"/>
    <s v="Økologisk"/>
    <x v="0"/>
    <s v="Øvrige"/>
    <n v="2464.5060229391024"/>
    <n v="41856.400873994688"/>
    <n v="0"/>
    <n v="41856.400873994688"/>
  </r>
  <r>
    <x v="1"/>
    <x v="10"/>
    <x v="2"/>
    <s v="Økologisk"/>
    <x v="0"/>
    <s v="Halm"/>
    <n v="3559.4998756965615"/>
    <n v="28990.882915440023"/>
    <n v="8399.7078066687445"/>
    <n v="8399.7078066687445"/>
  </r>
  <r>
    <x v="1"/>
    <x v="11"/>
    <x v="2"/>
    <s v="Økologisk"/>
    <x v="0"/>
    <s v="Juletræer"/>
    <n v="668.53542888721154"/>
    <n v="19053.259723285526"/>
    <n v="0"/>
    <n v="19053.259723285526"/>
  </r>
  <r>
    <x v="1"/>
    <x v="12"/>
    <x v="2"/>
    <s v="Økologisk"/>
    <x v="0"/>
    <s v="Pil &amp; poppel"/>
    <n v="257.08121370150025"/>
    <n v="3574.0558978013451"/>
    <n v="0"/>
    <n v="3574.0558978013451"/>
  </r>
  <r>
    <x v="1"/>
    <x v="13"/>
    <x v="2"/>
    <s v="Økologisk"/>
    <x v="0"/>
    <s v="Græs"/>
    <n v="0"/>
    <n v="0"/>
    <n v="0"/>
    <n v="0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543.5912283773305"/>
    <n v="21396.689413110103"/>
    <n v="10073.561375692239"/>
    <n v="10073.561375692239"/>
  </r>
  <r>
    <x v="1"/>
    <x v="1"/>
    <x v="1"/>
    <s v="Konventionel"/>
    <x v="1"/>
    <s v="Halm"/>
    <n v="68.782772699511852"/>
    <n v="318.6018031441389"/>
    <n v="136.43222540980841"/>
    <n v="136.43222540980841"/>
  </r>
  <r>
    <x v="1"/>
    <x v="2"/>
    <x v="1"/>
    <s v="Konventionel"/>
    <x v="1"/>
    <s v="Halm"/>
    <n v="277.82436371988916"/>
    <n v="1466.9126404410149"/>
    <n v="1130.1094981957581"/>
    <n v="1130.1094981957581"/>
  </r>
  <r>
    <x v="1"/>
    <x v="3"/>
    <x v="1"/>
    <s v="Konventionel"/>
    <x v="1"/>
    <s v="Græs"/>
    <n v="816.92003872404018"/>
    <n v="48642.686785784252"/>
    <n v="0"/>
    <n v="48642.686785784252"/>
  </r>
  <r>
    <x v="1"/>
    <x v="4"/>
    <x v="1"/>
    <s v="Konventionel"/>
    <x v="1"/>
    <s v="Grøntsager"/>
    <n v="15.47158083370352"/>
    <n v="385.24236275921766"/>
    <n v="0"/>
    <n v="385.24236275921766"/>
  </r>
  <r>
    <x v="1"/>
    <x v="5"/>
    <x v="1"/>
    <s v="Konventionel"/>
    <x v="1"/>
    <s v="Kartofler"/>
    <n v="26.303103413603303"/>
    <n v="1340.5397530221824"/>
    <n v="0"/>
    <n v="1340.5397530221824"/>
  </r>
  <r>
    <x v="1"/>
    <x v="6"/>
    <x v="1"/>
    <s v="Konventionel"/>
    <x v="1"/>
    <s v="Roer"/>
    <n v="73.485337039665154"/>
    <n v="7165.1494001899164"/>
    <n v="0"/>
    <n v="7165.1494001899164"/>
  </r>
  <r>
    <x v="1"/>
    <x v="7"/>
    <x v="1"/>
    <s v="Konventionel"/>
    <x v="1"/>
    <s v="Majs"/>
    <n v="78.346709324351167"/>
    <n v="4184.6544384322442"/>
    <n v="0"/>
    <n v="4184.6544384322442"/>
  </r>
  <r>
    <x v="1"/>
    <x v="8"/>
    <x v="1"/>
    <s v="Konventionel"/>
    <x v="1"/>
    <s v="Frugt"/>
    <n v="16.900995738263163"/>
    <n v="172.18734458142512"/>
    <n v="0"/>
    <n v="172.18734458142512"/>
  </r>
  <r>
    <x v="1"/>
    <x v="9"/>
    <x v="1"/>
    <s v="Konventionel"/>
    <x v="1"/>
    <s v="Øvrige"/>
    <n v="120.68130675187054"/>
    <n v="4314.976078167404"/>
    <n v="0"/>
    <n v="4314.976078167404"/>
  </r>
  <r>
    <x v="1"/>
    <x v="10"/>
    <x v="1"/>
    <s v="Konventionel"/>
    <x v="1"/>
    <s v="Halm"/>
    <n v="876.14056409986233"/>
    <n v="15022.860631400607"/>
    <n v="3599.8863497735142"/>
    <n v="3599.8863497735142"/>
  </r>
  <r>
    <x v="1"/>
    <x v="11"/>
    <x v="1"/>
    <s v="Konventionel"/>
    <x v="1"/>
    <s v="Juletræer"/>
    <n v="26.483764144438243"/>
    <n v="1589.0258486662945"/>
    <n v="0"/>
    <n v="1589.0258486662945"/>
  </r>
  <r>
    <x v="1"/>
    <x v="12"/>
    <x v="1"/>
    <s v="Konventionel"/>
    <x v="1"/>
    <s v="Pil &amp; poppel"/>
    <n v="56.208438932954692"/>
    <n v="1645.1250419401372"/>
    <n v="0"/>
    <n v="1645.1250419401372"/>
  </r>
  <r>
    <x v="1"/>
    <x v="13"/>
    <x v="1"/>
    <s v="Konventionel"/>
    <x v="1"/>
    <s v="Græs"/>
    <n v="1629.0025287440153"/>
    <n v="26956.733845655966"/>
    <n v="0"/>
    <n v="26956.733845655966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0"/>
    <n v="0"/>
    <n v="0"/>
    <n v="0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96.97666570050825"/>
    <n v="2237.3763669546925"/>
    <n v="1053.3567935622696"/>
    <n v="1053.3567935622696"/>
  </r>
  <r>
    <x v="1"/>
    <x v="1"/>
    <x v="1"/>
    <s v="Økologisk"/>
    <x v="1"/>
    <s v="Halm"/>
    <n v="10.734883600501851"/>
    <n v="28.342669077389008"/>
    <n v="12.136947682410122"/>
    <n v="12.136947682410122"/>
  </r>
  <r>
    <x v="1"/>
    <x v="2"/>
    <x v="1"/>
    <s v="Økologisk"/>
    <x v="1"/>
    <s v="Halm"/>
    <n v="43.359871794433573"/>
    <n v="125.9170676910351"/>
    <n v="97.006508949173465"/>
    <n v="97.006508949173465"/>
  </r>
  <r>
    <x v="1"/>
    <x v="3"/>
    <x v="1"/>
    <s v="Økologisk"/>
    <x v="1"/>
    <s v="Græs"/>
    <n v="127.49619101473459"/>
    <n v="5921.4738942694585"/>
    <n v="0"/>
    <n v="5921.4738942694585"/>
  </r>
  <r>
    <x v="1"/>
    <x v="4"/>
    <x v="1"/>
    <s v="Økologisk"/>
    <x v="1"/>
    <s v="Grøntsager"/>
    <n v="2.4146397832947688"/>
    <n v="34.270982444302653"/>
    <n v="0"/>
    <n v="34.270982444302653"/>
  </r>
  <r>
    <x v="1"/>
    <x v="5"/>
    <x v="1"/>
    <s v="Økologisk"/>
    <x v="1"/>
    <s v="Kartofler"/>
    <n v="4.1051086252444469"/>
    <n v="119.25379652607738"/>
    <n v="0"/>
    <n v="119.25379652607738"/>
  </r>
  <r>
    <x v="1"/>
    <x v="6"/>
    <x v="1"/>
    <s v="Økologisk"/>
    <x v="1"/>
    <s v="Roer"/>
    <n v="11.468809826999765"/>
    <n v="637.40837727701046"/>
    <n v="0"/>
    <n v="637.40837727701046"/>
  </r>
  <r>
    <x v="1"/>
    <x v="7"/>
    <x v="1"/>
    <s v="Økologisk"/>
    <x v="1"/>
    <s v="Majs"/>
    <n v="12.227521108424749"/>
    <n v="542.06997667784162"/>
    <n v="0"/>
    <n v="542.06997667784162"/>
  </r>
  <r>
    <x v="1"/>
    <x v="8"/>
    <x v="1"/>
    <s v="Økologisk"/>
    <x v="1"/>
    <s v="Frugt"/>
    <n v="2.6377276585728633"/>
    <n v="15.31770654975799"/>
    <n v="0"/>
    <n v="15.31770654975799"/>
  </r>
  <r>
    <x v="1"/>
    <x v="9"/>
    <x v="1"/>
    <s v="Økologisk"/>
    <x v="1"/>
    <s v="Øvrige"/>
    <n v="18.834654810985576"/>
    <n v="383.85827654911185"/>
    <n v="0"/>
    <n v="383.85827654911185"/>
  </r>
  <r>
    <x v="1"/>
    <x v="10"/>
    <x v="1"/>
    <s v="Økologisk"/>
    <x v="1"/>
    <s v="Halm"/>
    <n v="136.73870075546986"/>
    <n v="1336.4267347818229"/>
    <n v="320.24422498852255"/>
    <n v="320.24422498852255"/>
  </r>
  <r>
    <x v="1"/>
    <x v="11"/>
    <x v="1"/>
    <s v="Økologisk"/>
    <x v="1"/>
    <s v="Juletræer"/>
    <n v="4.1333042306348711"/>
    <n v="141.35900468771257"/>
    <n v="0"/>
    <n v="141.35900468771257"/>
  </r>
  <r>
    <x v="1"/>
    <x v="12"/>
    <x v="1"/>
    <s v="Økologisk"/>
    <x v="1"/>
    <s v="Pil &amp; poppel"/>
    <n v="8.7724153247963965"/>
    <n v="146.34956297953013"/>
    <n v="0"/>
    <n v="146.34956297953013"/>
  </r>
  <r>
    <x v="1"/>
    <x v="13"/>
    <x v="1"/>
    <s v="Økologisk"/>
    <x v="1"/>
    <s v="Græs"/>
    <n v="254.23738887912378"/>
    <n v="4207.1203111717405"/>
    <n v="0"/>
    <n v="4207.1203111717405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0"/>
    <n v="0"/>
    <n v="0"/>
    <n v="0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Korn"/>
    <n v="0"/>
    <n v="0"/>
    <n v="0"/>
    <n v="0"/>
  </r>
  <r>
    <x v="1"/>
    <x v="1"/>
    <x v="1"/>
    <s v="Konventionel"/>
    <x v="2"/>
    <s v="Bælgsæd"/>
    <n v="0"/>
    <n v="0"/>
    <n v="0"/>
    <n v="0"/>
  </r>
  <r>
    <x v="1"/>
    <x v="2"/>
    <x v="1"/>
    <s v="Konventionel"/>
    <x v="2"/>
    <s v="Raps"/>
    <n v="0"/>
    <n v="0"/>
    <n v="0"/>
    <n v="0"/>
  </r>
  <r>
    <x v="1"/>
    <x v="3"/>
    <x v="1"/>
    <s v="Konventionel"/>
    <x v="2"/>
    <s v="Græs"/>
    <n v="0"/>
    <n v="0"/>
    <n v="0"/>
    <n v="0"/>
  </r>
  <r>
    <x v="1"/>
    <x v="4"/>
    <x v="1"/>
    <s v="Konventionel"/>
    <x v="2"/>
    <s v="Grøntsager"/>
    <n v="0"/>
    <n v="0"/>
    <n v="0"/>
    <n v="0"/>
  </r>
  <r>
    <x v="1"/>
    <x v="5"/>
    <x v="1"/>
    <s v="Konventionel"/>
    <x v="2"/>
    <s v="Kartofler"/>
    <n v="0"/>
    <n v="0"/>
    <n v="0"/>
    <n v="0"/>
  </r>
  <r>
    <x v="1"/>
    <x v="6"/>
    <x v="1"/>
    <s v="Konventionel"/>
    <x v="2"/>
    <s v="Roer"/>
    <n v="0"/>
    <n v="0"/>
    <n v="0"/>
    <n v="0"/>
  </r>
  <r>
    <x v="1"/>
    <x v="7"/>
    <x v="1"/>
    <s v="Konventionel"/>
    <x v="2"/>
    <s v="Majs"/>
    <n v="0"/>
    <n v="0"/>
    <n v="0"/>
    <n v="0"/>
  </r>
  <r>
    <x v="1"/>
    <x v="8"/>
    <x v="1"/>
    <s v="Konventionel"/>
    <x v="2"/>
    <s v="Frugt"/>
    <n v="0"/>
    <n v="0"/>
    <n v="0"/>
    <n v="0"/>
  </r>
  <r>
    <x v="1"/>
    <x v="9"/>
    <x v="1"/>
    <s v="Konventionel"/>
    <x v="2"/>
    <s v="Øvrige"/>
    <n v="0"/>
    <n v="0"/>
    <n v="0"/>
    <n v="0"/>
  </r>
  <r>
    <x v="1"/>
    <x v="10"/>
    <x v="1"/>
    <s v="Konventionel"/>
    <x v="2"/>
    <s v="Frø"/>
    <n v="0"/>
    <n v="0"/>
    <n v="0"/>
    <n v="0"/>
  </r>
  <r>
    <x v="1"/>
    <x v="11"/>
    <x v="1"/>
    <s v="Konventionel"/>
    <x v="2"/>
    <s v="Juletræer"/>
    <n v="0"/>
    <n v="0"/>
    <n v="0"/>
    <n v="0"/>
  </r>
  <r>
    <x v="1"/>
    <x v="12"/>
    <x v="1"/>
    <s v="Konventionel"/>
    <x v="2"/>
    <s v="Pil &amp; poppel"/>
    <n v="0"/>
    <n v="0"/>
    <n v="0"/>
    <n v="0"/>
  </r>
  <r>
    <x v="1"/>
    <x v="13"/>
    <x v="1"/>
    <s v="Konventionel"/>
    <x v="2"/>
    <s v="Græs"/>
    <n v="0"/>
    <n v="0"/>
    <n v="0"/>
    <n v="0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Korn"/>
    <n v="0"/>
    <n v="0"/>
    <n v="0"/>
    <n v="0"/>
  </r>
  <r>
    <x v="1"/>
    <x v="1"/>
    <x v="1"/>
    <s v="Økologisk"/>
    <x v="2"/>
    <s v="Bælgsæd"/>
    <n v="0"/>
    <n v="0"/>
    <n v="0"/>
    <n v="0"/>
  </r>
  <r>
    <x v="1"/>
    <x v="2"/>
    <x v="1"/>
    <s v="Økologisk"/>
    <x v="2"/>
    <s v="Raps"/>
    <n v="0"/>
    <n v="0"/>
    <n v="0"/>
    <n v="0"/>
  </r>
  <r>
    <x v="1"/>
    <x v="3"/>
    <x v="1"/>
    <s v="Økologisk"/>
    <x v="2"/>
    <s v="Græs"/>
    <n v="0"/>
    <n v="0"/>
    <n v="0"/>
    <n v="0"/>
  </r>
  <r>
    <x v="1"/>
    <x v="4"/>
    <x v="1"/>
    <s v="Økologisk"/>
    <x v="2"/>
    <s v="Grøntsager"/>
    <n v="0"/>
    <n v="0"/>
    <n v="0"/>
    <n v="0"/>
  </r>
  <r>
    <x v="1"/>
    <x v="5"/>
    <x v="1"/>
    <s v="Økologisk"/>
    <x v="2"/>
    <s v="Kartofler"/>
    <n v="0"/>
    <n v="0"/>
    <n v="0"/>
    <n v="0"/>
  </r>
  <r>
    <x v="1"/>
    <x v="6"/>
    <x v="1"/>
    <s v="Økologisk"/>
    <x v="2"/>
    <s v="Roer"/>
    <n v="0"/>
    <n v="0"/>
    <n v="0"/>
    <n v="0"/>
  </r>
  <r>
    <x v="1"/>
    <x v="7"/>
    <x v="1"/>
    <s v="Økologisk"/>
    <x v="2"/>
    <s v="Majs"/>
    <n v="0"/>
    <n v="0"/>
    <n v="0"/>
    <n v="0"/>
  </r>
  <r>
    <x v="1"/>
    <x v="8"/>
    <x v="1"/>
    <s v="Økologisk"/>
    <x v="2"/>
    <s v="Frugt"/>
    <n v="0"/>
    <n v="0"/>
    <n v="0"/>
    <n v="0"/>
  </r>
  <r>
    <x v="1"/>
    <x v="9"/>
    <x v="1"/>
    <s v="Økologisk"/>
    <x v="2"/>
    <s v="Øvrige"/>
    <n v="0"/>
    <n v="0"/>
    <n v="0"/>
    <n v="0"/>
  </r>
  <r>
    <x v="1"/>
    <x v="10"/>
    <x v="1"/>
    <s v="Økologisk"/>
    <x v="2"/>
    <s v="Frø"/>
    <n v="0"/>
    <n v="0"/>
    <n v="0"/>
    <n v="0"/>
  </r>
  <r>
    <x v="1"/>
    <x v="11"/>
    <x v="1"/>
    <s v="Økologisk"/>
    <x v="2"/>
    <s v="Juletræer"/>
    <n v="0"/>
    <n v="0"/>
    <n v="0"/>
    <n v="0"/>
  </r>
  <r>
    <x v="1"/>
    <x v="12"/>
    <x v="1"/>
    <s v="Økologisk"/>
    <x v="2"/>
    <s v="Pil &amp; poppel"/>
    <n v="0"/>
    <n v="0"/>
    <n v="0"/>
    <n v="0"/>
  </r>
  <r>
    <x v="1"/>
    <x v="13"/>
    <x v="1"/>
    <s v="Økologisk"/>
    <x v="2"/>
    <s v="Græs"/>
    <n v="0"/>
    <n v="0"/>
    <n v="0"/>
    <n v="0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591979.43166723347"/>
    <n v="64498.475475191975"/>
    <n v="0"/>
    <n v="43439.71273733316"/>
    <n v="0"/>
    <n v="0"/>
    <n v="0"/>
    <n v="0"/>
    <n v="484041.2434547083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  <x v="0"/>
  </r>
  <r>
    <x v="4"/>
    <s v=""/>
    <n v="0"/>
    <x v="1"/>
    <s v="Vestdanmark"/>
    <n v="25170381.54227329"/>
    <n v="0"/>
    <n v="0"/>
    <n v="0"/>
    <n v="0"/>
    <n v="20385129.269272327"/>
    <n v="0"/>
    <n v="0"/>
    <n v="4785252.27300096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  <x v="0"/>
  </r>
  <r>
    <x v="6"/>
    <s v="Husdyrgødning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  <x v="0"/>
  </r>
  <r>
    <x v="7"/>
    <s v="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1026358.4533950178"/>
    <n v="0"/>
    <n v="0"/>
    <n v="0"/>
    <n v="0"/>
    <n v="0"/>
    <n v="0"/>
    <n v="0"/>
    <n v="1026358.4533950178"/>
    <n v="0"/>
    <n v="0"/>
    <n v="0"/>
    <n v="0"/>
    <n v="0"/>
    <n v="0"/>
    <n v="0"/>
    <n v="0"/>
    <n v="0"/>
    <n v="0"/>
    <x v="0"/>
  </r>
  <r>
    <x v="11"/>
    <s v=""/>
    <n v="0"/>
    <x v="1"/>
    <s v="Vestdanmark"/>
    <n v="29728.844675761778"/>
    <n v="0"/>
    <n v="0"/>
    <n v="257923.29437791562"/>
    <n v="0"/>
    <n v="0"/>
    <n v="0"/>
    <n v="0"/>
    <n v="-228194.44970215386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3449654.970687632"/>
    <n v="11930939.715450084"/>
    <n v="0"/>
    <n v="0"/>
    <n v="0"/>
    <n v="0"/>
    <n v="0"/>
    <n v="2301995.9904044634"/>
    <n v="-783280.73516691476"/>
    <n v="0"/>
    <n v="0"/>
    <n v="0"/>
    <n v="0"/>
    <n v="0"/>
    <n v="0"/>
    <n v="0"/>
    <n v="0"/>
    <n v="0"/>
    <n v="0"/>
    <x v="0"/>
  </r>
  <r>
    <x v="14"/>
    <s v="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584008.32505294203"/>
    <n v="0"/>
    <n v="0"/>
    <n v="270140.71358529059"/>
    <n v="0"/>
    <n v="0"/>
    <n v="0"/>
    <n v="0"/>
    <n v="313867.61146765144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264798.007978417"/>
    <n v="696107.27987490175"/>
    <n v="726974.95402379602"/>
    <n v="0"/>
    <n v="0"/>
    <n v="0"/>
    <n v="82131.531426910311"/>
    <n v="1759584.2426528081"/>
    <n v="0"/>
    <n v="0"/>
    <n v="82131.531426910311"/>
    <n v="0"/>
    <n v="0.84889560316507295"/>
    <n v="0"/>
    <n v="0.84889560316507295"/>
    <n v="0"/>
    <n v="69811.801712873756"/>
    <n v="0"/>
    <n v="69811.801712873756"/>
    <x v="0"/>
  </r>
  <r>
    <x v="17"/>
    <s v="Bionedbrydeligt affald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x v="0"/>
  </r>
  <r>
    <x v="18"/>
    <s v="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  <x v="0"/>
  </r>
  <r>
    <x v="20"/>
    <s v=""/>
    <n v="0"/>
    <x v="1"/>
    <s v="Vestdanmark"/>
    <n v="660091.35045141261"/>
    <n v="0"/>
    <n v="0"/>
    <n v="0"/>
    <n v="0"/>
    <n v="0"/>
    <n v="0"/>
    <n v="0"/>
    <n v="660091.35045141261"/>
    <n v="0"/>
    <n v="0"/>
    <n v="0"/>
    <n v="0"/>
    <n v="0"/>
    <n v="0"/>
    <n v="0"/>
    <n v="0"/>
    <n v="0"/>
    <n v="0"/>
    <x v="0"/>
  </r>
  <r>
    <x v="21"/>
    <s v=""/>
    <n v="0"/>
    <x v="1"/>
    <s v="Vestdanmark"/>
    <n v="1629278.4215668719"/>
    <n v="0"/>
    <n v="0"/>
    <n v="123531.68309679118"/>
    <n v="0"/>
    <n v="0"/>
    <n v="0"/>
    <n v="0"/>
    <n v="1505746.7384700808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554587.0358191766"/>
    <n v="5880011.5738482485"/>
    <n v="0"/>
    <n v="295933.04302308214"/>
    <n v="0"/>
    <n v="0"/>
    <n v="0"/>
    <n v="0"/>
    <n v="-621357.5810521543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519524.2171521649"/>
    <n v="0"/>
    <n v="0"/>
    <n v="-519524.217152164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x v="0"/>
  </r>
  <r>
    <x v="25"/>
    <s v="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889664.8799592536"/>
    <n v="5742281.5453988183"/>
    <n v="0"/>
    <n v="0"/>
    <n v="0"/>
    <n v="0"/>
    <n v="0"/>
    <n v="0"/>
    <n v="147383.33456043527"/>
    <n v="147383.33456043527"/>
    <n v="0"/>
    <n v="0.52910617107196267"/>
    <n v="0.52910617107196267"/>
    <n v="0"/>
    <n v="0.52910617107196267"/>
    <n v="44215.000368130575"/>
    <n v="44215.000368130575"/>
    <n v="0"/>
    <n v="44215.000368130575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  <x v="0"/>
  </r>
  <r>
    <x v="29"/>
    <s v="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  <x v="0"/>
  </r>
  <r>
    <x v="30"/>
    <s v=""/>
    <n v="0"/>
    <x v="1"/>
    <s v="Vestdanmark"/>
    <n v="1447922.491901034"/>
    <n v="0"/>
    <n v="0"/>
    <n v="0"/>
    <n v="0"/>
    <n v="0"/>
    <n v="0"/>
    <n v="0"/>
    <n v="1447922.49190103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37787.71897449746"/>
    <n v="0"/>
    <n v="0"/>
    <n v="0"/>
    <n v="0"/>
    <n v="0"/>
    <n v="137787.71897449746"/>
    <n v="0"/>
    <n v="0"/>
    <n v="0"/>
    <n v="137787.71897449746"/>
    <n v="0"/>
    <n v="2.5352940291307529"/>
    <n v="0"/>
    <n v="2.5352940291307529"/>
    <n v="0"/>
    <n v="57181.903374416448"/>
    <n v="0"/>
    <n v="57181.903374416448"/>
    <x v="0"/>
  </r>
  <r>
    <x v="32"/>
    <s v="Pyrolyseprodukter"/>
    <n v="1"/>
    <x v="1"/>
    <s v="Vestdanmark"/>
    <n v="985367.17588557256"/>
    <n v="0"/>
    <n v="0"/>
    <n v="0"/>
    <n v="0"/>
    <n v="0"/>
    <n v="985367.17588557256"/>
    <n v="0"/>
    <n v="0"/>
    <n v="0"/>
    <n v="985367.17588557256"/>
    <n v="0"/>
    <n v="8.8302975633288501"/>
    <n v="0"/>
    <n v="8.8302975633288501"/>
    <n v="0"/>
    <n v="0"/>
    <n v="0"/>
    <n v="0"/>
    <x v="0"/>
  </r>
  <r>
    <x v="33"/>
    <s v="Pyrolyseprodukter"/>
    <n v="1"/>
    <x v="1"/>
    <s v="Vestdanmark"/>
    <n v="246341.79397139314"/>
    <n v="0"/>
    <n v="0"/>
    <n v="0"/>
    <n v="0"/>
    <n v="0"/>
    <n v="246341.79397139314"/>
    <n v="0"/>
    <n v="0"/>
    <n v="0"/>
    <n v="246341.79397139314"/>
    <n v="0"/>
    <n v="8.195439568579717"/>
    <n v="0"/>
    <n v="8.195439568579717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491682.75270918722"/>
    <n v="0"/>
    <n v="0"/>
    <n v="0"/>
    <n v="0"/>
    <n v="0"/>
    <n v="0"/>
    <n v="491682.75270918722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45841.37635459361"/>
    <n v="262373.56843565725"/>
    <n v="0"/>
    <n v="0"/>
    <n v="0"/>
    <n v="0"/>
    <n v="0"/>
    <n v="0"/>
    <n v="-16532.192081063637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57338.48086693991"/>
    <n v="0"/>
    <n v="0"/>
    <n v="0"/>
    <n v="0"/>
    <n v="0"/>
    <n v="157338.48086693991"/>
    <n v="0"/>
    <n v="0"/>
    <n v="0"/>
    <n v="157338.48086693991"/>
    <n v="0"/>
    <n v="5.5068468303428961"/>
    <n v="0"/>
    <n v="5.5068468303428961"/>
    <n v="0"/>
    <n v="0"/>
    <n v="0"/>
    <n v="0"/>
    <x v="0"/>
  </r>
  <r>
    <x v="38"/>
    <s v="Græs og urter"/>
    <n v="1"/>
    <x v="1"/>
    <s v="Vestdanmark"/>
    <n v="1841748.7573203472"/>
    <n v="1824139.6252331052"/>
    <n v="0"/>
    <n v="0"/>
    <n v="0"/>
    <n v="0"/>
    <n v="0"/>
    <n v="0"/>
    <n v="17609.132087242091"/>
    <n v="17609.132087242091"/>
    <n v="0"/>
    <n v="4.7791888850058528E-2"/>
    <n v="4.7791888850058528E-2"/>
    <n v="0"/>
    <n v="4.7791888850058528E-2"/>
    <n v="3521.8264174484184"/>
    <n v="3521.8264174484184"/>
    <n v="0"/>
    <n v="3521.8264174484184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x v="0"/>
  </r>
  <r>
    <x v="42"/>
    <s v="Husdyrgødning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  <x v="0"/>
  </r>
  <r>
    <x v="43"/>
    <s v="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37882.3950256575"/>
    <n v="0"/>
    <n v="0"/>
    <n v="0"/>
    <n v="0"/>
    <n v="0"/>
    <n v="2237882.3950256575"/>
    <n v="0"/>
    <n v="0"/>
    <n v="0"/>
    <n v="2237882.3950256575"/>
    <n v="0"/>
    <n v="32.43490268413646"/>
    <n v="0"/>
    <n v="32.43490268413646"/>
    <n v="0"/>
    <n v="1106819.3345397732"/>
    <n v="0"/>
    <n v="1106819.3345397732"/>
    <x v="0"/>
  </r>
  <r>
    <x v="47"/>
    <s v=""/>
    <n v="0"/>
    <x v="1"/>
    <s v="Vestdanmark"/>
    <n v="617418.25015845289"/>
    <n v="0"/>
    <n v="0"/>
    <n v="0"/>
    <n v="0"/>
    <n v="0"/>
    <n v="0"/>
    <n v="617418.25015845289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29239.68000087165"/>
    <n v="64498.475475191975"/>
    <n v="0"/>
    <n v="90266.583697186172"/>
    <n v="0"/>
    <n v="0"/>
    <n v="0"/>
    <n v="0"/>
    <n v="74474.620828493498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x v="2"/>
    <s v="Vestdanmark"/>
    <n v="617087134.44824624"/>
    <n v="0"/>
    <n v="0"/>
    <n v="0"/>
    <n v="0"/>
    <n v="0"/>
    <n v="617087134.44824624"/>
    <n v="0"/>
    <n v="0"/>
    <n v="0"/>
    <n v="617087134.44824624"/>
    <n v="0"/>
    <n v="0"/>
    <n v="0"/>
    <n v="0"/>
    <n v="0"/>
    <n v="0"/>
    <n v="0"/>
    <n v="0"/>
    <x v="0"/>
  </r>
  <r>
    <x v="4"/>
    <s v=""/>
    <n v="0"/>
    <x v="2"/>
    <s v="Vestdanmark"/>
    <n v="30222252.570254702"/>
    <n v="0"/>
    <n v="0"/>
    <n v="0"/>
    <n v="0"/>
    <n v="24127415.151843689"/>
    <n v="0"/>
    <n v="0"/>
    <n v="6094837.418411012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743556.9252391441"/>
    <n v="0"/>
    <n v="0"/>
    <n v="0"/>
    <n v="1569201.2327152297"/>
    <n v="0"/>
    <n v="0"/>
    <n v="0"/>
    <n v="174355.69252391439"/>
    <n v="174355.69252391439"/>
    <n v="1569201.2327152297"/>
    <n v="9.9038580016374542E-2"/>
    <n v="0.99038580016374556"/>
    <n v="0.891347220147371"/>
    <n v="9.9038580016374556E-2"/>
    <n v="7456.0400524259976"/>
    <n v="74560.400524259981"/>
    <n v="67104.360471833992"/>
    <n v="7456.0400524259894"/>
    <x v="0"/>
  </r>
  <r>
    <x v="6"/>
    <s v="Husdyrgødning"/>
    <n v="1"/>
    <x v="2"/>
    <s v="Vestdanmark"/>
    <n v="2777977.7276885756"/>
    <n v="0"/>
    <n v="0"/>
    <n v="0"/>
    <n v="2500179.9549197182"/>
    <n v="105166.29969106747"/>
    <n v="0"/>
    <n v="0"/>
    <n v="172631.47307778988"/>
    <n v="172631.47307778988"/>
    <n v="2500179.9549197182"/>
    <n v="0.3718481930095594"/>
    <n v="5.7572358159066326"/>
    <n v="5.3853876228970732"/>
    <n v="0.3718481930095594"/>
    <n v="51789.441923336963"/>
    <n v="801843.42839925236"/>
    <n v="750053.98647591542"/>
    <n v="51789.441923336941"/>
    <x v="0"/>
  </r>
  <r>
    <x v="7"/>
    <s v="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x v="0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x v="0"/>
  </r>
  <r>
    <x v="10"/>
    <s v=""/>
    <n v="0"/>
    <x v="2"/>
    <s v="Vestdanmark"/>
    <n v="856980.65428316663"/>
    <n v="0"/>
    <n v="0"/>
    <n v="0"/>
    <n v="0"/>
    <n v="0"/>
    <n v="0"/>
    <n v="0"/>
    <n v="856980.65428316663"/>
    <n v="0"/>
    <n v="0"/>
    <n v="0"/>
    <n v="0"/>
    <n v="0"/>
    <n v="0"/>
    <n v="0"/>
    <n v="0"/>
    <n v="0"/>
    <n v="0"/>
    <x v="0"/>
  </r>
  <r>
    <x v="11"/>
    <s v=""/>
    <n v="0"/>
    <x v="2"/>
    <s v="Vestdanmark"/>
    <n v="25590.994669556865"/>
    <n v="0"/>
    <n v="0"/>
    <n v="267978.92035102146"/>
    <n v="0"/>
    <n v="0"/>
    <n v="0"/>
    <n v="0"/>
    <n v="-242387.9256814646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2638867.190239046"/>
    <n v="11930939.715450084"/>
    <n v="0"/>
    <n v="0"/>
    <n v="0"/>
    <n v="0"/>
    <n v="0"/>
    <n v="3568093.7851269185"/>
    <n v="-2860166.310337957"/>
    <n v="0"/>
    <n v="0"/>
    <n v="0"/>
    <n v="0"/>
    <n v="0"/>
    <n v="0"/>
    <n v="0"/>
    <n v="0"/>
    <n v="0"/>
    <n v="0"/>
    <x v="1"/>
  </r>
  <r>
    <x v="14"/>
    <s v="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517140.09776658902"/>
    <n v="0"/>
    <n v="0"/>
    <n v="280672.65868343826"/>
    <n v="0"/>
    <n v="0"/>
    <n v="0"/>
    <n v="0"/>
    <n v="236467.43908315076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225202.1888771597"/>
    <n v="696107.27987490175"/>
    <n v="724013.50560011622"/>
    <n v="0"/>
    <n v="0"/>
    <n v="0"/>
    <n v="0"/>
    <n v="1826027.465332838"/>
    <n v="-20946.06193069648"/>
    <n v="0"/>
    <n v="0"/>
    <n v="0"/>
    <n v="0"/>
    <n v="0"/>
    <n v="0"/>
    <n v="0"/>
    <n v="0"/>
    <n v="0"/>
    <n v="0"/>
    <x v="1"/>
  </r>
  <r>
    <x v="17"/>
    <s v="Bionedbrydeligt affald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  <x v="0"/>
  </r>
  <r>
    <x v="20"/>
    <s v=""/>
    <n v="0"/>
    <x v="2"/>
    <s v="Vestdanmark"/>
    <n v="563221.03164344118"/>
    <n v="0"/>
    <n v="0"/>
    <n v="0"/>
    <n v="0"/>
    <n v="0"/>
    <n v="0"/>
    <n v="0"/>
    <n v="563221.03164344118"/>
    <n v="0"/>
    <n v="0"/>
    <n v="0"/>
    <n v="0"/>
    <n v="0"/>
    <n v="0"/>
    <n v="0"/>
    <n v="0"/>
    <n v="0"/>
    <n v="0"/>
    <x v="0"/>
  </r>
  <r>
    <x v="21"/>
    <s v=""/>
    <n v="0"/>
    <x v="2"/>
    <s v="Vestdanmark"/>
    <n v="1380779.0927334789"/>
    <n v="0"/>
    <n v="0"/>
    <n v="128347.79869443661"/>
    <n v="0"/>
    <n v="0"/>
    <n v="0"/>
    <n v="0"/>
    <n v="1252431.2940390422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175140.4844207428"/>
    <n v="5835911.4870443856"/>
    <n v="0"/>
    <n v="307470.55071854044"/>
    <n v="0"/>
    <n v="0"/>
    <n v="0"/>
    <n v="0"/>
    <n v="-968241.55334218312"/>
    <n v="0"/>
    <n v="0"/>
    <n v="0"/>
    <n v="0"/>
    <n v="0"/>
    <n v="0"/>
    <n v="0"/>
    <n v="0"/>
    <n v="0"/>
    <n v="0"/>
    <x v="1"/>
  </r>
  <r>
    <x v="23"/>
    <s v=""/>
    <n v="0"/>
    <x v="2"/>
    <s v="Vestdanmark"/>
    <n v="0"/>
    <n v="0"/>
    <n v="0"/>
    <n v="0"/>
    <n v="0"/>
    <n v="323942.25935498846"/>
    <n v="0"/>
    <n v="0"/>
    <n v="-323942.25935498846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x v="0"/>
  </r>
  <r>
    <x v="25"/>
    <s v="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044845.1425454961"/>
    <n v="6191677.4924300304"/>
    <n v="0"/>
    <n v="0"/>
    <n v="0"/>
    <n v="0"/>
    <n v="0"/>
    <n v="0"/>
    <n v="-1146832.3498845343"/>
    <n v="0"/>
    <n v="0"/>
    <n v="0"/>
    <n v="0"/>
    <n v="0"/>
    <n v="0"/>
    <n v="0"/>
    <n v="0"/>
    <n v="0"/>
    <n v="0"/>
    <x v="1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  <x v="0"/>
  </r>
  <r>
    <x v="29"/>
    <s v="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  <x v="0"/>
  </r>
  <r>
    <x v="30"/>
    <s v=""/>
    <n v="0"/>
    <x v="2"/>
    <s v="Vestdanmark"/>
    <n v="1237289.8718386632"/>
    <n v="0"/>
    <n v="0"/>
    <n v="0"/>
    <n v="0"/>
    <n v="0"/>
    <n v="0"/>
    <n v="0"/>
    <n v="1237289.8718386632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05650.3443056977"/>
    <n v="0"/>
    <n v="0"/>
    <n v="0"/>
    <n v="0"/>
    <n v="0"/>
    <n v="105650.3443056977"/>
    <n v="0"/>
    <n v="0"/>
    <n v="0"/>
    <n v="105650.3443056977"/>
    <n v="0"/>
    <n v="1.9439663352248373"/>
    <n v="0"/>
    <n v="1.9439663352248373"/>
    <n v="0"/>
    <n v="43844.892886864545"/>
    <n v="0"/>
    <n v="43844.892886864545"/>
    <x v="0"/>
  </r>
  <r>
    <x v="32"/>
    <s v="Pyrolyseprodukter"/>
    <n v="1"/>
    <x v="2"/>
    <s v="Vestdanmark"/>
    <n v="1022575.3805863893"/>
    <n v="0"/>
    <n v="0"/>
    <n v="0"/>
    <n v="0"/>
    <n v="0"/>
    <n v="1022575.3805863893"/>
    <n v="0"/>
    <n v="0"/>
    <n v="0"/>
    <n v="1022575.3805863893"/>
    <n v="0"/>
    <n v="9.1637362320263129"/>
    <n v="0"/>
    <n v="9.1637362320263129"/>
    <n v="0"/>
    <n v="0"/>
    <n v="0"/>
    <n v="0"/>
    <x v="0"/>
  </r>
  <r>
    <x v="33"/>
    <s v="Pyrolyseprodukter"/>
    <n v="1"/>
    <x v="2"/>
    <s v="Vestdanmark"/>
    <n v="255643.84514659733"/>
    <n v="0"/>
    <n v="0"/>
    <n v="0"/>
    <n v="0"/>
    <n v="0"/>
    <n v="255643.84514659733"/>
    <n v="0"/>
    <n v="0"/>
    <n v="0"/>
    <n v="255643.84514659733"/>
    <n v="0"/>
    <n v="8.5049055225342247"/>
    <n v="0"/>
    <n v="8.5049055225342247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25166.38734482112"/>
    <n v="0"/>
    <n v="0"/>
    <n v="0"/>
    <n v="0"/>
    <n v="0"/>
    <n v="0"/>
    <n v="425166.38734482112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12583.19367241056"/>
    <n v="262373.56843565725"/>
    <n v="0"/>
    <n v="0"/>
    <n v="0"/>
    <n v="0"/>
    <n v="0"/>
    <n v="0"/>
    <n v="-49790.374763246684"/>
    <n v="0"/>
    <n v="0"/>
    <n v="0"/>
    <n v="0"/>
    <n v="0"/>
    <n v="0"/>
    <n v="0"/>
    <n v="0"/>
    <n v="0"/>
    <n v="0"/>
    <x v="1"/>
  </r>
  <r>
    <x v="37"/>
    <s v="Rapsolie"/>
    <n v="1"/>
    <x v="2"/>
    <s v="Vestdanmark"/>
    <n v="136053.24395034276"/>
    <n v="0"/>
    <n v="0"/>
    <n v="0"/>
    <n v="0"/>
    <n v="0"/>
    <n v="136053.24395034276"/>
    <n v="0"/>
    <n v="0"/>
    <n v="0"/>
    <n v="136053.24395034276"/>
    <n v="0"/>
    <n v="4.7618635382619958"/>
    <n v="0"/>
    <n v="4.7618635382619958"/>
    <n v="0"/>
    <n v="0"/>
    <n v="0"/>
    <n v="0"/>
    <x v="0"/>
  </r>
  <r>
    <x v="38"/>
    <s v="Græs og urter"/>
    <n v="1"/>
    <x v="2"/>
    <s v="Vestdanmark"/>
    <n v="6152561.8392005628"/>
    <n v="7470286.0842879545"/>
    <n v="0"/>
    <n v="0"/>
    <n v="0"/>
    <n v="0"/>
    <n v="0"/>
    <n v="0"/>
    <n v="-1317724.2450873917"/>
    <n v="0"/>
    <n v="0"/>
    <n v="0"/>
    <n v="0"/>
    <n v="0"/>
    <n v="0"/>
    <n v="0"/>
    <n v="0"/>
    <n v="0"/>
    <n v="0"/>
    <x v="1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x v="0"/>
  </r>
  <r>
    <x v="43"/>
    <s v="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561506.1268809466"/>
    <n v="0"/>
    <n v="0"/>
    <n v="0"/>
    <n v="0"/>
    <n v="0"/>
    <n v="2561506.1268809466"/>
    <n v="0"/>
    <n v="0"/>
    <n v="0"/>
    <n v="2561506.1268809466"/>
    <n v="0"/>
    <n v="37.125365539707126"/>
    <n v="0"/>
    <n v="37.125365539707126"/>
    <n v="0"/>
    <n v="1266878.2385865347"/>
    <n v="0"/>
    <n v="1266878.2385865347"/>
    <x v="0"/>
  </r>
  <r>
    <x v="47"/>
    <s v=""/>
    <n v="0"/>
    <x v="2"/>
    <s v="Vestdanmark"/>
    <n v="771203.27679740218"/>
    <n v="0"/>
    <n v="0"/>
    <n v="0"/>
    <n v="0"/>
    <n v="0"/>
    <n v="0"/>
    <n v="771203.27679740218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186894.80647162997"/>
    <n v="7916.616753740097"/>
    <n v="0"/>
    <n v="37612.453499504722"/>
    <n v="0"/>
    <n v="0"/>
    <n v="0"/>
    <n v="0"/>
    <n v="141365.73621838517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  <x v="0"/>
  </r>
  <r>
    <x v="4"/>
    <s v=""/>
    <n v="0"/>
    <x v="1"/>
    <s v="Østdanmark"/>
    <n v="5136646.569981494"/>
    <n v="0"/>
    <n v="0"/>
    <n v="0"/>
    <n v="0"/>
    <n v="4160096.0304783662"/>
    <n v="0"/>
    <n v="0"/>
    <n v="976550.5395031278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  <x v="0"/>
  </r>
  <r>
    <x v="6"/>
    <s v="Husdyrgødning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  <x v="0"/>
  </r>
  <r>
    <x v="7"/>
    <s v="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27412.1891545814"/>
    <n v="0"/>
    <n v="0"/>
    <n v="0"/>
    <n v="0"/>
    <n v="0"/>
    <n v="0"/>
    <n v="0"/>
    <n v="327412.1891545814"/>
    <n v="0"/>
    <n v="0"/>
    <n v="0"/>
    <n v="0"/>
    <n v="0"/>
    <n v="0"/>
    <n v="0"/>
    <n v="0"/>
    <n v="0"/>
    <n v="0"/>
    <x v="0"/>
  </r>
  <r>
    <x v="11"/>
    <s v=""/>
    <n v="0"/>
    <x v="1"/>
    <s v="Østdanmark"/>
    <n v="9455.0372358026925"/>
    <n v="0"/>
    <n v="0"/>
    <n v="223323.94265330929"/>
    <n v="0"/>
    <n v="0"/>
    <n v="0"/>
    <n v="0"/>
    <n v="-213868.90541750661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3943026.9913582187"/>
    <n v="1464417.2058845724"/>
    <n v="0"/>
    <n v="0"/>
    <n v="0"/>
    <n v="0"/>
    <n v="0"/>
    <n v="282549.62447427149"/>
    <n v="2196060.1609993749"/>
    <n v="1412779.4258324602"/>
    <n v="0"/>
    <n v="2.5993375461034978"/>
    <n v="2.5993375461034978"/>
    <n v="0"/>
    <n v="2.5993375461034978"/>
    <n v="395578.23923308891"/>
    <n v="395578.23923308891"/>
    <n v="0"/>
    <n v="395578.23923308891"/>
    <x v="0"/>
  </r>
  <r>
    <x v="14"/>
    <s v="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86404.46166036319"/>
    <n v="0"/>
    <n v="0"/>
    <n v="233902.44520004498"/>
    <n v="0"/>
    <n v="0"/>
    <n v="0"/>
    <n v="0"/>
    <n v="-47497.983539681794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1027183.2985546169"/>
    <n v="85441.004824644522"/>
    <n v="103520.85960187271"/>
    <n v="0"/>
    <n v="0"/>
    <n v="0"/>
    <n v="197805.67678090825"/>
    <n v="640415.75734719133"/>
    <n v="0"/>
    <n v="0"/>
    <n v="197805.67678090825"/>
    <n v="0"/>
    <n v="2.044481167988875"/>
    <n v="0"/>
    <n v="2.044481167988875"/>
    <n v="0"/>
    <n v="168134.82526377201"/>
    <n v="0"/>
    <n v="168134.82526377201"/>
    <x v="0"/>
  </r>
  <r>
    <x v="17"/>
    <s v="Bionedbrydeligt affald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x v="0"/>
  </r>
  <r>
    <x v="18"/>
    <s v="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  <x v="0"/>
  </r>
  <r>
    <x v="20"/>
    <s v=""/>
    <n v="0"/>
    <x v="1"/>
    <s v="Østdanmark"/>
    <n v="205527.71234563988"/>
    <n v="0"/>
    <n v="0"/>
    <n v="0"/>
    <n v="0"/>
    <n v="0"/>
    <n v="0"/>
    <n v="0"/>
    <n v="205527.71234563988"/>
    <n v="0"/>
    <n v="0"/>
    <n v="0"/>
    <n v="0"/>
    <n v="0"/>
    <n v="0"/>
    <n v="0"/>
    <n v="0"/>
    <n v="0"/>
    <n v="0"/>
    <x v="0"/>
  </r>
  <r>
    <x v="21"/>
    <s v=""/>
    <n v="0"/>
    <x v="1"/>
    <s v="Østdanmark"/>
    <n v="500889.63841808488"/>
    <n v="0"/>
    <n v="0"/>
    <n v="106960.41463921656"/>
    <n v="0"/>
    <n v="0"/>
    <n v="0"/>
    <n v="0"/>
    <n v="393929.223778868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43254.4513111422"/>
    <n v="721719.35529882624"/>
    <n v="0"/>
    <n v="256234.83946537593"/>
    <n v="0"/>
    <n v="0"/>
    <n v="0"/>
    <n v="0"/>
    <n v="765300.25654693996"/>
    <n v="143942.67549478565"/>
    <n v="0"/>
    <n v="0.4929835115950717"/>
    <n v="0.4929835115950717"/>
    <n v="0"/>
    <n v="0.4929835115950717"/>
    <n v="44622.22940338355"/>
    <n v="44622.22940338355"/>
    <n v="0"/>
    <n v="44622.22940338355"/>
    <x v="0"/>
  </r>
  <r>
    <x v="23"/>
    <s v=""/>
    <n v="0"/>
    <x v="1"/>
    <s v="Østdanmark"/>
    <n v="0"/>
    <n v="0"/>
    <n v="0"/>
    <n v="0"/>
    <n v="0"/>
    <n v="325508.2417873693"/>
    <n v="0"/>
    <n v="0"/>
    <n v="-325508.2417873693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x v="0"/>
  </r>
  <r>
    <x v="25"/>
    <s v="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808652.0356475962"/>
    <n v="704814.2138566036"/>
    <n v="0"/>
    <n v="0"/>
    <n v="0"/>
    <n v="0"/>
    <n v="0"/>
    <n v="0"/>
    <n v="1103837.8217909927"/>
    <n v="1103837.8217909927"/>
    <n v="0"/>
    <n v="3.9627777802296644"/>
    <n v="3.9627777802296644"/>
    <n v="0"/>
    <n v="3.9627777802296644"/>
    <n v="331151.34653729782"/>
    <n v="331151.34653729782"/>
    <n v="0"/>
    <n v="331151.34653729782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  <x v="0"/>
  </r>
  <r>
    <x v="29"/>
    <s v="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  <x v="0"/>
  </r>
  <r>
    <x v="30"/>
    <s v=""/>
    <n v="0"/>
    <x v="1"/>
    <s v="Østdanmark"/>
    <n v="452465.76717977138"/>
    <n v="0"/>
    <n v="0"/>
    <n v="0"/>
    <n v="0"/>
    <n v="0"/>
    <n v="0"/>
    <n v="0"/>
    <n v="452465.76717977138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122.945261329733"/>
    <n v="0"/>
    <n v="0"/>
    <n v="0"/>
    <n v="0"/>
    <n v="0"/>
    <n v="40122.945261329733"/>
    <n v="0"/>
    <n v="0"/>
    <n v="0"/>
    <n v="40122.945261329733"/>
    <n v="0"/>
    <n v="0.73826219280846694"/>
    <n v="0"/>
    <n v="0.73826219280846694"/>
    <n v="0"/>
    <n v="16651.022283451839"/>
    <n v="0"/>
    <n v="16651.022283451839"/>
    <x v="0"/>
  </r>
  <r>
    <x v="32"/>
    <s v="Pyrolyseprodukter"/>
    <n v="1"/>
    <x v="1"/>
    <s v="Østdanmark"/>
    <n v="358632.8241144272"/>
    <n v="0"/>
    <n v="0"/>
    <n v="0"/>
    <n v="0"/>
    <n v="0"/>
    <n v="358632.8241144272"/>
    <n v="0"/>
    <n v="0"/>
    <n v="0"/>
    <n v="358632.8241144272"/>
    <n v="0"/>
    <n v="3.2138624366711448"/>
    <n v="0"/>
    <n v="3.2138624366711448"/>
    <n v="0"/>
    <n v="0"/>
    <n v="0"/>
    <n v="0"/>
    <x v="0"/>
  </r>
  <r>
    <x v="33"/>
    <s v="Pyrolyseprodukter"/>
    <n v="1"/>
    <x v="1"/>
    <s v="Østdanmark"/>
    <n v="89658.206028606801"/>
    <n v="0"/>
    <n v="0"/>
    <n v="0"/>
    <n v="0"/>
    <n v="0"/>
    <n v="89658.206028606801"/>
    <n v="0"/>
    <n v="0"/>
    <n v="0"/>
    <n v="89658.206028606801"/>
    <n v="0"/>
    <n v="2.9828004314202778"/>
    <n v="0"/>
    <n v="2.9828004314202778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155597.91975876514"/>
    <n v="0"/>
    <n v="0"/>
    <n v="0"/>
    <n v="0"/>
    <n v="0"/>
    <n v="0"/>
    <n v="155597.91975876514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77798.959879382572"/>
    <n v="32204.032301743573"/>
    <n v="0"/>
    <n v="0"/>
    <n v="0"/>
    <n v="0"/>
    <n v="0"/>
    <n v="0"/>
    <n v="45594.927577638999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49791.334322804847"/>
    <n v="0"/>
    <n v="0"/>
    <n v="0"/>
    <n v="0"/>
    <n v="0"/>
    <n v="49791.334322804847"/>
    <n v="0"/>
    <n v="0"/>
    <n v="0"/>
    <n v="49791.334322804847"/>
    <n v="0"/>
    <n v="1.7426967012981696"/>
    <n v="0"/>
    <n v="1.7426967012981696"/>
    <n v="0"/>
    <n v="0"/>
    <n v="0"/>
    <n v="0"/>
    <x v="0"/>
  </r>
  <r>
    <x v="38"/>
    <s v="Græs og urter"/>
    <n v="1"/>
    <x v="1"/>
    <s v="Østdanmark"/>
    <n v="595858.7431309158"/>
    <n v="223896.98689600852"/>
    <n v="0"/>
    <n v="0"/>
    <n v="0"/>
    <n v="0"/>
    <n v="0"/>
    <n v="0"/>
    <n v="371961.75623490731"/>
    <n v="371961.75623490731"/>
    <n v="0"/>
    <n v="1.0095190848917879"/>
    <n v="1.0095190848917879"/>
    <n v="0"/>
    <n v="1.0095190848917879"/>
    <n v="74392.35124698146"/>
    <n v="74392.35124698146"/>
    <n v="0"/>
    <n v="74392.35124698146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x v="0"/>
  </r>
  <r>
    <x v="42"/>
    <s v="Husdyrgødning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  <x v="0"/>
  </r>
  <r>
    <x v="43"/>
    <s v="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9459.35727046686"/>
    <n v="0"/>
    <n v="0"/>
    <n v="0"/>
    <n v="0"/>
    <n v="0"/>
    <n v="649459.35727046686"/>
    <n v="0"/>
    <n v="0"/>
    <n v="0"/>
    <n v="649459.35727046686"/>
    <n v="0"/>
    <n v="9.4129839428527653"/>
    <n v="0"/>
    <n v="9.4129839428527653"/>
    <n v="0"/>
    <n v="321211.7737833517"/>
    <n v="0"/>
    <n v="321211.7737833517"/>
    <x v="0"/>
  </r>
  <r>
    <x v="47"/>
    <s v=""/>
    <n v="0"/>
    <x v="1"/>
    <s v="Østdanmark"/>
    <n v="178845.57608249979"/>
    <n v="0"/>
    <n v="0"/>
    <n v="0"/>
    <n v="0"/>
    <n v="0"/>
    <n v="0"/>
    <n v="178845.5760824997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82677.910705088332"/>
    <n v="7916.616753740097"/>
    <n v="0"/>
    <n v="78752.00538693853"/>
    <n v="0"/>
    <n v="0"/>
    <n v="0"/>
    <n v="0"/>
    <n v="-3990.711435590288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x v="2"/>
    <s v="Østdanmark"/>
    <n v="134961336.05226791"/>
    <n v="0"/>
    <n v="0"/>
    <n v="0"/>
    <n v="0"/>
    <n v="0"/>
    <n v="134961336.05226791"/>
    <n v="0"/>
    <n v="0"/>
    <n v="0"/>
    <n v="134961336.05226791"/>
    <n v="0"/>
    <n v="0"/>
    <n v="0"/>
    <n v="0"/>
    <n v="0"/>
    <n v="0"/>
    <n v="0"/>
    <n v="0"/>
    <x v="0"/>
  </r>
  <r>
    <x v="4"/>
    <s v=""/>
    <n v="0"/>
    <x v="2"/>
    <s v="Østdanmark"/>
    <n v="6310761.9683396835"/>
    <n v="0"/>
    <n v="0"/>
    <n v="0"/>
    <n v="0"/>
    <n v="5038088.1961279493"/>
    <n v="0"/>
    <n v="0"/>
    <n v="1272673.7722117342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14006.17400262188"/>
    <n v="0"/>
    <n v="0"/>
    <n v="0"/>
    <n v="192605.55660235969"/>
    <n v="0"/>
    <n v="0"/>
    <n v="0"/>
    <n v="21400.617400262185"/>
    <n v="21400.617400262185"/>
    <n v="192605.55660235969"/>
    <n v="1.2156108745947471E-2"/>
    <n v="0.12156108745947472"/>
    <n v="0.10940497871352725"/>
    <n v="1.2156108745947469E-2"/>
    <n v="915.16289587799952"/>
    <n v="9151.6289587799965"/>
    <n v="8236.4660629019982"/>
    <n v="915.16289587799838"/>
    <x v="0"/>
  </r>
  <r>
    <x v="6"/>
    <s v="Husdyrgødning"/>
    <n v="1"/>
    <x v="2"/>
    <s v="Østdanmark"/>
    <n v="377058.10701599991"/>
    <n v="0"/>
    <n v="0"/>
    <n v="0"/>
    <n v="339352.29631439992"/>
    <n v="14274.342622748565"/>
    <n v="0"/>
    <n v="0"/>
    <n v="23431.468078851409"/>
    <n v="23431.468078851409"/>
    <n v="339352.29631439992"/>
    <n v="5.0471382241845934E-2"/>
    <n v="0.78143622850306338"/>
    <n v="0.73096484626121749"/>
    <n v="5.0471382241845886E-2"/>
    <n v="7029.4404236554228"/>
    <n v="108835.1293179754"/>
    <n v="101805.68889431997"/>
    <n v="7029.4404236554255"/>
    <x v="0"/>
  </r>
  <r>
    <x v="7"/>
    <s v=""/>
    <n v="0"/>
    <x v="2"/>
    <s v="Østdanmark"/>
    <n v="150732.71226225881"/>
    <n v="152186.83601199093"/>
    <n v="0"/>
    <n v="0"/>
    <n v="0"/>
    <n v="0"/>
    <n v="0"/>
    <n v="0"/>
    <n v="-1454.1237497321272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x v="0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x v="0"/>
  </r>
  <r>
    <x v="10"/>
    <s v=""/>
    <n v="0"/>
    <x v="2"/>
    <s v="Østdanmark"/>
    <n v="309079.86789434712"/>
    <n v="0"/>
    <n v="0"/>
    <n v="0"/>
    <n v="0"/>
    <n v="0"/>
    <n v="0"/>
    <n v="0"/>
    <n v="309079.86789434712"/>
    <n v="0"/>
    <n v="0"/>
    <n v="0"/>
    <n v="0"/>
    <n v="0"/>
    <n v="0"/>
    <n v="0"/>
    <n v="0"/>
    <n v="0"/>
    <n v="0"/>
    <x v="0"/>
  </r>
  <r>
    <x v="11"/>
    <s v=""/>
    <n v="0"/>
    <x v="2"/>
    <s v="Østdanmark"/>
    <n v="9229.684721842088"/>
    <n v="0"/>
    <n v="0"/>
    <n v="233795.01599247381"/>
    <n v="0"/>
    <n v="0"/>
    <n v="0"/>
    <n v="0"/>
    <n v="-224565.33127063172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4558351.9090764793"/>
    <n v="1464417.2058845721"/>
    <n v="0"/>
    <n v="0"/>
    <n v="0"/>
    <n v="0"/>
    <n v="0"/>
    <n v="437951.9179351207"/>
    <n v="2655982.7852567863"/>
    <n v="0"/>
    <n v="0"/>
    <n v="0"/>
    <n v="0"/>
    <n v="0"/>
    <n v="0"/>
    <n v="0"/>
    <n v="0"/>
    <n v="0"/>
    <n v="0"/>
    <x v="1"/>
  </r>
  <r>
    <x v="14"/>
    <s v=""/>
    <n v="0"/>
    <x v="2"/>
    <s v="Østdanmark"/>
    <n v="73213.031670239987"/>
    <n v="73213.03167023998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86512.4869525386"/>
    <n v="0"/>
    <n v="0"/>
    <n v="244869.51675001203"/>
    <n v="0"/>
    <n v="0"/>
    <n v="0"/>
    <n v="0"/>
    <n v="-58357.029797473428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163206.0321181191"/>
    <n v="85441.004824644508"/>
    <n v="103062.42440743271"/>
    <n v="0"/>
    <n v="0"/>
    <n v="0"/>
    <n v="179784.00628818327"/>
    <n v="773972.53466716222"/>
    <n v="20946.061930696247"/>
    <n v="0"/>
    <n v="179784.00628818327"/>
    <n v="0"/>
    <n v="1.8582126718683771"/>
    <n v="0"/>
    <n v="1.8582126718683771"/>
    <n v="0"/>
    <n v="152816.40534495577"/>
    <n v="0"/>
    <n v="152816.40534495577"/>
    <x v="1"/>
  </r>
  <r>
    <x v="17"/>
    <s v="Bionedbrydeligt affald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  <x v="0"/>
  </r>
  <r>
    <x v="20"/>
    <s v=""/>
    <n v="0"/>
    <x v="2"/>
    <s v="Østdanmark"/>
    <n v="203132.10244084746"/>
    <n v="0"/>
    <n v="0"/>
    <n v="0"/>
    <n v="0"/>
    <n v="0"/>
    <n v="0"/>
    <n v="0"/>
    <n v="203132.10244084746"/>
    <n v="0"/>
    <n v="0"/>
    <n v="0"/>
    <n v="0"/>
    <n v="0"/>
    <n v="0"/>
    <n v="0"/>
    <n v="0"/>
    <n v="0"/>
    <n v="0"/>
    <x v="0"/>
  </r>
  <r>
    <x v="21"/>
    <s v=""/>
    <n v="0"/>
    <x v="2"/>
    <s v="Østdanmark"/>
    <n v="497993.76151649386"/>
    <n v="0"/>
    <n v="0"/>
    <n v="111975.50765955324"/>
    <n v="0"/>
    <n v="0"/>
    <n v="0"/>
    <n v="0"/>
    <n v="386018.2538569406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866473.5653775071"/>
    <n v="716306.46013408503"/>
    <n v="0"/>
    <n v="268249.01834925939"/>
    <n v="0"/>
    <n v="0"/>
    <n v="0"/>
    <n v="0"/>
    <n v="881918.0868941627"/>
    <n v="0"/>
    <n v="0"/>
    <n v="0"/>
    <n v="0"/>
    <n v="0"/>
    <n v="0"/>
    <n v="0"/>
    <n v="0"/>
    <n v="0"/>
    <n v="0"/>
    <x v="1"/>
  </r>
  <r>
    <x v="23"/>
    <s v=""/>
    <n v="0"/>
    <x v="2"/>
    <s v="Østdanmark"/>
    <n v="0"/>
    <n v="0"/>
    <n v="0"/>
    <n v="0"/>
    <n v="0"/>
    <n v="307957.45225950622"/>
    <n v="0"/>
    <n v="0"/>
    <n v="-307957.45225950622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x v="0"/>
  </r>
  <r>
    <x v="25"/>
    <s v="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19481.0611094432"/>
    <n v="759973.58711494633"/>
    <n v="0"/>
    <n v="0"/>
    <n v="0"/>
    <n v="0"/>
    <n v="0"/>
    <n v="0"/>
    <n v="1059507.4739944967"/>
    <n v="0"/>
    <n v="0"/>
    <n v="0"/>
    <n v="0"/>
    <n v="0"/>
    <n v="0"/>
    <n v="0"/>
    <n v="0"/>
    <n v="0"/>
    <n v="0"/>
    <x v="1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  <x v="0"/>
  </r>
  <r>
    <x v="29"/>
    <s v="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  <x v="0"/>
  </r>
  <r>
    <x v="30"/>
    <s v=""/>
    <n v="0"/>
    <x v="2"/>
    <s v="Østdanmark"/>
    <n v="446242.73397955461"/>
    <n v="0"/>
    <n v="0"/>
    <n v="0"/>
    <n v="0"/>
    <n v="0"/>
    <n v="0"/>
    <n v="0"/>
    <n v="446242.7339795546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104.004212687338"/>
    <n v="0"/>
    <n v="0"/>
    <n v="0"/>
    <n v="0"/>
    <n v="0"/>
    <n v="38104.004212687338"/>
    <n v="0"/>
    <n v="0"/>
    <n v="0"/>
    <n v="38104.004212687338"/>
    <n v="0"/>
    <n v="0.70111367751344689"/>
    <n v="0"/>
    <n v="0.70111367751344689"/>
    <n v="0"/>
    <n v="15813.161748265247"/>
    <n v="0"/>
    <n v="15813.161748265247"/>
    <x v="0"/>
  </r>
  <r>
    <x v="32"/>
    <s v="Pyrolyseprodukter"/>
    <n v="1"/>
    <x v="2"/>
    <s v="Østdanmark"/>
    <n v="433424.6194136109"/>
    <n v="0"/>
    <n v="0"/>
    <n v="0"/>
    <n v="0"/>
    <n v="0"/>
    <n v="433424.6194136109"/>
    <n v="0"/>
    <n v="0"/>
    <n v="0"/>
    <n v="433424.6194136109"/>
    <n v="0"/>
    <n v="3.8841037679736861"/>
    <n v="0"/>
    <n v="3.8841037679736861"/>
    <n v="0"/>
    <n v="0"/>
    <n v="0"/>
    <n v="0"/>
    <x v="0"/>
  </r>
  <r>
    <x v="33"/>
    <s v="Pyrolyseprodukter"/>
    <n v="1"/>
    <x v="2"/>
    <s v="Østdanmark"/>
    <n v="108356.15485340272"/>
    <n v="0"/>
    <n v="0"/>
    <n v="0"/>
    <n v="0"/>
    <n v="0"/>
    <n v="108356.15485340272"/>
    <n v="0"/>
    <n v="0"/>
    <n v="0"/>
    <n v="108356.15485340272"/>
    <n v="0"/>
    <n v="3.6048544774657745"/>
    <n v="0"/>
    <n v="3.6048544774657745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53341.11706824251"/>
    <n v="0"/>
    <n v="0"/>
    <n v="0"/>
    <n v="0"/>
    <n v="0"/>
    <n v="0"/>
    <n v="153341.11706824251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76670.558534121257"/>
    <n v="32204.032301743569"/>
    <n v="0"/>
    <n v="0"/>
    <n v="0"/>
    <n v="0"/>
    <n v="0"/>
    <n v="0"/>
    <n v="44466.526232377684"/>
    <n v="0"/>
    <n v="0"/>
    <n v="0"/>
    <n v="0"/>
    <n v="0"/>
    <n v="0"/>
    <n v="0"/>
    <n v="0"/>
    <n v="0"/>
    <n v="0"/>
    <x v="1"/>
  </r>
  <r>
    <x v="37"/>
    <s v="Rapsolie"/>
    <n v="1"/>
    <x v="2"/>
    <s v="Østdanmark"/>
    <n v="49069.157461837603"/>
    <n v="0"/>
    <n v="0"/>
    <n v="0"/>
    <n v="0"/>
    <n v="0"/>
    <n v="49069.157461837603"/>
    <n v="0"/>
    <n v="0"/>
    <n v="0"/>
    <n v="49069.157461837603"/>
    <n v="0"/>
    <n v="1.7174205111643159"/>
    <n v="0"/>
    <n v="1.7174205111643159"/>
    <n v="0"/>
    <n v="0"/>
    <n v="0"/>
    <n v="0"/>
    <x v="0"/>
  </r>
  <r>
    <x v="38"/>
    <s v="Græs og urter"/>
    <n v="1"/>
    <x v="2"/>
    <s v="Østdanmark"/>
    <n v="2218991.7484923378"/>
    <n v="916911.47014555836"/>
    <n v="0"/>
    <n v="0"/>
    <n v="0"/>
    <n v="0"/>
    <n v="0"/>
    <n v="0"/>
    <n v="1302080.2783467793"/>
    <n v="0"/>
    <n v="0"/>
    <n v="0"/>
    <n v="0"/>
    <n v="0"/>
    <n v="0"/>
    <n v="0"/>
    <n v="0"/>
    <n v="0"/>
    <n v="0"/>
    <x v="1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x v="0"/>
  </r>
  <r>
    <x v="43"/>
    <s v="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57519.74086188513"/>
    <n v="0"/>
    <n v="0"/>
    <n v="0"/>
    <n v="0"/>
    <n v="0"/>
    <n v="657519.74086188513"/>
    <n v="0"/>
    <n v="0"/>
    <n v="0"/>
    <n v="657519.74086188513"/>
    <n v="0"/>
    <n v="9.5298076678016663"/>
    <n v="0"/>
    <n v="9.5298076678016663"/>
    <n v="0"/>
    <n v="325198.30516794068"/>
    <n v="0"/>
    <n v="325198.30516794068"/>
    <x v="0"/>
  </r>
  <r>
    <x v="47"/>
    <s v=""/>
    <n v="0"/>
    <x v="2"/>
    <s v="Østdanmark"/>
    <n v="189463.31390885412"/>
    <n v="0"/>
    <n v="0"/>
    <n v="0"/>
    <n v="0"/>
    <n v="0"/>
    <n v="0"/>
    <n v="189463.3139088541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591979.43166723347"/>
    <n v="64498.475475191975"/>
    <n v="0"/>
    <n v="43439.71273733316"/>
    <n v="0"/>
    <n v="0"/>
    <n v="0"/>
    <n v="0"/>
    <n v="484041.2434547083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  <n v="0"/>
    <x v="1"/>
  </r>
  <r>
    <x v="4"/>
    <s v=""/>
    <n v="0"/>
    <x v="1"/>
    <s v="Vestdanmark"/>
    <n v="25170381.54227329"/>
    <n v="0"/>
    <n v="0"/>
    <n v="0"/>
    <n v="0"/>
    <n v="20385129.269272327"/>
    <n v="0"/>
    <n v="0"/>
    <n v="4785252.2730009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  <n v="0"/>
    <x v="0"/>
  </r>
  <r>
    <x v="6"/>
    <s v="Husdyrgødning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  <n v="0"/>
    <x v="0"/>
  </r>
  <r>
    <x v="7"/>
    <s v="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26358.4533950178"/>
    <n v="0"/>
    <n v="0"/>
    <n v="0"/>
    <n v="0"/>
    <n v="0"/>
    <n v="0"/>
    <n v="0"/>
    <n v="1026358.4533950178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9728.844675761778"/>
    <n v="0"/>
    <n v="0"/>
    <n v="257923.29437791562"/>
    <n v="0"/>
    <n v="0"/>
    <n v="0"/>
    <n v="0"/>
    <n v="-228194.44970215386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3449654.970687632"/>
    <n v="11930939.715450084"/>
    <n v="0"/>
    <n v="0"/>
    <n v="0"/>
    <n v="0"/>
    <n v="0"/>
    <n v="2301995.9904044634"/>
    <n v="-783280.73516691476"/>
    <n v="0"/>
    <n v="0"/>
    <n v="0"/>
    <n v="0"/>
    <n v="0"/>
    <n v="0"/>
    <n v="0"/>
    <n v="0"/>
    <n v="0"/>
    <n v="0"/>
    <n v="0"/>
    <x v="0"/>
  </r>
  <r>
    <x v="14"/>
    <s v="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584008.32505294203"/>
    <n v="0"/>
    <n v="0"/>
    <n v="270140.71358529059"/>
    <n v="0"/>
    <n v="0"/>
    <n v="0"/>
    <n v="0"/>
    <n v="313867.61146765144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264798.007978417"/>
    <n v="696107.27987490175"/>
    <n v="726974.95402379602"/>
    <n v="0"/>
    <n v="0"/>
    <n v="0"/>
    <n v="82131.531426910311"/>
    <n v="1759584.2426528081"/>
    <n v="0"/>
    <n v="0"/>
    <n v="82131.531426910311"/>
    <n v="0"/>
    <n v="0.84889560316507295"/>
    <n v="0"/>
    <n v="0.84889560316507295"/>
    <n v="0"/>
    <n v="69811.801712873756"/>
    <n v="0"/>
    <n v="69811.801712873756"/>
    <n v="0"/>
    <x v="1"/>
  </r>
  <r>
    <x v="17"/>
    <s v="Bionedbrydeligt affald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n v="0"/>
    <x v="1"/>
  </r>
  <r>
    <x v="18"/>
    <s v="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  <n v="0"/>
    <x v="0"/>
  </r>
  <r>
    <x v="20"/>
    <s v=""/>
    <n v="0"/>
    <x v="1"/>
    <s v="Vestdanmark"/>
    <n v="660091.35045141261"/>
    <n v="0"/>
    <n v="0"/>
    <n v="0"/>
    <n v="0"/>
    <n v="0"/>
    <n v="0"/>
    <n v="0"/>
    <n v="660091.35045141261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29278.4215668719"/>
    <n v="0"/>
    <n v="0"/>
    <n v="123531.68309679118"/>
    <n v="0"/>
    <n v="0"/>
    <n v="0"/>
    <n v="0"/>
    <n v="1505746.738470080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554587.0358191766"/>
    <n v="5880011.5738482485"/>
    <n v="0"/>
    <n v="295933.04302308214"/>
    <n v="0"/>
    <n v="0"/>
    <n v="0"/>
    <n v="0"/>
    <n v="-621357.5810521543"/>
    <n v="0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519524.2171521649"/>
    <n v="0"/>
    <n v="0"/>
    <n v="-519524.217152164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n v="0"/>
    <x v="1"/>
  </r>
  <r>
    <x v="25"/>
    <s v="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889664.8799592536"/>
    <n v="5742281.5453988183"/>
    <n v="0"/>
    <n v="0"/>
    <n v="0"/>
    <n v="0"/>
    <n v="0"/>
    <n v="0"/>
    <n v="147383.33456043527"/>
    <n v="147383.33456043527"/>
    <n v="0"/>
    <n v="0.52910617107196267"/>
    <n v="0.52910617107196267"/>
    <n v="0"/>
    <n v="0.52910617107196267"/>
    <n v="44215.000368130575"/>
    <n v="44215.000368130575"/>
    <n v="0"/>
    <n v="44215.000368130575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  <n v="0"/>
    <x v="0"/>
  </r>
  <r>
    <x v="29"/>
    <s v="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447922.491901034"/>
    <n v="0"/>
    <n v="0"/>
    <n v="0"/>
    <n v="0"/>
    <n v="0"/>
    <n v="0"/>
    <n v="0"/>
    <n v="1447922.49190103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37787.71897449746"/>
    <n v="0"/>
    <n v="0"/>
    <n v="0"/>
    <n v="0"/>
    <n v="0"/>
    <n v="137787.71897449746"/>
    <n v="0"/>
    <n v="0"/>
    <n v="0"/>
    <n v="137787.71897449746"/>
    <n v="0"/>
    <n v="2.5352940291307529"/>
    <n v="0"/>
    <n v="2.5352940291307529"/>
    <n v="0"/>
    <n v="57181.903374416448"/>
    <n v="0"/>
    <n v="57181.903374416448"/>
    <n v="0"/>
    <x v="1"/>
  </r>
  <r>
    <x v="32"/>
    <s v="Pyrolyseprodukter"/>
    <n v="1"/>
    <x v="1"/>
    <s v="Vestdanmark"/>
    <n v="985367.17588557256"/>
    <n v="0"/>
    <n v="0"/>
    <n v="0"/>
    <n v="0"/>
    <n v="0"/>
    <n v="985367.17588557256"/>
    <n v="0"/>
    <n v="0"/>
    <n v="0"/>
    <n v="985367.17588557256"/>
    <n v="0"/>
    <n v="8.8302975633288501"/>
    <n v="0"/>
    <n v="8.8302975633288501"/>
    <n v="0"/>
    <n v="0"/>
    <n v="0"/>
    <n v="0"/>
    <n v="0"/>
    <x v="1"/>
  </r>
  <r>
    <x v="33"/>
    <s v="Pyrolyseprodukter"/>
    <n v="1"/>
    <x v="1"/>
    <s v="Vestdanmark"/>
    <n v="246341.79397139314"/>
    <n v="0"/>
    <n v="0"/>
    <n v="0"/>
    <n v="0"/>
    <n v="0"/>
    <n v="246341.79397139314"/>
    <n v="0"/>
    <n v="0"/>
    <n v="0"/>
    <n v="246341.79397139314"/>
    <n v="0"/>
    <n v="8.195439568579717"/>
    <n v="0"/>
    <n v="8.195439568579717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491682.75270918722"/>
    <n v="0"/>
    <n v="0"/>
    <n v="0"/>
    <n v="0"/>
    <n v="0"/>
    <n v="0"/>
    <n v="491682.7527091872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45841.37635459361"/>
    <n v="262373.56843565725"/>
    <n v="0"/>
    <n v="0"/>
    <n v="0"/>
    <n v="0"/>
    <n v="0"/>
    <n v="0"/>
    <n v="-16532.192081063637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57338.48086693991"/>
    <n v="0"/>
    <n v="0"/>
    <n v="0"/>
    <n v="0"/>
    <n v="0"/>
    <n v="157338.48086693991"/>
    <n v="0"/>
    <n v="0"/>
    <n v="0"/>
    <n v="157338.48086693991"/>
    <n v="0"/>
    <n v="5.5068468303428961"/>
    <n v="0"/>
    <n v="5.5068468303428961"/>
    <n v="0"/>
    <n v="0"/>
    <n v="0"/>
    <n v="0"/>
    <n v="0"/>
    <x v="1"/>
  </r>
  <r>
    <x v="38"/>
    <s v="Græs og urter"/>
    <n v="1"/>
    <x v="1"/>
    <s v="Vestdanmark"/>
    <n v="1841748.7573203472"/>
    <n v="1824139.6252331052"/>
    <n v="0"/>
    <n v="0"/>
    <n v="0"/>
    <n v="0"/>
    <n v="0"/>
    <n v="0"/>
    <n v="17609.132087242091"/>
    <n v="17609.132087242091"/>
    <n v="0"/>
    <n v="4.7791888850058528E-2"/>
    <n v="4.7791888850058528E-2"/>
    <n v="0"/>
    <n v="4.7791888850058528E-2"/>
    <n v="3521.8264174484184"/>
    <n v="3521.8264174484184"/>
    <n v="0"/>
    <n v="3521.8264174484184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n v="0"/>
    <x v="0"/>
  </r>
  <r>
    <x v="42"/>
    <s v="Husdyrgødning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  <n v="0"/>
    <x v="1"/>
  </r>
  <r>
    <x v="43"/>
    <s v="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37882.3950256575"/>
    <n v="0"/>
    <n v="0"/>
    <n v="0"/>
    <n v="0"/>
    <n v="0"/>
    <n v="2237882.3950256575"/>
    <n v="0"/>
    <n v="0"/>
    <n v="0"/>
    <n v="2237882.3950256575"/>
    <n v="0"/>
    <n v="32.43490268413646"/>
    <n v="0"/>
    <n v="32.43490268413646"/>
    <n v="0"/>
    <n v="1106819.3345397732"/>
    <n v="0"/>
    <n v="1106819.3345397732"/>
    <n v="0"/>
    <x v="1"/>
  </r>
  <r>
    <x v="47"/>
    <s v=""/>
    <n v="0"/>
    <x v="1"/>
    <s v="Vestdanmark"/>
    <n v="617418.25015845289"/>
    <n v="0"/>
    <n v="0"/>
    <n v="0"/>
    <n v="0"/>
    <n v="0"/>
    <n v="0"/>
    <n v="617418.2501584528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9239.68000087165"/>
    <n v="64498.475475191975"/>
    <n v="0"/>
    <n v="90266.583697186172"/>
    <n v="0"/>
    <n v="0"/>
    <n v="0"/>
    <n v="0"/>
    <n v="74474.620828493498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x v="2"/>
    <s v="Vestdanmark"/>
    <n v="617087134.44824624"/>
    <n v="0"/>
    <n v="0"/>
    <n v="0"/>
    <n v="0"/>
    <n v="0"/>
    <n v="617087134.44824624"/>
    <n v="0"/>
    <n v="0"/>
    <n v="0"/>
    <n v="617087134.44824624"/>
    <n v="0"/>
    <n v="0"/>
    <n v="0"/>
    <n v="0"/>
    <n v="0"/>
    <n v="0"/>
    <n v="0"/>
    <n v="0"/>
    <n v="0"/>
    <x v="1"/>
  </r>
  <r>
    <x v="4"/>
    <s v=""/>
    <n v="0"/>
    <x v="2"/>
    <s v="Vestdanmark"/>
    <n v="30222252.570254702"/>
    <n v="0"/>
    <n v="0"/>
    <n v="0"/>
    <n v="0"/>
    <n v="24127415.151843689"/>
    <n v="0"/>
    <n v="0"/>
    <n v="6094837.418411012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743556.9252391441"/>
    <n v="0"/>
    <n v="0"/>
    <n v="0"/>
    <n v="1569201.2327152297"/>
    <n v="0"/>
    <n v="0"/>
    <n v="0"/>
    <n v="174355.69252391439"/>
    <n v="174355.69252391439"/>
    <n v="1569201.2327152297"/>
    <n v="9.9038580016374542E-2"/>
    <n v="0.99038580016374556"/>
    <n v="0.891347220147371"/>
    <n v="9.9038580016374556E-2"/>
    <n v="7456.0400524259976"/>
    <n v="74560.400524259981"/>
    <n v="67104.360471833992"/>
    <n v="7456.0400524259894"/>
    <n v="0"/>
    <x v="0"/>
  </r>
  <r>
    <x v="6"/>
    <s v="Husdyrgødning"/>
    <n v="1"/>
    <x v="2"/>
    <s v="Vestdanmark"/>
    <n v="2777977.7276885756"/>
    <n v="0"/>
    <n v="0"/>
    <n v="0"/>
    <n v="2500179.9549197182"/>
    <n v="105166.29969106747"/>
    <n v="0"/>
    <n v="0"/>
    <n v="172631.47307778988"/>
    <n v="172631.47307778988"/>
    <n v="2500179.9549197182"/>
    <n v="0.3718481930095594"/>
    <n v="5.7572358159066326"/>
    <n v="5.3853876228970732"/>
    <n v="0.3718481930095594"/>
    <n v="51789.441923336963"/>
    <n v="801843.42839925236"/>
    <n v="750053.98647591542"/>
    <n v="51789.441923336941"/>
    <n v="0"/>
    <x v="0"/>
  </r>
  <r>
    <x v="7"/>
    <s v="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n v="0"/>
    <x v="1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56980.65428316663"/>
    <n v="0"/>
    <n v="0"/>
    <n v="0"/>
    <n v="0"/>
    <n v="0"/>
    <n v="0"/>
    <n v="0"/>
    <n v="856980.65428316663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5590.994669556865"/>
    <n v="0"/>
    <n v="0"/>
    <n v="267978.92035102146"/>
    <n v="0"/>
    <n v="0"/>
    <n v="0"/>
    <n v="0"/>
    <n v="-242387.9256814646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2638867.190239046"/>
    <n v="11930939.715450084"/>
    <n v="0"/>
    <n v="0"/>
    <n v="0"/>
    <n v="0"/>
    <n v="0"/>
    <n v="3568093.7851269185"/>
    <n v="-2860166.310337957"/>
    <n v="0"/>
    <n v="0"/>
    <n v="0"/>
    <n v="0"/>
    <n v="0"/>
    <n v="0"/>
    <n v="0"/>
    <n v="0"/>
    <n v="0"/>
    <n v="0"/>
    <n v="1"/>
    <x v="1"/>
  </r>
  <r>
    <x v="14"/>
    <s v="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517140.09776658902"/>
    <n v="0"/>
    <n v="0"/>
    <n v="280672.65868343826"/>
    <n v="0"/>
    <n v="0"/>
    <n v="0"/>
    <n v="0"/>
    <n v="236467.43908315076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225202.1888771597"/>
    <n v="696107.27987490175"/>
    <n v="724013.50560011622"/>
    <n v="0"/>
    <n v="0"/>
    <n v="0"/>
    <n v="0"/>
    <n v="1826027.465332838"/>
    <n v="-20946.06193069648"/>
    <n v="0"/>
    <n v="0"/>
    <n v="0"/>
    <n v="0"/>
    <n v="0"/>
    <n v="0"/>
    <n v="0"/>
    <n v="0"/>
    <n v="0"/>
    <n v="0"/>
    <n v="1"/>
    <x v="1"/>
  </r>
  <r>
    <x v="17"/>
    <s v="Bionedbrydeligt affald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  <n v="0"/>
    <x v="0"/>
  </r>
  <r>
    <x v="20"/>
    <s v=""/>
    <n v="0"/>
    <x v="2"/>
    <s v="Vestdanmark"/>
    <n v="563221.03164344118"/>
    <n v="0"/>
    <n v="0"/>
    <n v="0"/>
    <n v="0"/>
    <n v="0"/>
    <n v="0"/>
    <n v="0"/>
    <n v="563221.03164344118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380779.0927334789"/>
    <n v="0"/>
    <n v="0"/>
    <n v="128347.79869443661"/>
    <n v="0"/>
    <n v="0"/>
    <n v="0"/>
    <n v="0"/>
    <n v="1252431.2940390422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175140.4844207428"/>
    <n v="5835911.4870443856"/>
    <n v="0"/>
    <n v="307470.55071854044"/>
    <n v="0"/>
    <n v="0"/>
    <n v="0"/>
    <n v="0"/>
    <n v="-968241.55334218312"/>
    <n v="0"/>
    <n v="0"/>
    <n v="0"/>
    <n v="0"/>
    <n v="0"/>
    <n v="0"/>
    <n v="0"/>
    <n v="0"/>
    <n v="0"/>
    <n v="0"/>
    <n v="1"/>
    <x v="1"/>
  </r>
  <r>
    <x v="23"/>
    <s v=""/>
    <n v="0"/>
    <x v="2"/>
    <s v="Vestdanmark"/>
    <n v="0"/>
    <n v="0"/>
    <n v="0"/>
    <n v="0"/>
    <n v="0"/>
    <n v="323942.25935498846"/>
    <n v="0"/>
    <n v="0"/>
    <n v="-323942.2593549884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n v="0"/>
    <x v="1"/>
  </r>
  <r>
    <x v="25"/>
    <s v="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044845.1425454961"/>
    <n v="6191677.4924300304"/>
    <n v="0"/>
    <n v="0"/>
    <n v="0"/>
    <n v="0"/>
    <n v="0"/>
    <n v="0"/>
    <n v="-1146832.3498845343"/>
    <n v="0"/>
    <n v="0"/>
    <n v="0"/>
    <n v="0"/>
    <n v="0"/>
    <n v="0"/>
    <n v="0"/>
    <n v="0"/>
    <n v="0"/>
    <n v="0"/>
    <n v="1"/>
    <x v="1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  <n v="0"/>
    <x v="0"/>
  </r>
  <r>
    <x v="29"/>
    <s v="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237289.8718386632"/>
    <n v="0"/>
    <n v="0"/>
    <n v="0"/>
    <n v="0"/>
    <n v="0"/>
    <n v="0"/>
    <n v="0"/>
    <n v="1237289.8718386632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05650.3443056977"/>
    <n v="0"/>
    <n v="0"/>
    <n v="0"/>
    <n v="0"/>
    <n v="0"/>
    <n v="105650.3443056977"/>
    <n v="0"/>
    <n v="0"/>
    <n v="0"/>
    <n v="105650.3443056977"/>
    <n v="0"/>
    <n v="1.9439663352248373"/>
    <n v="0"/>
    <n v="1.9439663352248373"/>
    <n v="0"/>
    <n v="43844.892886864545"/>
    <n v="0"/>
    <n v="43844.892886864545"/>
    <n v="0"/>
    <x v="1"/>
  </r>
  <r>
    <x v="32"/>
    <s v="Pyrolyseprodukter"/>
    <n v="1"/>
    <x v="2"/>
    <s v="Vestdanmark"/>
    <n v="1022575.3805863893"/>
    <n v="0"/>
    <n v="0"/>
    <n v="0"/>
    <n v="0"/>
    <n v="0"/>
    <n v="1022575.3805863893"/>
    <n v="0"/>
    <n v="0"/>
    <n v="0"/>
    <n v="1022575.3805863893"/>
    <n v="0"/>
    <n v="9.1637362320263129"/>
    <n v="0"/>
    <n v="9.1637362320263129"/>
    <n v="0"/>
    <n v="0"/>
    <n v="0"/>
    <n v="0"/>
    <n v="0"/>
    <x v="1"/>
  </r>
  <r>
    <x v="33"/>
    <s v="Pyrolyseprodukter"/>
    <n v="1"/>
    <x v="2"/>
    <s v="Vestdanmark"/>
    <n v="255643.84514659733"/>
    <n v="0"/>
    <n v="0"/>
    <n v="0"/>
    <n v="0"/>
    <n v="0"/>
    <n v="255643.84514659733"/>
    <n v="0"/>
    <n v="0"/>
    <n v="0"/>
    <n v="255643.84514659733"/>
    <n v="0"/>
    <n v="8.5049055225342247"/>
    <n v="0"/>
    <n v="8.5049055225342247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25166.38734482112"/>
    <n v="0"/>
    <n v="0"/>
    <n v="0"/>
    <n v="0"/>
    <n v="0"/>
    <n v="0"/>
    <n v="425166.38734482112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12583.19367241056"/>
    <n v="262373.56843565725"/>
    <n v="0"/>
    <n v="0"/>
    <n v="0"/>
    <n v="0"/>
    <n v="0"/>
    <n v="0"/>
    <n v="-49790.374763246684"/>
    <n v="0"/>
    <n v="0"/>
    <n v="0"/>
    <n v="0"/>
    <n v="0"/>
    <n v="0"/>
    <n v="0"/>
    <n v="0"/>
    <n v="0"/>
    <n v="0"/>
    <n v="1"/>
    <x v="1"/>
  </r>
  <r>
    <x v="37"/>
    <s v="Rapsolie"/>
    <n v="1"/>
    <x v="2"/>
    <s v="Vestdanmark"/>
    <n v="136053.24395034276"/>
    <n v="0"/>
    <n v="0"/>
    <n v="0"/>
    <n v="0"/>
    <n v="0"/>
    <n v="136053.24395034276"/>
    <n v="0"/>
    <n v="0"/>
    <n v="0"/>
    <n v="136053.24395034276"/>
    <n v="0"/>
    <n v="4.7618635382619958"/>
    <n v="0"/>
    <n v="4.7618635382619958"/>
    <n v="0"/>
    <n v="0"/>
    <n v="0"/>
    <n v="0"/>
    <n v="0"/>
    <x v="1"/>
  </r>
  <r>
    <x v="38"/>
    <s v="Græs og urter"/>
    <n v="1"/>
    <x v="2"/>
    <s v="Vestdanmark"/>
    <n v="6152561.8392005628"/>
    <n v="7470286.0842879545"/>
    <n v="0"/>
    <n v="0"/>
    <n v="0"/>
    <n v="0"/>
    <n v="0"/>
    <n v="0"/>
    <n v="-1317724.2450873917"/>
    <n v="0"/>
    <n v="0"/>
    <n v="0"/>
    <n v="0"/>
    <n v="0"/>
    <n v="0"/>
    <n v="0"/>
    <n v="0"/>
    <n v="0"/>
    <n v="0"/>
    <n v="1"/>
    <x v="1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  <n v="0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n v="0"/>
    <x v="1"/>
  </r>
  <r>
    <x v="43"/>
    <s v="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561506.1268809466"/>
    <n v="0"/>
    <n v="0"/>
    <n v="0"/>
    <n v="0"/>
    <n v="0"/>
    <n v="2561506.1268809466"/>
    <n v="0"/>
    <n v="0"/>
    <n v="0"/>
    <n v="2561506.1268809466"/>
    <n v="0"/>
    <n v="37.125365539707126"/>
    <n v="0"/>
    <n v="37.125365539707126"/>
    <n v="0"/>
    <n v="1266878.2385865347"/>
    <n v="0"/>
    <n v="1266878.2385865347"/>
    <n v="0"/>
    <x v="1"/>
  </r>
  <r>
    <x v="47"/>
    <s v=""/>
    <n v="0"/>
    <x v="2"/>
    <s v="Vestdanmark"/>
    <n v="771203.27679740218"/>
    <n v="0"/>
    <n v="0"/>
    <n v="0"/>
    <n v="0"/>
    <n v="0"/>
    <n v="0"/>
    <n v="771203.27679740218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186894.80647162997"/>
    <n v="7916.616753740097"/>
    <n v="0"/>
    <n v="37612.453499504722"/>
    <n v="0"/>
    <n v="0"/>
    <n v="0"/>
    <n v="0"/>
    <n v="141365.7362183851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  <n v="0"/>
    <x v="1"/>
  </r>
  <r>
    <x v="4"/>
    <s v=""/>
    <n v="0"/>
    <x v="1"/>
    <s v="Østdanmark"/>
    <n v="5136646.569981494"/>
    <n v="0"/>
    <n v="0"/>
    <n v="0"/>
    <n v="0"/>
    <n v="4160096.0304783662"/>
    <n v="0"/>
    <n v="0"/>
    <n v="976550.539503127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  <n v="0"/>
    <x v="0"/>
  </r>
  <r>
    <x v="6"/>
    <s v="Husdyrgødning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  <n v="0"/>
    <x v="0"/>
  </r>
  <r>
    <x v="7"/>
    <s v="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7412.1891545814"/>
    <n v="0"/>
    <n v="0"/>
    <n v="0"/>
    <n v="0"/>
    <n v="0"/>
    <n v="0"/>
    <n v="0"/>
    <n v="327412.1891545814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455.0372358026925"/>
    <n v="0"/>
    <n v="0"/>
    <n v="223323.94265330929"/>
    <n v="0"/>
    <n v="0"/>
    <n v="0"/>
    <n v="0"/>
    <n v="-213868.90541750661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3943026.9913582187"/>
    <n v="1464417.2058845724"/>
    <n v="0"/>
    <n v="0"/>
    <n v="0"/>
    <n v="0"/>
    <n v="0"/>
    <n v="282549.62447427149"/>
    <n v="2196060.1609993749"/>
    <n v="1412779.4258324602"/>
    <n v="0"/>
    <n v="2.5993375461034978"/>
    <n v="2.5993375461034978"/>
    <n v="0"/>
    <n v="2.5993375461034978"/>
    <n v="395578.23923308891"/>
    <n v="395578.23923308891"/>
    <n v="0"/>
    <n v="395578.23923308891"/>
    <n v="0"/>
    <x v="0"/>
  </r>
  <r>
    <x v="14"/>
    <s v="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86404.46166036319"/>
    <n v="0"/>
    <n v="0"/>
    <n v="233902.44520004498"/>
    <n v="0"/>
    <n v="0"/>
    <n v="0"/>
    <n v="0"/>
    <n v="-47497.983539681794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1027183.2985546169"/>
    <n v="85441.004824644522"/>
    <n v="103520.85960187271"/>
    <n v="0"/>
    <n v="0"/>
    <n v="0"/>
    <n v="197805.67678090825"/>
    <n v="640415.75734719133"/>
    <n v="0"/>
    <n v="0"/>
    <n v="197805.67678090825"/>
    <n v="0"/>
    <n v="2.044481167988875"/>
    <n v="0"/>
    <n v="2.044481167988875"/>
    <n v="0"/>
    <n v="168134.82526377201"/>
    <n v="0"/>
    <n v="168134.82526377201"/>
    <n v="0"/>
    <x v="1"/>
  </r>
  <r>
    <x v="17"/>
    <s v="Bionedbrydeligt affald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n v="0"/>
    <x v="1"/>
  </r>
  <r>
    <x v="18"/>
    <s v="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  <n v="0"/>
    <x v="0"/>
  </r>
  <r>
    <x v="20"/>
    <s v=""/>
    <n v="0"/>
    <x v="1"/>
    <s v="Østdanmark"/>
    <n v="205527.71234563988"/>
    <n v="0"/>
    <n v="0"/>
    <n v="0"/>
    <n v="0"/>
    <n v="0"/>
    <n v="0"/>
    <n v="0"/>
    <n v="205527.7123456398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00889.63841808488"/>
    <n v="0"/>
    <n v="0"/>
    <n v="106960.41463921656"/>
    <n v="0"/>
    <n v="0"/>
    <n v="0"/>
    <n v="0"/>
    <n v="393929.223778868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43254.4513111422"/>
    <n v="721719.35529882624"/>
    <n v="0"/>
    <n v="256234.83946537593"/>
    <n v="0"/>
    <n v="0"/>
    <n v="0"/>
    <n v="0"/>
    <n v="765300.25654693996"/>
    <n v="143942.67549478565"/>
    <n v="0"/>
    <n v="0.4929835115950717"/>
    <n v="0.4929835115950717"/>
    <n v="0"/>
    <n v="0.4929835115950717"/>
    <n v="44622.22940338355"/>
    <n v="44622.22940338355"/>
    <n v="0"/>
    <n v="44622.22940338355"/>
    <n v="0"/>
    <x v="0"/>
  </r>
  <r>
    <x v="23"/>
    <s v=""/>
    <n v="0"/>
    <x v="1"/>
    <s v="Østdanmark"/>
    <n v="0"/>
    <n v="0"/>
    <n v="0"/>
    <n v="0"/>
    <n v="0"/>
    <n v="325508.2417873693"/>
    <n v="0"/>
    <n v="0"/>
    <n v="-325508.241787369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n v="0"/>
    <x v="1"/>
  </r>
  <r>
    <x v="25"/>
    <s v="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808652.0356475962"/>
    <n v="704814.2138566036"/>
    <n v="0"/>
    <n v="0"/>
    <n v="0"/>
    <n v="0"/>
    <n v="0"/>
    <n v="0"/>
    <n v="1103837.8217909927"/>
    <n v="1103837.8217909927"/>
    <n v="0"/>
    <n v="3.9627777802296644"/>
    <n v="3.9627777802296644"/>
    <n v="0"/>
    <n v="3.9627777802296644"/>
    <n v="331151.34653729782"/>
    <n v="331151.34653729782"/>
    <n v="0"/>
    <n v="331151.34653729782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  <n v="0"/>
    <x v="0"/>
  </r>
  <r>
    <x v="29"/>
    <s v="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52465.76717977138"/>
    <n v="0"/>
    <n v="0"/>
    <n v="0"/>
    <n v="0"/>
    <n v="0"/>
    <n v="0"/>
    <n v="0"/>
    <n v="452465.76717977138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122.945261329733"/>
    <n v="0"/>
    <n v="0"/>
    <n v="0"/>
    <n v="0"/>
    <n v="0"/>
    <n v="40122.945261329733"/>
    <n v="0"/>
    <n v="0"/>
    <n v="0"/>
    <n v="40122.945261329733"/>
    <n v="0"/>
    <n v="0.73826219280846694"/>
    <n v="0"/>
    <n v="0.73826219280846694"/>
    <n v="0"/>
    <n v="16651.022283451839"/>
    <n v="0"/>
    <n v="16651.022283451839"/>
    <n v="0"/>
    <x v="1"/>
  </r>
  <r>
    <x v="32"/>
    <s v="Pyrolyseprodukter"/>
    <n v="1"/>
    <x v="1"/>
    <s v="Østdanmark"/>
    <n v="358632.8241144272"/>
    <n v="0"/>
    <n v="0"/>
    <n v="0"/>
    <n v="0"/>
    <n v="0"/>
    <n v="358632.8241144272"/>
    <n v="0"/>
    <n v="0"/>
    <n v="0"/>
    <n v="358632.8241144272"/>
    <n v="0"/>
    <n v="3.2138624366711448"/>
    <n v="0"/>
    <n v="3.2138624366711448"/>
    <n v="0"/>
    <n v="0"/>
    <n v="0"/>
    <n v="0"/>
    <n v="0"/>
    <x v="1"/>
  </r>
  <r>
    <x v="33"/>
    <s v="Pyrolyseprodukter"/>
    <n v="1"/>
    <x v="1"/>
    <s v="Østdanmark"/>
    <n v="89658.206028606801"/>
    <n v="0"/>
    <n v="0"/>
    <n v="0"/>
    <n v="0"/>
    <n v="0"/>
    <n v="89658.206028606801"/>
    <n v="0"/>
    <n v="0"/>
    <n v="0"/>
    <n v="89658.206028606801"/>
    <n v="0"/>
    <n v="2.9828004314202778"/>
    <n v="0"/>
    <n v="2.9828004314202778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55597.91975876514"/>
    <n v="0"/>
    <n v="0"/>
    <n v="0"/>
    <n v="0"/>
    <n v="0"/>
    <n v="0"/>
    <n v="155597.9197587651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77798.959879382572"/>
    <n v="32204.032301743573"/>
    <n v="0"/>
    <n v="0"/>
    <n v="0"/>
    <n v="0"/>
    <n v="0"/>
    <n v="0"/>
    <n v="45594.927577638999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49791.334322804847"/>
    <n v="0"/>
    <n v="0"/>
    <n v="0"/>
    <n v="0"/>
    <n v="0"/>
    <n v="49791.334322804847"/>
    <n v="0"/>
    <n v="0"/>
    <n v="0"/>
    <n v="49791.334322804847"/>
    <n v="0"/>
    <n v="1.7426967012981696"/>
    <n v="0"/>
    <n v="1.7426967012981696"/>
    <n v="0"/>
    <n v="0"/>
    <n v="0"/>
    <n v="0"/>
    <n v="0"/>
    <x v="1"/>
  </r>
  <r>
    <x v="38"/>
    <s v="Græs og urter"/>
    <n v="1"/>
    <x v="1"/>
    <s v="Østdanmark"/>
    <n v="595858.7431309158"/>
    <n v="223896.98689600852"/>
    <n v="0"/>
    <n v="0"/>
    <n v="0"/>
    <n v="0"/>
    <n v="0"/>
    <n v="0"/>
    <n v="371961.75623490731"/>
    <n v="371961.75623490731"/>
    <n v="0"/>
    <n v="1.0095190848917879"/>
    <n v="1.0095190848917879"/>
    <n v="0"/>
    <n v="1.0095190848917879"/>
    <n v="74392.35124698146"/>
    <n v="74392.35124698146"/>
    <n v="0"/>
    <n v="74392.35124698146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n v="0"/>
    <x v="0"/>
  </r>
  <r>
    <x v="42"/>
    <s v="Husdyrgødning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  <n v="0"/>
    <x v="1"/>
  </r>
  <r>
    <x v="43"/>
    <s v="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9459.35727046686"/>
    <n v="0"/>
    <n v="0"/>
    <n v="0"/>
    <n v="0"/>
    <n v="0"/>
    <n v="649459.35727046686"/>
    <n v="0"/>
    <n v="0"/>
    <n v="0"/>
    <n v="649459.35727046686"/>
    <n v="0"/>
    <n v="9.4129839428527653"/>
    <n v="0"/>
    <n v="9.4129839428527653"/>
    <n v="0"/>
    <n v="321211.7737833517"/>
    <n v="0"/>
    <n v="321211.7737833517"/>
    <n v="0"/>
    <x v="1"/>
  </r>
  <r>
    <x v="47"/>
    <s v=""/>
    <n v="0"/>
    <x v="1"/>
    <s v="Østdanmark"/>
    <n v="178845.57608249979"/>
    <n v="0"/>
    <n v="0"/>
    <n v="0"/>
    <n v="0"/>
    <n v="0"/>
    <n v="0"/>
    <n v="178845.5760824997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82677.910705088332"/>
    <n v="7916.616753740097"/>
    <n v="0"/>
    <n v="78752.00538693853"/>
    <n v="0"/>
    <n v="0"/>
    <n v="0"/>
    <n v="0"/>
    <n v="-3990.711435590288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x v="2"/>
    <s v="Østdanmark"/>
    <n v="134961336.05226791"/>
    <n v="0"/>
    <n v="0"/>
    <n v="0"/>
    <n v="0"/>
    <n v="0"/>
    <n v="134961336.05226791"/>
    <n v="0"/>
    <n v="0"/>
    <n v="0"/>
    <n v="134961336.05226791"/>
    <n v="0"/>
    <n v="0"/>
    <n v="0"/>
    <n v="0"/>
    <n v="0"/>
    <n v="0"/>
    <n v="0"/>
    <n v="0"/>
    <n v="0"/>
    <x v="1"/>
  </r>
  <r>
    <x v="4"/>
    <s v=""/>
    <n v="0"/>
    <x v="2"/>
    <s v="Østdanmark"/>
    <n v="6310761.9683396835"/>
    <n v="0"/>
    <n v="0"/>
    <n v="0"/>
    <n v="0"/>
    <n v="5038088.1961279493"/>
    <n v="0"/>
    <n v="0"/>
    <n v="1272673.7722117342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14006.17400262188"/>
    <n v="0"/>
    <n v="0"/>
    <n v="0"/>
    <n v="192605.55660235969"/>
    <n v="0"/>
    <n v="0"/>
    <n v="0"/>
    <n v="21400.617400262185"/>
    <n v="21400.617400262185"/>
    <n v="192605.55660235969"/>
    <n v="1.2156108745947471E-2"/>
    <n v="0.12156108745947472"/>
    <n v="0.10940497871352725"/>
    <n v="1.2156108745947469E-2"/>
    <n v="915.16289587799952"/>
    <n v="9151.6289587799965"/>
    <n v="8236.4660629019982"/>
    <n v="915.16289587799838"/>
    <n v="0"/>
    <x v="0"/>
  </r>
  <r>
    <x v="6"/>
    <s v="Husdyrgødning"/>
    <n v="1"/>
    <x v="2"/>
    <s v="Østdanmark"/>
    <n v="377058.10701599991"/>
    <n v="0"/>
    <n v="0"/>
    <n v="0"/>
    <n v="339352.29631439992"/>
    <n v="14274.342622748565"/>
    <n v="0"/>
    <n v="0"/>
    <n v="23431.468078851409"/>
    <n v="23431.468078851409"/>
    <n v="339352.29631439992"/>
    <n v="5.0471382241845934E-2"/>
    <n v="0.78143622850306338"/>
    <n v="0.73096484626121749"/>
    <n v="5.0471382241845886E-2"/>
    <n v="7029.4404236554228"/>
    <n v="108835.1293179754"/>
    <n v="101805.68889431997"/>
    <n v="7029.4404236554255"/>
    <n v="0"/>
    <x v="0"/>
  </r>
  <r>
    <x v="7"/>
    <s v=""/>
    <n v="0"/>
    <x v="2"/>
    <s v="Østdanmark"/>
    <n v="150732.71226225881"/>
    <n v="152186.83601199093"/>
    <n v="0"/>
    <n v="0"/>
    <n v="0"/>
    <n v="0"/>
    <n v="0"/>
    <n v="0"/>
    <n v="-1454.1237497321272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n v="0"/>
    <x v="1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09079.86789434712"/>
    <n v="0"/>
    <n v="0"/>
    <n v="0"/>
    <n v="0"/>
    <n v="0"/>
    <n v="0"/>
    <n v="0"/>
    <n v="309079.86789434712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9229.684721842088"/>
    <n v="0"/>
    <n v="0"/>
    <n v="233795.01599247381"/>
    <n v="0"/>
    <n v="0"/>
    <n v="0"/>
    <n v="0"/>
    <n v="-224565.33127063172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4558351.9090764793"/>
    <n v="1464417.2058845721"/>
    <n v="0"/>
    <n v="0"/>
    <n v="0"/>
    <n v="0"/>
    <n v="0"/>
    <n v="437951.9179351207"/>
    <n v="2655982.7852567863"/>
    <n v="0"/>
    <n v="0"/>
    <n v="0"/>
    <n v="0"/>
    <n v="0"/>
    <n v="0"/>
    <n v="0"/>
    <n v="0"/>
    <n v="0"/>
    <n v="0"/>
    <n v="1"/>
    <x v="1"/>
  </r>
  <r>
    <x v="14"/>
    <s v=""/>
    <n v="0"/>
    <x v="2"/>
    <s v="Østdanmark"/>
    <n v="73213.031670239987"/>
    <n v="73213.0316702399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86512.4869525386"/>
    <n v="0"/>
    <n v="0"/>
    <n v="244869.51675001203"/>
    <n v="0"/>
    <n v="0"/>
    <n v="0"/>
    <n v="0"/>
    <n v="-58357.029797473428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163206.0321181191"/>
    <n v="85441.004824644508"/>
    <n v="103062.42440743271"/>
    <n v="0"/>
    <n v="0"/>
    <n v="0"/>
    <n v="179784.00628818327"/>
    <n v="773972.53466716222"/>
    <n v="20946.061930696247"/>
    <n v="0"/>
    <n v="179784.00628818327"/>
    <n v="0"/>
    <n v="1.8582126718683771"/>
    <n v="0"/>
    <n v="1.8582126718683771"/>
    <n v="0"/>
    <n v="152816.40534495577"/>
    <n v="0"/>
    <n v="152816.40534495577"/>
    <n v="1"/>
    <x v="1"/>
  </r>
  <r>
    <x v="17"/>
    <s v="Bionedbrydeligt affald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  <n v="0"/>
    <x v="0"/>
  </r>
  <r>
    <x v="20"/>
    <s v=""/>
    <n v="0"/>
    <x v="2"/>
    <s v="Østdanmark"/>
    <n v="203132.10244084746"/>
    <n v="0"/>
    <n v="0"/>
    <n v="0"/>
    <n v="0"/>
    <n v="0"/>
    <n v="0"/>
    <n v="0"/>
    <n v="203132.10244084746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97993.76151649386"/>
    <n v="0"/>
    <n v="0"/>
    <n v="111975.50765955324"/>
    <n v="0"/>
    <n v="0"/>
    <n v="0"/>
    <n v="0"/>
    <n v="386018.2538569406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866473.5653775071"/>
    <n v="716306.46013408503"/>
    <n v="0"/>
    <n v="268249.01834925939"/>
    <n v="0"/>
    <n v="0"/>
    <n v="0"/>
    <n v="0"/>
    <n v="881918.0868941627"/>
    <n v="0"/>
    <n v="0"/>
    <n v="0"/>
    <n v="0"/>
    <n v="0"/>
    <n v="0"/>
    <n v="0"/>
    <n v="0"/>
    <n v="0"/>
    <n v="0"/>
    <n v="1"/>
    <x v="1"/>
  </r>
  <r>
    <x v="23"/>
    <s v=""/>
    <n v="0"/>
    <x v="2"/>
    <s v="Østdanmark"/>
    <n v="0"/>
    <n v="0"/>
    <n v="0"/>
    <n v="0"/>
    <n v="0"/>
    <n v="307957.45225950622"/>
    <n v="0"/>
    <n v="0"/>
    <n v="-307957.452259506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n v="0"/>
    <x v="1"/>
  </r>
  <r>
    <x v="25"/>
    <s v="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19481.0611094432"/>
    <n v="759973.58711494633"/>
    <n v="0"/>
    <n v="0"/>
    <n v="0"/>
    <n v="0"/>
    <n v="0"/>
    <n v="0"/>
    <n v="1059507.4739944967"/>
    <n v="0"/>
    <n v="0"/>
    <n v="0"/>
    <n v="0"/>
    <n v="0"/>
    <n v="0"/>
    <n v="0"/>
    <n v="0"/>
    <n v="0"/>
    <n v="0"/>
    <n v="1"/>
    <x v="1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  <n v="0"/>
    <x v="0"/>
  </r>
  <r>
    <x v="29"/>
    <s v="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446242.73397955461"/>
    <n v="0"/>
    <n v="0"/>
    <n v="0"/>
    <n v="0"/>
    <n v="0"/>
    <n v="0"/>
    <n v="0"/>
    <n v="446242.7339795546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104.004212687338"/>
    <n v="0"/>
    <n v="0"/>
    <n v="0"/>
    <n v="0"/>
    <n v="0"/>
    <n v="38104.004212687338"/>
    <n v="0"/>
    <n v="0"/>
    <n v="0"/>
    <n v="38104.004212687338"/>
    <n v="0"/>
    <n v="0.70111367751344689"/>
    <n v="0"/>
    <n v="0.70111367751344689"/>
    <n v="0"/>
    <n v="15813.161748265247"/>
    <n v="0"/>
    <n v="15813.161748265247"/>
    <n v="0"/>
    <x v="1"/>
  </r>
  <r>
    <x v="32"/>
    <s v="Pyrolyseprodukter"/>
    <n v="1"/>
    <x v="2"/>
    <s v="Østdanmark"/>
    <n v="433424.6194136109"/>
    <n v="0"/>
    <n v="0"/>
    <n v="0"/>
    <n v="0"/>
    <n v="0"/>
    <n v="433424.6194136109"/>
    <n v="0"/>
    <n v="0"/>
    <n v="0"/>
    <n v="433424.6194136109"/>
    <n v="0"/>
    <n v="3.8841037679736861"/>
    <n v="0"/>
    <n v="3.8841037679736861"/>
    <n v="0"/>
    <n v="0"/>
    <n v="0"/>
    <n v="0"/>
    <n v="0"/>
    <x v="1"/>
  </r>
  <r>
    <x v="33"/>
    <s v="Pyrolyseprodukter"/>
    <n v="1"/>
    <x v="2"/>
    <s v="Østdanmark"/>
    <n v="108356.15485340272"/>
    <n v="0"/>
    <n v="0"/>
    <n v="0"/>
    <n v="0"/>
    <n v="0"/>
    <n v="108356.15485340272"/>
    <n v="0"/>
    <n v="0"/>
    <n v="0"/>
    <n v="108356.15485340272"/>
    <n v="0"/>
    <n v="3.6048544774657745"/>
    <n v="0"/>
    <n v="3.6048544774657745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53341.11706824251"/>
    <n v="0"/>
    <n v="0"/>
    <n v="0"/>
    <n v="0"/>
    <n v="0"/>
    <n v="0"/>
    <n v="153341.1170682425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76670.558534121257"/>
    <n v="32204.032301743569"/>
    <n v="0"/>
    <n v="0"/>
    <n v="0"/>
    <n v="0"/>
    <n v="0"/>
    <n v="0"/>
    <n v="44466.526232377684"/>
    <n v="0"/>
    <n v="0"/>
    <n v="0"/>
    <n v="0"/>
    <n v="0"/>
    <n v="0"/>
    <n v="0"/>
    <n v="0"/>
    <n v="0"/>
    <n v="0"/>
    <n v="1"/>
    <x v="1"/>
  </r>
  <r>
    <x v="37"/>
    <s v="Rapsolie"/>
    <n v="1"/>
    <x v="2"/>
    <s v="Østdanmark"/>
    <n v="49069.157461837603"/>
    <n v="0"/>
    <n v="0"/>
    <n v="0"/>
    <n v="0"/>
    <n v="0"/>
    <n v="49069.157461837603"/>
    <n v="0"/>
    <n v="0"/>
    <n v="0"/>
    <n v="49069.157461837603"/>
    <n v="0"/>
    <n v="1.7174205111643159"/>
    <n v="0"/>
    <n v="1.7174205111643159"/>
    <n v="0"/>
    <n v="0"/>
    <n v="0"/>
    <n v="0"/>
    <n v="0"/>
    <x v="1"/>
  </r>
  <r>
    <x v="38"/>
    <s v="Græs og urter"/>
    <n v="1"/>
    <x v="2"/>
    <s v="Østdanmark"/>
    <n v="2218991.7484923378"/>
    <n v="916911.47014555836"/>
    <n v="0"/>
    <n v="0"/>
    <n v="0"/>
    <n v="0"/>
    <n v="0"/>
    <n v="0"/>
    <n v="1302080.2783467793"/>
    <n v="0"/>
    <n v="0"/>
    <n v="0"/>
    <n v="0"/>
    <n v="0"/>
    <n v="0"/>
    <n v="0"/>
    <n v="0"/>
    <n v="0"/>
    <n v="0"/>
    <n v="1"/>
    <x v="1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  <n v="0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n v="0"/>
    <x v="1"/>
  </r>
  <r>
    <x v="43"/>
    <s v="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57519.74086188513"/>
    <n v="0"/>
    <n v="0"/>
    <n v="0"/>
    <n v="0"/>
    <n v="0"/>
    <n v="657519.74086188513"/>
    <n v="0"/>
    <n v="0"/>
    <n v="0"/>
    <n v="657519.74086188513"/>
    <n v="0"/>
    <n v="9.5298076678016663"/>
    <n v="0"/>
    <n v="9.5298076678016663"/>
    <n v="0"/>
    <n v="325198.30516794068"/>
    <n v="0"/>
    <n v="325198.30516794068"/>
    <n v="0"/>
    <x v="1"/>
  </r>
  <r>
    <x v="47"/>
    <s v=""/>
    <n v="0"/>
    <x v="2"/>
    <s v="Østdanmark"/>
    <n v="189463.31390885412"/>
    <n v="0"/>
    <n v="0"/>
    <n v="0"/>
    <n v="0"/>
    <n v="0"/>
    <n v="0"/>
    <n v="189463.3139088541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5220623.6714837244"/>
    <s v="CO2 - atmosfære"/>
    <x v="0"/>
  </r>
  <r>
    <s v="Vestdanmark"/>
    <x v="1"/>
    <n v="5058223.5325662289"/>
    <s v="Landbrug"/>
    <x v="1"/>
  </r>
  <r>
    <s v="Vestdanmark"/>
    <x v="1"/>
    <n v="3759929.4878763896"/>
    <s v="Landbrug"/>
    <x v="2"/>
  </r>
  <r>
    <s v="Vestdanmark"/>
    <x v="1"/>
    <n v="1037756.4163185137"/>
    <s v="Landbrug"/>
    <x v="2"/>
  </r>
  <r>
    <s v="Vestdanmark"/>
    <x v="1"/>
    <n v="0"/>
    <s v="Landbrug"/>
    <x v="2"/>
  </r>
  <r>
    <s v="Vestdanmark"/>
    <x v="1"/>
    <n v="-37462.493699251529"/>
    <s v="Hav"/>
    <x v="3"/>
  </r>
  <r>
    <s v="Vestdanmark"/>
    <x v="1"/>
    <n v="-2501649.751181493"/>
    <s v="Skov"/>
    <x v="4"/>
  </r>
  <r>
    <s v="Vestdanmark"/>
    <x v="1"/>
    <n v="-517308.96742545278"/>
    <s v="HWP"/>
    <x v="5"/>
  </r>
  <r>
    <s v="Vestdanmark"/>
    <x v="1"/>
    <n v="-430442.57059981115"/>
    <s v="Biogasanlæg"/>
    <x v="6"/>
  </r>
  <r>
    <s v="Vestdanmark"/>
    <x v="1"/>
    <n v="-1148421.9823713994"/>
    <s v="Pyrolyseproces"/>
    <x v="7"/>
  </r>
  <r>
    <s v="Vestdanmark"/>
    <x v="2"/>
    <n v="8851.9422876981553"/>
    <s v="CO2 - atmosfære"/>
    <x v="0"/>
  </r>
  <r>
    <s v="Vestdanmark"/>
    <x v="2"/>
    <n v="5037270.6270728866"/>
    <s v="Landbrug"/>
    <x v="1"/>
  </r>
  <r>
    <s v="Vestdanmark"/>
    <x v="2"/>
    <n v="3178100.029354827"/>
    <s v="Landbrug"/>
    <x v="2"/>
  </r>
  <r>
    <s v="Vestdanmark"/>
    <x v="2"/>
    <n v="0"/>
    <s v="Landbrug"/>
    <x v="2"/>
  </r>
  <r>
    <s v="Vestdanmark"/>
    <x v="2"/>
    <n v="0"/>
    <s v="Landbrug"/>
    <x v="2"/>
  </r>
  <r>
    <s v="Vestdanmark"/>
    <x v="2"/>
    <n v="-37462.493699251529"/>
    <s v="Hav"/>
    <x v="3"/>
  </r>
  <r>
    <s v="Vestdanmark"/>
    <x v="2"/>
    <n v="-4644383.8726877095"/>
    <s v="Skov"/>
    <x v="4"/>
  </r>
  <r>
    <s v="Vestdanmark"/>
    <x v="2"/>
    <n v="-1830284.5644875036"/>
    <s v="HWP"/>
    <x v="5"/>
  </r>
  <r>
    <s v="Vestdanmark"/>
    <x v="2"/>
    <n v="-502600.52422498411"/>
    <s v="Biogasanlæg"/>
    <x v="6"/>
  </r>
  <r>
    <s v="Vestdanmark"/>
    <x v="2"/>
    <n v="-1191787.2590405655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761226.81049410556"/>
    <s v="CO2 - atmosfære"/>
    <x v="0"/>
  </r>
  <r>
    <s v="Østdanmark"/>
    <x v="1"/>
    <n v="449093.3493058047"/>
    <s v="Landbrug"/>
    <x v="1"/>
  </r>
  <r>
    <s v="Østdanmark"/>
    <x v="1"/>
    <n v="1201585.6773063333"/>
    <s v="Landbrug"/>
    <x v="2"/>
  </r>
  <r>
    <s v="Østdanmark"/>
    <x v="1"/>
    <n v="111849.51929049424"/>
    <s v="Landbrug"/>
    <x v="2"/>
  </r>
  <r>
    <s v="Østdanmark"/>
    <x v="1"/>
    <n v="0"/>
    <s v="Landbrug"/>
    <x v="2"/>
  </r>
  <r>
    <s v="Østdanmark"/>
    <x v="1"/>
    <n v="-12810.937899750508"/>
    <s v="Hav"/>
    <x v="3"/>
  </r>
  <r>
    <s v="Østdanmark"/>
    <x v="1"/>
    <n v="-389920.30237453687"/>
    <s v="Skov"/>
    <x v="4"/>
  </r>
  <r>
    <s v="Østdanmark"/>
    <x v="1"/>
    <n v="-139376.06530548685"/>
    <s v="HWP"/>
    <x v="5"/>
  </r>
  <r>
    <s v="Østdanmark"/>
    <x v="1"/>
    <n v="-41216.412200152758"/>
    <s v="Biogasanlæg"/>
    <x v="6"/>
  </r>
  <r>
    <s v="Østdanmark"/>
    <x v="1"/>
    <n v="-417978.01762860018"/>
    <s v="Pyrolyseproces"/>
    <x v="7"/>
  </r>
  <r>
    <s v="Østdanmark"/>
    <x v="2"/>
    <n v="57521.358274450933"/>
    <s v="CO2 - atmosfære"/>
    <x v="0"/>
  </r>
  <r>
    <s v="Østdanmark"/>
    <x v="2"/>
    <n v="447960.28277222451"/>
    <s v="Landbrug"/>
    <x v="1"/>
  </r>
  <r>
    <s v="Østdanmark"/>
    <x v="2"/>
    <n v="1146218.0999285891"/>
    <s v="Landbrug"/>
    <x v="2"/>
  </r>
  <r>
    <s v="Østdanmark"/>
    <x v="2"/>
    <n v="0"/>
    <s v="Landbrug"/>
    <x v="2"/>
  </r>
  <r>
    <s v="Østdanmark"/>
    <x v="2"/>
    <n v="0"/>
    <s v="Landbrug"/>
    <x v="2"/>
  </r>
  <r>
    <s v="Østdanmark"/>
    <x v="2"/>
    <n v="-12810.937899750508"/>
    <s v="Hav"/>
    <x v="3"/>
  </r>
  <r>
    <s v="Østdanmark"/>
    <x v="2"/>
    <n v="-667401.10832846817"/>
    <s v="Skov"/>
    <x v="4"/>
  </r>
  <r>
    <s v="Østdanmark"/>
    <x v="2"/>
    <n v="-303372.66354636679"/>
    <s v="HWP"/>
    <x v="5"/>
  </r>
  <r>
    <s v="Østdanmark"/>
    <x v="2"/>
    <n v="-47926.24035900968"/>
    <s v="Biogasanlæg"/>
    <x v="6"/>
  </r>
  <r>
    <s v="Østdanmark"/>
    <x v="2"/>
    <n v="-505146.07429276785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591979.43166723347"/>
    <n v="64498.475475191975"/>
    <n v="0"/>
    <n v="43439.71273733316"/>
    <n v="0"/>
    <n v="0"/>
    <n v="0"/>
    <n v="0"/>
    <n v="484041.2434547083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</r>
  <r>
    <x v="4"/>
    <x v="10"/>
    <n v="0"/>
    <x v="1"/>
    <s v="Vestdanmark"/>
    <n v="25170381.54227329"/>
    <n v="0"/>
    <n v="0"/>
    <n v="0"/>
    <n v="0"/>
    <n v="20385129.269272327"/>
    <n v="0"/>
    <n v="0"/>
    <n v="4785252.273000963"/>
    <n v="0"/>
    <n v="0"/>
    <n v="0"/>
    <n v="0"/>
    <n v="0"/>
    <n v="0"/>
    <n v="0"/>
    <n v="0"/>
    <n v="0"/>
    <n v="0"/>
  </r>
  <r>
    <x v="5"/>
    <x v="1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</r>
  <r>
    <x v="6"/>
    <x v="2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</r>
  <r>
    <x v="7"/>
    <x v="10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1026358.4533950178"/>
    <n v="0"/>
    <n v="0"/>
    <n v="0"/>
    <n v="0"/>
    <n v="0"/>
    <n v="0"/>
    <n v="0"/>
    <n v="1026358.4533950178"/>
    <n v="0"/>
    <n v="0"/>
    <n v="0"/>
    <n v="0"/>
    <n v="0"/>
    <n v="0"/>
    <n v="0"/>
    <n v="0"/>
    <n v="0"/>
    <n v="0"/>
  </r>
  <r>
    <x v="11"/>
    <x v="10"/>
    <n v="0"/>
    <x v="1"/>
    <s v="Vestdanmark"/>
    <n v="29728.844675761778"/>
    <n v="0"/>
    <n v="0"/>
    <n v="257923.29437791562"/>
    <n v="0"/>
    <n v="0"/>
    <n v="0"/>
    <n v="0"/>
    <n v="-228194.44970215386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3449654.970687632"/>
    <n v="11930939.715450084"/>
    <n v="0"/>
    <n v="0"/>
    <n v="0"/>
    <n v="0"/>
    <n v="0"/>
    <n v="2301995.9904044634"/>
    <n v="-783280.73516691476"/>
    <n v="0"/>
    <n v="0"/>
    <n v="0"/>
    <n v="0"/>
    <n v="0"/>
    <n v="0"/>
    <n v="0"/>
    <n v="0"/>
    <n v="0"/>
    <n v="0"/>
  </r>
  <r>
    <x v="14"/>
    <x v="10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584008.32505294203"/>
    <n v="0"/>
    <n v="0"/>
    <n v="270140.71358529059"/>
    <n v="0"/>
    <n v="0"/>
    <n v="0"/>
    <n v="0"/>
    <n v="313867.61146765144"/>
    <n v="0"/>
    <n v="0"/>
    <n v="0"/>
    <n v="0"/>
    <n v="0"/>
    <n v="0"/>
    <n v="0"/>
    <n v="0"/>
    <n v="0"/>
    <n v="0"/>
  </r>
  <r>
    <x v="16"/>
    <x v="5"/>
    <n v="1"/>
    <x v="1"/>
    <s v="Vestdanmark"/>
    <n v="3264798.007978417"/>
    <n v="696107.27987490175"/>
    <n v="726974.95402379602"/>
    <n v="0"/>
    <n v="0"/>
    <n v="0"/>
    <n v="82131.531426910311"/>
    <n v="1759584.2426528081"/>
    <n v="0"/>
    <n v="0"/>
    <n v="82131.531426910311"/>
    <n v="0"/>
    <n v="0.84889560316507295"/>
    <n v="0"/>
    <n v="0.84889560316507295"/>
    <n v="0"/>
    <n v="69811.801712873756"/>
    <n v="0"/>
    <n v="69811.801712873756"/>
  </r>
  <r>
    <x v="17"/>
    <x v="1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</r>
  <r>
    <x v="18"/>
    <x v="10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</r>
  <r>
    <x v="20"/>
    <x v="10"/>
    <n v="0"/>
    <x v="1"/>
    <s v="Vestdanmark"/>
    <n v="660091.35045141261"/>
    <n v="0"/>
    <n v="0"/>
    <n v="0"/>
    <n v="0"/>
    <n v="0"/>
    <n v="0"/>
    <n v="0"/>
    <n v="660091.35045141261"/>
    <n v="0"/>
    <n v="0"/>
    <n v="0"/>
    <n v="0"/>
    <n v="0"/>
    <n v="0"/>
    <n v="0"/>
    <n v="0"/>
    <n v="0"/>
    <n v="0"/>
  </r>
  <r>
    <x v="21"/>
    <x v="10"/>
    <n v="0"/>
    <x v="1"/>
    <s v="Vestdanmark"/>
    <n v="1629278.4215668719"/>
    <n v="0"/>
    <n v="0"/>
    <n v="123531.68309679118"/>
    <n v="0"/>
    <n v="0"/>
    <n v="0"/>
    <n v="0"/>
    <n v="1505746.7384700808"/>
    <n v="0"/>
    <n v="0"/>
    <n v="0"/>
    <n v="0"/>
    <n v="0"/>
    <n v="0"/>
    <n v="0"/>
    <n v="0"/>
    <n v="0"/>
    <n v="0"/>
  </r>
  <r>
    <x v="22"/>
    <x v="5"/>
    <n v="1"/>
    <x v="1"/>
    <s v="Vestdanmark"/>
    <n v="5554587.0358191766"/>
    <n v="5880011.5738482485"/>
    <n v="0"/>
    <n v="295933.04302308214"/>
    <n v="0"/>
    <n v="0"/>
    <n v="0"/>
    <n v="0"/>
    <n v="-621357.5810521543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519524.2171521649"/>
    <n v="0"/>
    <n v="0"/>
    <n v="-519524.2171521649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</r>
  <r>
    <x v="25"/>
    <x v="10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</r>
  <r>
    <x v="26"/>
    <x v="4"/>
    <n v="1"/>
    <x v="1"/>
    <s v="Vestdanmark"/>
    <n v="5889664.8799592536"/>
    <n v="5742281.5453988183"/>
    <n v="0"/>
    <n v="0"/>
    <n v="0"/>
    <n v="0"/>
    <n v="0"/>
    <n v="0"/>
    <n v="147383.33456043527"/>
    <n v="147383.33456043527"/>
    <n v="0"/>
    <n v="0.52910617107196267"/>
    <n v="0.52910617107196267"/>
    <n v="0"/>
    <n v="0.52910617107196267"/>
    <n v="44215.000368130575"/>
    <n v="44215.000368130575"/>
    <n v="0"/>
    <n v="44215.000368130575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</r>
  <r>
    <x v="29"/>
    <x v="10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</r>
  <r>
    <x v="30"/>
    <x v="10"/>
    <n v="0"/>
    <x v="1"/>
    <s v="Vestdanmark"/>
    <n v="1447922.491901034"/>
    <n v="0"/>
    <n v="0"/>
    <n v="0"/>
    <n v="0"/>
    <n v="0"/>
    <n v="0"/>
    <n v="0"/>
    <n v="1447922.491901034"/>
    <n v="0"/>
    <n v="0"/>
    <n v="0"/>
    <n v="0"/>
    <n v="0"/>
    <n v="0"/>
    <n v="0"/>
    <n v="0"/>
    <n v="0"/>
    <n v="0"/>
  </r>
  <r>
    <x v="31"/>
    <x v="7"/>
    <n v="1"/>
    <x v="1"/>
    <s v="Vestdanmark"/>
    <n v="137787.71897449746"/>
    <n v="0"/>
    <n v="0"/>
    <n v="0"/>
    <n v="0"/>
    <n v="0"/>
    <n v="137787.71897449746"/>
    <n v="0"/>
    <n v="0"/>
    <n v="0"/>
    <n v="137787.71897449746"/>
    <n v="0"/>
    <n v="2.5352940291307529"/>
    <n v="0"/>
    <n v="2.5352940291307529"/>
    <n v="0"/>
    <n v="57181.903374416448"/>
    <n v="0"/>
    <n v="57181.903374416448"/>
  </r>
  <r>
    <x v="32"/>
    <x v="8"/>
    <n v="1"/>
    <x v="1"/>
    <s v="Vestdanmark"/>
    <n v="985367.17588557256"/>
    <n v="0"/>
    <n v="0"/>
    <n v="0"/>
    <n v="0"/>
    <n v="0"/>
    <n v="985367.17588557256"/>
    <n v="0"/>
    <n v="0"/>
    <n v="0"/>
    <n v="985367.17588557256"/>
    <n v="0"/>
    <n v="8.8302975633288501"/>
    <n v="0"/>
    <n v="8.8302975633288501"/>
    <n v="0"/>
    <n v="0"/>
    <n v="0"/>
    <n v="0"/>
  </r>
  <r>
    <x v="33"/>
    <x v="8"/>
    <n v="1"/>
    <x v="1"/>
    <s v="Vestdanmark"/>
    <n v="246341.79397139314"/>
    <n v="0"/>
    <n v="0"/>
    <n v="0"/>
    <n v="0"/>
    <n v="0"/>
    <n v="246341.79397139314"/>
    <n v="0"/>
    <n v="0"/>
    <n v="0"/>
    <n v="246341.79397139314"/>
    <n v="0"/>
    <n v="8.195439568579717"/>
    <n v="0"/>
    <n v="8.195439568579717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491682.75270918722"/>
    <n v="0"/>
    <n v="0"/>
    <n v="0"/>
    <n v="0"/>
    <n v="0"/>
    <n v="0"/>
    <n v="491682.75270918722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45841.37635459361"/>
    <n v="262373.56843565725"/>
    <n v="0"/>
    <n v="0"/>
    <n v="0"/>
    <n v="0"/>
    <n v="0"/>
    <n v="0"/>
    <n v="-16532.192081063637"/>
    <n v="0"/>
    <n v="0"/>
    <n v="0"/>
    <n v="0"/>
    <n v="0"/>
    <n v="0"/>
    <n v="0"/>
    <n v="0"/>
    <n v="0"/>
    <n v="0"/>
  </r>
  <r>
    <x v="37"/>
    <x v="9"/>
    <n v="1"/>
    <x v="1"/>
    <s v="Vestdanmark"/>
    <n v="157338.48086693991"/>
    <n v="0"/>
    <n v="0"/>
    <n v="0"/>
    <n v="0"/>
    <n v="0"/>
    <n v="157338.48086693991"/>
    <n v="0"/>
    <n v="0"/>
    <n v="0"/>
    <n v="157338.48086693991"/>
    <n v="0"/>
    <n v="5.5068468303428961"/>
    <n v="0"/>
    <n v="5.5068468303428961"/>
    <n v="0"/>
    <n v="0"/>
    <n v="0"/>
    <n v="0"/>
  </r>
  <r>
    <x v="38"/>
    <x v="4"/>
    <n v="1"/>
    <x v="1"/>
    <s v="Vestdanmark"/>
    <n v="1841748.7573203472"/>
    <n v="1824139.6252331052"/>
    <n v="0"/>
    <n v="0"/>
    <n v="0"/>
    <n v="0"/>
    <n v="0"/>
    <n v="0"/>
    <n v="17609.132087242091"/>
    <n v="17609.132087242091"/>
    <n v="0"/>
    <n v="4.7791888850058528E-2"/>
    <n v="4.7791888850058528E-2"/>
    <n v="0"/>
    <n v="4.7791888850058528E-2"/>
    <n v="3521.8264174484184"/>
    <n v="3521.8264174484184"/>
    <n v="0"/>
    <n v="3521.8264174484184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</r>
  <r>
    <x v="42"/>
    <x v="2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</r>
  <r>
    <x v="43"/>
    <x v="10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37882.3950256575"/>
    <n v="0"/>
    <n v="0"/>
    <n v="0"/>
    <n v="0"/>
    <n v="0"/>
    <n v="2237882.3950256575"/>
    <n v="0"/>
    <n v="0"/>
    <n v="0"/>
    <n v="2237882.3950256575"/>
    <n v="0"/>
    <n v="32.43490268413646"/>
    <n v="0"/>
    <n v="32.43490268413646"/>
    <n v="0"/>
    <n v="1106819.3345397732"/>
    <n v="0"/>
    <n v="1106819.3345397732"/>
  </r>
  <r>
    <x v="47"/>
    <x v="10"/>
    <n v="0"/>
    <x v="1"/>
    <s v="Vestdanmark"/>
    <n v="617418.25015845289"/>
    <n v="0"/>
    <n v="0"/>
    <n v="0"/>
    <n v="0"/>
    <n v="0"/>
    <n v="0"/>
    <n v="617418.25015845289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29239.68000087165"/>
    <n v="64498.475475191975"/>
    <n v="0"/>
    <n v="90266.583697186172"/>
    <n v="0"/>
    <n v="0"/>
    <n v="0"/>
    <n v="0"/>
    <n v="74474.620828493498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x v="2"/>
    <s v="Vestdanmark"/>
    <n v="617087134.44824624"/>
    <n v="0"/>
    <n v="0"/>
    <n v="0"/>
    <n v="0"/>
    <n v="0"/>
    <n v="617087134.44824624"/>
    <n v="0"/>
    <n v="0"/>
    <n v="0"/>
    <n v="617087134.44824624"/>
    <n v="0"/>
    <n v="0"/>
    <n v="0"/>
    <n v="0"/>
    <n v="0"/>
    <n v="0"/>
    <n v="0"/>
    <n v="0"/>
  </r>
  <r>
    <x v="4"/>
    <x v="10"/>
    <n v="0"/>
    <x v="2"/>
    <s v="Vestdanmark"/>
    <n v="30222252.570254702"/>
    <n v="0"/>
    <n v="0"/>
    <n v="0"/>
    <n v="0"/>
    <n v="24127415.151843689"/>
    <n v="0"/>
    <n v="0"/>
    <n v="6094837.4184110127"/>
    <n v="0"/>
    <n v="0"/>
    <n v="0"/>
    <n v="0"/>
    <n v="0"/>
    <n v="0"/>
    <n v="0"/>
    <n v="0"/>
    <n v="0"/>
    <n v="0"/>
  </r>
  <r>
    <x v="5"/>
    <x v="1"/>
    <n v="1"/>
    <x v="2"/>
    <s v="Vestdanmark"/>
    <n v="1743556.9252391441"/>
    <n v="0"/>
    <n v="0"/>
    <n v="0"/>
    <n v="1569201.2327152297"/>
    <n v="0"/>
    <n v="0"/>
    <n v="0"/>
    <n v="174355.69252391439"/>
    <n v="174355.69252391439"/>
    <n v="1569201.2327152297"/>
    <n v="9.9038580016374542E-2"/>
    <n v="0.99038580016374556"/>
    <n v="0.891347220147371"/>
    <n v="9.9038580016374556E-2"/>
    <n v="7456.0400524259976"/>
    <n v="74560.400524259981"/>
    <n v="67104.360471833992"/>
    <n v="7456.0400524259894"/>
  </r>
  <r>
    <x v="6"/>
    <x v="2"/>
    <n v="1"/>
    <x v="2"/>
    <s v="Vestdanmark"/>
    <n v="2777977.7276885756"/>
    <n v="0"/>
    <n v="0"/>
    <n v="0"/>
    <n v="2500179.9549197182"/>
    <n v="105166.29969106747"/>
    <n v="0"/>
    <n v="0"/>
    <n v="172631.47307778988"/>
    <n v="172631.47307778988"/>
    <n v="2500179.9549197182"/>
    <n v="0.3718481930095594"/>
    <n v="5.7572358159066326"/>
    <n v="5.3853876228970732"/>
    <n v="0.3718481930095594"/>
    <n v="51789.441923336963"/>
    <n v="801843.42839925236"/>
    <n v="750053.98647591542"/>
    <n v="51789.441923336941"/>
  </r>
  <r>
    <x v="7"/>
    <x v="10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</r>
  <r>
    <x v="9"/>
    <x v="10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</r>
  <r>
    <x v="10"/>
    <x v="10"/>
    <n v="0"/>
    <x v="2"/>
    <s v="Vestdanmark"/>
    <n v="856980.65428316663"/>
    <n v="0"/>
    <n v="0"/>
    <n v="0"/>
    <n v="0"/>
    <n v="0"/>
    <n v="0"/>
    <n v="0"/>
    <n v="856980.65428316663"/>
    <n v="0"/>
    <n v="0"/>
    <n v="0"/>
    <n v="0"/>
    <n v="0"/>
    <n v="0"/>
    <n v="0"/>
    <n v="0"/>
    <n v="0"/>
    <n v="0"/>
  </r>
  <r>
    <x v="11"/>
    <x v="10"/>
    <n v="0"/>
    <x v="2"/>
    <s v="Vestdanmark"/>
    <n v="25590.994669556865"/>
    <n v="0"/>
    <n v="0"/>
    <n v="267978.92035102146"/>
    <n v="0"/>
    <n v="0"/>
    <n v="0"/>
    <n v="0"/>
    <n v="-242387.9256814646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2638867.190239046"/>
    <n v="11930939.715450084"/>
    <n v="0"/>
    <n v="0"/>
    <n v="0"/>
    <n v="0"/>
    <n v="0"/>
    <n v="3568093.7851269185"/>
    <n v="-2860166.310337957"/>
    <n v="0"/>
    <n v="0"/>
    <n v="0"/>
    <n v="0"/>
    <n v="0"/>
    <n v="0"/>
    <n v="0"/>
    <n v="0"/>
    <n v="0"/>
    <n v="0"/>
  </r>
  <r>
    <x v="14"/>
    <x v="10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517140.09776658902"/>
    <n v="0"/>
    <n v="0"/>
    <n v="280672.65868343826"/>
    <n v="0"/>
    <n v="0"/>
    <n v="0"/>
    <n v="0"/>
    <n v="236467.43908315076"/>
    <n v="0"/>
    <n v="0"/>
    <n v="0"/>
    <n v="0"/>
    <n v="0"/>
    <n v="0"/>
    <n v="0"/>
    <n v="0"/>
    <n v="0"/>
    <n v="0"/>
  </r>
  <r>
    <x v="16"/>
    <x v="5"/>
    <n v="1"/>
    <x v="2"/>
    <s v="Vestdanmark"/>
    <n v="3225202.1888771597"/>
    <n v="696107.27987490175"/>
    <n v="724013.50560011622"/>
    <n v="0"/>
    <n v="0"/>
    <n v="0"/>
    <n v="0"/>
    <n v="1826027.465332838"/>
    <n v="-20946.06193069648"/>
    <n v="0"/>
    <n v="0"/>
    <n v="0"/>
    <n v="0"/>
    <n v="0"/>
    <n v="0"/>
    <n v="0"/>
    <n v="0"/>
    <n v="0"/>
    <n v="0"/>
  </r>
  <r>
    <x v="17"/>
    <x v="1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</r>
  <r>
    <x v="20"/>
    <x v="10"/>
    <n v="0"/>
    <x v="2"/>
    <s v="Vestdanmark"/>
    <n v="563221.03164344118"/>
    <n v="0"/>
    <n v="0"/>
    <n v="0"/>
    <n v="0"/>
    <n v="0"/>
    <n v="0"/>
    <n v="0"/>
    <n v="563221.03164344118"/>
    <n v="0"/>
    <n v="0"/>
    <n v="0"/>
    <n v="0"/>
    <n v="0"/>
    <n v="0"/>
    <n v="0"/>
    <n v="0"/>
    <n v="0"/>
    <n v="0"/>
  </r>
  <r>
    <x v="21"/>
    <x v="10"/>
    <n v="0"/>
    <x v="2"/>
    <s v="Vestdanmark"/>
    <n v="1380779.0927334789"/>
    <n v="0"/>
    <n v="0"/>
    <n v="128347.79869443661"/>
    <n v="0"/>
    <n v="0"/>
    <n v="0"/>
    <n v="0"/>
    <n v="1252431.2940390422"/>
    <n v="0"/>
    <n v="0"/>
    <n v="0"/>
    <n v="0"/>
    <n v="0"/>
    <n v="0"/>
    <n v="0"/>
    <n v="0"/>
    <n v="0"/>
    <n v="0"/>
  </r>
  <r>
    <x v="22"/>
    <x v="5"/>
    <n v="1"/>
    <x v="2"/>
    <s v="Vestdanmark"/>
    <n v="5175140.4844207428"/>
    <n v="5835911.4870443856"/>
    <n v="0"/>
    <n v="307470.55071854044"/>
    <n v="0"/>
    <n v="0"/>
    <n v="0"/>
    <n v="0"/>
    <n v="-968241.55334218312"/>
    <n v="0"/>
    <n v="0"/>
    <n v="0"/>
    <n v="0"/>
    <n v="0"/>
    <n v="0"/>
    <n v="0"/>
    <n v="0"/>
    <n v="0"/>
    <n v="0"/>
  </r>
  <r>
    <x v="23"/>
    <x v="10"/>
    <n v="0"/>
    <x v="2"/>
    <s v="Vestdanmark"/>
    <n v="0"/>
    <n v="0"/>
    <n v="0"/>
    <n v="0"/>
    <n v="0"/>
    <n v="323942.25935498846"/>
    <n v="0"/>
    <n v="0"/>
    <n v="-323942.25935498846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</r>
  <r>
    <x v="25"/>
    <x v="10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</r>
  <r>
    <x v="26"/>
    <x v="4"/>
    <n v="1"/>
    <x v="2"/>
    <s v="Vestdanmark"/>
    <n v="5044845.1425454961"/>
    <n v="6191677.4924300304"/>
    <n v="0"/>
    <n v="0"/>
    <n v="0"/>
    <n v="0"/>
    <n v="0"/>
    <n v="0"/>
    <n v="-1146832.3498845343"/>
    <n v="0"/>
    <n v="0"/>
    <n v="0"/>
    <n v="0"/>
    <n v="0"/>
    <n v="0"/>
    <n v="0"/>
    <n v="0"/>
    <n v="0"/>
    <n v="0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</r>
  <r>
    <x v="29"/>
    <x v="10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</r>
  <r>
    <x v="30"/>
    <x v="10"/>
    <n v="0"/>
    <x v="2"/>
    <s v="Vestdanmark"/>
    <n v="1237289.8718386632"/>
    <n v="0"/>
    <n v="0"/>
    <n v="0"/>
    <n v="0"/>
    <n v="0"/>
    <n v="0"/>
    <n v="0"/>
    <n v="1237289.8718386632"/>
    <n v="0"/>
    <n v="0"/>
    <n v="0"/>
    <n v="0"/>
    <n v="0"/>
    <n v="0"/>
    <n v="0"/>
    <n v="0"/>
    <n v="0"/>
    <n v="0"/>
  </r>
  <r>
    <x v="31"/>
    <x v="7"/>
    <n v="1"/>
    <x v="2"/>
    <s v="Vestdanmark"/>
    <n v="105650.3443056977"/>
    <n v="0"/>
    <n v="0"/>
    <n v="0"/>
    <n v="0"/>
    <n v="0"/>
    <n v="105650.3443056977"/>
    <n v="0"/>
    <n v="0"/>
    <n v="0"/>
    <n v="105650.3443056977"/>
    <n v="0"/>
    <n v="1.9439663352248373"/>
    <n v="0"/>
    <n v="1.9439663352248373"/>
    <n v="0"/>
    <n v="43844.892886864545"/>
    <n v="0"/>
    <n v="43844.892886864545"/>
  </r>
  <r>
    <x v="32"/>
    <x v="8"/>
    <n v="1"/>
    <x v="2"/>
    <s v="Vestdanmark"/>
    <n v="1022575.3805863893"/>
    <n v="0"/>
    <n v="0"/>
    <n v="0"/>
    <n v="0"/>
    <n v="0"/>
    <n v="1022575.3805863893"/>
    <n v="0"/>
    <n v="0"/>
    <n v="0"/>
    <n v="1022575.3805863893"/>
    <n v="0"/>
    <n v="9.1637362320263129"/>
    <n v="0"/>
    <n v="9.1637362320263129"/>
    <n v="0"/>
    <n v="0"/>
    <n v="0"/>
    <n v="0"/>
  </r>
  <r>
    <x v="33"/>
    <x v="8"/>
    <n v="1"/>
    <x v="2"/>
    <s v="Vestdanmark"/>
    <n v="255643.84514659733"/>
    <n v="0"/>
    <n v="0"/>
    <n v="0"/>
    <n v="0"/>
    <n v="0"/>
    <n v="255643.84514659733"/>
    <n v="0"/>
    <n v="0"/>
    <n v="0"/>
    <n v="255643.84514659733"/>
    <n v="0"/>
    <n v="8.5049055225342247"/>
    <n v="0"/>
    <n v="8.5049055225342247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25166.38734482112"/>
    <n v="0"/>
    <n v="0"/>
    <n v="0"/>
    <n v="0"/>
    <n v="0"/>
    <n v="0"/>
    <n v="425166.38734482112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12583.19367241056"/>
    <n v="262373.56843565725"/>
    <n v="0"/>
    <n v="0"/>
    <n v="0"/>
    <n v="0"/>
    <n v="0"/>
    <n v="0"/>
    <n v="-49790.374763246684"/>
    <n v="0"/>
    <n v="0"/>
    <n v="0"/>
    <n v="0"/>
    <n v="0"/>
    <n v="0"/>
    <n v="0"/>
    <n v="0"/>
    <n v="0"/>
    <n v="0"/>
  </r>
  <r>
    <x v="37"/>
    <x v="9"/>
    <n v="1"/>
    <x v="2"/>
    <s v="Vestdanmark"/>
    <n v="136053.24395034276"/>
    <n v="0"/>
    <n v="0"/>
    <n v="0"/>
    <n v="0"/>
    <n v="0"/>
    <n v="136053.24395034276"/>
    <n v="0"/>
    <n v="0"/>
    <n v="0"/>
    <n v="136053.24395034276"/>
    <n v="0"/>
    <n v="4.7618635382619958"/>
    <n v="0"/>
    <n v="4.7618635382619958"/>
    <n v="0"/>
    <n v="0"/>
    <n v="0"/>
    <n v="0"/>
  </r>
  <r>
    <x v="38"/>
    <x v="4"/>
    <n v="1"/>
    <x v="2"/>
    <s v="Vestdanmark"/>
    <n v="6152561.8392005628"/>
    <n v="7470286.0842879545"/>
    <n v="0"/>
    <n v="0"/>
    <n v="0"/>
    <n v="0"/>
    <n v="0"/>
    <n v="0"/>
    <n v="-1317724.2450873917"/>
    <n v="0"/>
    <n v="0"/>
    <n v="0"/>
    <n v="0"/>
    <n v="0"/>
    <n v="0"/>
    <n v="0"/>
    <n v="0"/>
    <n v="0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</r>
  <r>
    <x v="42"/>
    <x v="2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</r>
  <r>
    <x v="43"/>
    <x v="10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561506.1268809466"/>
    <n v="0"/>
    <n v="0"/>
    <n v="0"/>
    <n v="0"/>
    <n v="0"/>
    <n v="2561506.1268809466"/>
    <n v="0"/>
    <n v="0"/>
    <n v="0"/>
    <n v="2561506.1268809466"/>
    <n v="0"/>
    <n v="37.125365539707126"/>
    <n v="0"/>
    <n v="37.125365539707126"/>
    <n v="0"/>
    <n v="1266878.2385865347"/>
    <n v="0"/>
    <n v="1266878.2385865347"/>
  </r>
  <r>
    <x v="47"/>
    <x v="10"/>
    <n v="0"/>
    <x v="2"/>
    <s v="Vestdanmark"/>
    <n v="771203.27679740218"/>
    <n v="0"/>
    <n v="0"/>
    <n v="0"/>
    <n v="0"/>
    <n v="0"/>
    <n v="0"/>
    <n v="771203.27679740218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186894.80647162997"/>
    <n v="7916.616753740097"/>
    <n v="0"/>
    <n v="37612.453499504722"/>
    <n v="0"/>
    <n v="0"/>
    <n v="0"/>
    <n v="0"/>
    <n v="141365.73621838517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</r>
  <r>
    <x v="4"/>
    <x v="10"/>
    <n v="0"/>
    <x v="1"/>
    <s v="Østdanmark"/>
    <n v="5136646.569981494"/>
    <n v="0"/>
    <n v="0"/>
    <n v="0"/>
    <n v="0"/>
    <n v="4160096.0304783662"/>
    <n v="0"/>
    <n v="0"/>
    <n v="976550.5395031278"/>
    <n v="0"/>
    <n v="0"/>
    <n v="0"/>
    <n v="0"/>
    <n v="0"/>
    <n v="0"/>
    <n v="0"/>
    <n v="0"/>
    <n v="0"/>
    <n v="0"/>
  </r>
  <r>
    <x v="5"/>
    <x v="1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</r>
  <r>
    <x v="6"/>
    <x v="2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</r>
  <r>
    <x v="7"/>
    <x v="10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27412.1891545814"/>
    <n v="0"/>
    <n v="0"/>
    <n v="0"/>
    <n v="0"/>
    <n v="0"/>
    <n v="0"/>
    <n v="0"/>
    <n v="327412.1891545814"/>
    <n v="0"/>
    <n v="0"/>
    <n v="0"/>
    <n v="0"/>
    <n v="0"/>
    <n v="0"/>
    <n v="0"/>
    <n v="0"/>
    <n v="0"/>
    <n v="0"/>
  </r>
  <r>
    <x v="11"/>
    <x v="10"/>
    <n v="0"/>
    <x v="1"/>
    <s v="Østdanmark"/>
    <n v="9455.0372358026925"/>
    <n v="0"/>
    <n v="0"/>
    <n v="223323.94265330929"/>
    <n v="0"/>
    <n v="0"/>
    <n v="0"/>
    <n v="0"/>
    <n v="-213868.90541750661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3943026.9913582187"/>
    <n v="1464417.2058845724"/>
    <n v="0"/>
    <n v="0"/>
    <n v="0"/>
    <n v="0"/>
    <n v="0"/>
    <n v="282549.62447427149"/>
    <n v="2196060.1609993749"/>
    <n v="1412779.4258324602"/>
    <n v="0"/>
    <n v="2.5993375461034978"/>
    <n v="2.5993375461034978"/>
    <n v="0"/>
    <n v="2.5993375461034978"/>
    <n v="395578.23923308891"/>
    <n v="395578.23923308891"/>
    <n v="0"/>
    <n v="395578.23923308891"/>
  </r>
  <r>
    <x v="14"/>
    <x v="10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86404.46166036319"/>
    <n v="0"/>
    <n v="0"/>
    <n v="233902.44520004498"/>
    <n v="0"/>
    <n v="0"/>
    <n v="0"/>
    <n v="0"/>
    <n v="-47497.983539681794"/>
    <n v="0"/>
    <n v="0"/>
    <n v="0"/>
    <n v="0"/>
    <n v="0"/>
    <n v="0"/>
    <n v="0"/>
    <n v="0"/>
    <n v="0"/>
    <n v="0"/>
  </r>
  <r>
    <x v="16"/>
    <x v="5"/>
    <n v="1"/>
    <x v="1"/>
    <s v="Østdanmark"/>
    <n v="1027183.2985546169"/>
    <n v="85441.004824644522"/>
    <n v="103520.85960187271"/>
    <n v="0"/>
    <n v="0"/>
    <n v="0"/>
    <n v="197805.67678090825"/>
    <n v="640415.75734719133"/>
    <n v="0"/>
    <n v="0"/>
    <n v="197805.67678090825"/>
    <n v="0"/>
    <n v="2.044481167988875"/>
    <n v="0"/>
    <n v="2.044481167988875"/>
    <n v="0"/>
    <n v="168134.82526377201"/>
    <n v="0"/>
    <n v="168134.82526377201"/>
  </r>
  <r>
    <x v="17"/>
    <x v="1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</r>
  <r>
    <x v="18"/>
    <x v="10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</r>
  <r>
    <x v="20"/>
    <x v="10"/>
    <n v="0"/>
    <x v="1"/>
    <s v="Østdanmark"/>
    <n v="205527.71234563988"/>
    <n v="0"/>
    <n v="0"/>
    <n v="0"/>
    <n v="0"/>
    <n v="0"/>
    <n v="0"/>
    <n v="0"/>
    <n v="205527.71234563988"/>
    <n v="0"/>
    <n v="0"/>
    <n v="0"/>
    <n v="0"/>
    <n v="0"/>
    <n v="0"/>
    <n v="0"/>
    <n v="0"/>
    <n v="0"/>
    <n v="0"/>
  </r>
  <r>
    <x v="21"/>
    <x v="10"/>
    <n v="0"/>
    <x v="1"/>
    <s v="Østdanmark"/>
    <n v="500889.63841808488"/>
    <n v="0"/>
    <n v="0"/>
    <n v="106960.41463921656"/>
    <n v="0"/>
    <n v="0"/>
    <n v="0"/>
    <n v="0"/>
    <n v="393929.22377886833"/>
    <n v="0"/>
    <n v="0"/>
    <n v="0"/>
    <n v="0"/>
    <n v="0"/>
    <n v="0"/>
    <n v="0"/>
    <n v="0"/>
    <n v="0"/>
    <n v="0"/>
  </r>
  <r>
    <x v="22"/>
    <x v="5"/>
    <n v="1"/>
    <x v="1"/>
    <s v="Østdanmark"/>
    <n v="1743254.4513111422"/>
    <n v="721719.35529882624"/>
    <n v="0"/>
    <n v="256234.83946537593"/>
    <n v="0"/>
    <n v="0"/>
    <n v="0"/>
    <n v="0"/>
    <n v="765300.25654693996"/>
    <n v="143942.67549478565"/>
    <n v="0"/>
    <n v="0.4929835115950717"/>
    <n v="0.4929835115950717"/>
    <n v="0"/>
    <n v="0.4929835115950717"/>
    <n v="44622.22940338355"/>
    <n v="44622.22940338355"/>
    <n v="0"/>
    <n v="44622.22940338355"/>
  </r>
  <r>
    <x v="23"/>
    <x v="10"/>
    <n v="0"/>
    <x v="1"/>
    <s v="Østdanmark"/>
    <n v="0"/>
    <n v="0"/>
    <n v="0"/>
    <n v="0"/>
    <n v="0"/>
    <n v="325508.2417873693"/>
    <n v="0"/>
    <n v="0"/>
    <n v="-325508.2417873693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</r>
  <r>
    <x v="25"/>
    <x v="10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</r>
  <r>
    <x v="26"/>
    <x v="4"/>
    <n v="1"/>
    <x v="1"/>
    <s v="Østdanmark"/>
    <n v="1808652.0356475962"/>
    <n v="704814.2138566036"/>
    <n v="0"/>
    <n v="0"/>
    <n v="0"/>
    <n v="0"/>
    <n v="0"/>
    <n v="0"/>
    <n v="1103837.8217909927"/>
    <n v="1103837.8217909927"/>
    <n v="0"/>
    <n v="3.9627777802296644"/>
    <n v="3.9627777802296644"/>
    <n v="0"/>
    <n v="3.9627777802296644"/>
    <n v="331151.34653729782"/>
    <n v="331151.34653729782"/>
    <n v="0"/>
    <n v="331151.34653729782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</r>
  <r>
    <x v="29"/>
    <x v="10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</r>
  <r>
    <x v="30"/>
    <x v="10"/>
    <n v="0"/>
    <x v="1"/>
    <s v="Østdanmark"/>
    <n v="452465.76717977138"/>
    <n v="0"/>
    <n v="0"/>
    <n v="0"/>
    <n v="0"/>
    <n v="0"/>
    <n v="0"/>
    <n v="0"/>
    <n v="452465.76717977138"/>
    <n v="0"/>
    <n v="0"/>
    <n v="0"/>
    <n v="0"/>
    <n v="0"/>
    <n v="0"/>
    <n v="0"/>
    <n v="0"/>
    <n v="0"/>
    <n v="0"/>
  </r>
  <r>
    <x v="31"/>
    <x v="7"/>
    <n v="1"/>
    <x v="1"/>
    <s v="Østdanmark"/>
    <n v="40122.945261329733"/>
    <n v="0"/>
    <n v="0"/>
    <n v="0"/>
    <n v="0"/>
    <n v="0"/>
    <n v="40122.945261329733"/>
    <n v="0"/>
    <n v="0"/>
    <n v="0"/>
    <n v="40122.945261329733"/>
    <n v="0"/>
    <n v="0.73826219280846694"/>
    <n v="0"/>
    <n v="0.73826219280846694"/>
    <n v="0"/>
    <n v="16651.022283451839"/>
    <n v="0"/>
    <n v="16651.022283451839"/>
  </r>
  <r>
    <x v="32"/>
    <x v="8"/>
    <n v="1"/>
    <x v="1"/>
    <s v="Østdanmark"/>
    <n v="358632.8241144272"/>
    <n v="0"/>
    <n v="0"/>
    <n v="0"/>
    <n v="0"/>
    <n v="0"/>
    <n v="358632.8241144272"/>
    <n v="0"/>
    <n v="0"/>
    <n v="0"/>
    <n v="358632.8241144272"/>
    <n v="0"/>
    <n v="3.2138624366711448"/>
    <n v="0"/>
    <n v="3.2138624366711448"/>
    <n v="0"/>
    <n v="0"/>
    <n v="0"/>
    <n v="0"/>
  </r>
  <r>
    <x v="33"/>
    <x v="8"/>
    <n v="1"/>
    <x v="1"/>
    <s v="Østdanmark"/>
    <n v="89658.206028606801"/>
    <n v="0"/>
    <n v="0"/>
    <n v="0"/>
    <n v="0"/>
    <n v="0"/>
    <n v="89658.206028606801"/>
    <n v="0"/>
    <n v="0"/>
    <n v="0"/>
    <n v="89658.206028606801"/>
    <n v="0"/>
    <n v="2.9828004314202778"/>
    <n v="0"/>
    <n v="2.9828004314202778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155597.91975876514"/>
    <n v="0"/>
    <n v="0"/>
    <n v="0"/>
    <n v="0"/>
    <n v="0"/>
    <n v="0"/>
    <n v="155597.91975876514"/>
    <n v="0"/>
    <n v="0"/>
    <n v="0"/>
    <n v="0"/>
    <n v="0"/>
    <n v="0"/>
    <n v="0"/>
    <n v="0"/>
    <n v="0"/>
    <n v="0"/>
    <n v="0"/>
  </r>
  <r>
    <x v="36"/>
    <x v="10"/>
    <n v="0"/>
    <x v="1"/>
    <s v="Østdanmark"/>
    <n v="77798.959879382572"/>
    <n v="32204.032301743573"/>
    <n v="0"/>
    <n v="0"/>
    <n v="0"/>
    <n v="0"/>
    <n v="0"/>
    <n v="0"/>
    <n v="45594.927577638999"/>
    <n v="0"/>
    <n v="0"/>
    <n v="0"/>
    <n v="0"/>
    <n v="0"/>
    <n v="0"/>
    <n v="0"/>
    <n v="0"/>
    <n v="0"/>
    <n v="0"/>
  </r>
  <r>
    <x v="37"/>
    <x v="9"/>
    <n v="1"/>
    <x v="1"/>
    <s v="Østdanmark"/>
    <n v="49791.334322804847"/>
    <n v="0"/>
    <n v="0"/>
    <n v="0"/>
    <n v="0"/>
    <n v="0"/>
    <n v="49791.334322804847"/>
    <n v="0"/>
    <n v="0"/>
    <n v="0"/>
    <n v="49791.334322804847"/>
    <n v="0"/>
    <n v="1.7426967012981696"/>
    <n v="0"/>
    <n v="1.7426967012981696"/>
    <n v="0"/>
    <n v="0"/>
    <n v="0"/>
    <n v="0"/>
  </r>
  <r>
    <x v="38"/>
    <x v="4"/>
    <n v="1"/>
    <x v="1"/>
    <s v="Østdanmark"/>
    <n v="595858.7431309158"/>
    <n v="223896.98689600852"/>
    <n v="0"/>
    <n v="0"/>
    <n v="0"/>
    <n v="0"/>
    <n v="0"/>
    <n v="0"/>
    <n v="371961.75623490731"/>
    <n v="371961.75623490731"/>
    <n v="0"/>
    <n v="1.0095190848917879"/>
    <n v="1.0095190848917879"/>
    <n v="0"/>
    <n v="1.0095190848917879"/>
    <n v="74392.35124698146"/>
    <n v="74392.35124698146"/>
    <n v="0"/>
    <n v="74392.35124698146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</r>
  <r>
    <x v="42"/>
    <x v="2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</r>
  <r>
    <x v="43"/>
    <x v="10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9459.35727046686"/>
    <n v="0"/>
    <n v="0"/>
    <n v="0"/>
    <n v="0"/>
    <n v="0"/>
    <n v="649459.35727046686"/>
    <n v="0"/>
    <n v="0"/>
    <n v="0"/>
    <n v="649459.35727046686"/>
    <n v="0"/>
    <n v="9.4129839428527653"/>
    <n v="0"/>
    <n v="9.4129839428527653"/>
    <n v="0"/>
    <n v="321211.7737833517"/>
    <n v="0"/>
    <n v="321211.7737833517"/>
  </r>
  <r>
    <x v="47"/>
    <x v="10"/>
    <n v="0"/>
    <x v="1"/>
    <s v="Østdanmark"/>
    <n v="178845.57608249979"/>
    <n v="0"/>
    <n v="0"/>
    <n v="0"/>
    <n v="0"/>
    <n v="0"/>
    <n v="0"/>
    <n v="178845.57608249979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82677.910705088332"/>
    <n v="7916.616753740097"/>
    <n v="0"/>
    <n v="78752.00538693853"/>
    <n v="0"/>
    <n v="0"/>
    <n v="0"/>
    <n v="0"/>
    <n v="-3990.711435590288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x v="2"/>
    <s v="Østdanmark"/>
    <n v="134961336.05226791"/>
    <n v="0"/>
    <n v="0"/>
    <n v="0"/>
    <n v="0"/>
    <n v="0"/>
    <n v="134961336.05226791"/>
    <n v="0"/>
    <n v="0"/>
    <n v="0"/>
    <n v="134961336.05226791"/>
    <n v="0"/>
    <n v="0"/>
    <n v="0"/>
    <n v="0"/>
    <n v="0"/>
    <n v="0"/>
    <n v="0"/>
    <n v="0"/>
  </r>
  <r>
    <x v="4"/>
    <x v="10"/>
    <n v="0"/>
    <x v="2"/>
    <s v="Østdanmark"/>
    <n v="6310761.9683396835"/>
    <n v="0"/>
    <n v="0"/>
    <n v="0"/>
    <n v="0"/>
    <n v="5038088.1961279493"/>
    <n v="0"/>
    <n v="0"/>
    <n v="1272673.7722117342"/>
    <n v="0"/>
    <n v="0"/>
    <n v="0"/>
    <n v="0"/>
    <n v="0"/>
    <n v="0"/>
    <n v="0"/>
    <n v="0"/>
    <n v="0"/>
    <n v="0"/>
  </r>
  <r>
    <x v="5"/>
    <x v="1"/>
    <n v="1"/>
    <x v="2"/>
    <s v="Østdanmark"/>
    <n v="214006.17400262188"/>
    <n v="0"/>
    <n v="0"/>
    <n v="0"/>
    <n v="192605.55660235969"/>
    <n v="0"/>
    <n v="0"/>
    <n v="0"/>
    <n v="21400.617400262185"/>
    <n v="21400.617400262185"/>
    <n v="192605.55660235969"/>
    <n v="1.2156108745947471E-2"/>
    <n v="0.12156108745947472"/>
    <n v="0.10940497871352725"/>
    <n v="1.2156108745947469E-2"/>
    <n v="915.16289587799952"/>
    <n v="9151.6289587799965"/>
    <n v="8236.4660629019982"/>
    <n v="915.16289587799838"/>
  </r>
  <r>
    <x v="6"/>
    <x v="2"/>
    <n v="1"/>
    <x v="2"/>
    <s v="Østdanmark"/>
    <n v="377058.10701599991"/>
    <n v="0"/>
    <n v="0"/>
    <n v="0"/>
    <n v="339352.29631439992"/>
    <n v="14274.342622748565"/>
    <n v="0"/>
    <n v="0"/>
    <n v="23431.468078851409"/>
    <n v="23431.468078851409"/>
    <n v="339352.29631439992"/>
    <n v="5.0471382241845934E-2"/>
    <n v="0.78143622850306338"/>
    <n v="0.73096484626121749"/>
    <n v="5.0471382241845886E-2"/>
    <n v="7029.4404236554228"/>
    <n v="108835.1293179754"/>
    <n v="101805.68889431997"/>
    <n v="7029.4404236554255"/>
  </r>
  <r>
    <x v="7"/>
    <x v="10"/>
    <n v="0"/>
    <x v="2"/>
    <s v="Østdanmark"/>
    <n v="150732.71226225881"/>
    <n v="152186.83601199093"/>
    <n v="0"/>
    <n v="0"/>
    <n v="0"/>
    <n v="0"/>
    <n v="0"/>
    <n v="0"/>
    <n v="-1454.1237497321272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</r>
  <r>
    <x v="9"/>
    <x v="10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</r>
  <r>
    <x v="10"/>
    <x v="10"/>
    <n v="0"/>
    <x v="2"/>
    <s v="Østdanmark"/>
    <n v="309079.86789434712"/>
    <n v="0"/>
    <n v="0"/>
    <n v="0"/>
    <n v="0"/>
    <n v="0"/>
    <n v="0"/>
    <n v="0"/>
    <n v="309079.86789434712"/>
    <n v="0"/>
    <n v="0"/>
    <n v="0"/>
    <n v="0"/>
    <n v="0"/>
    <n v="0"/>
    <n v="0"/>
    <n v="0"/>
    <n v="0"/>
    <n v="0"/>
  </r>
  <r>
    <x v="11"/>
    <x v="10"/>
    <n v="0"/>
    <x v="2"/>
    <s v="Østdanmark"/>
    <n v="9229.684721842088"/>
    <n v="0"/>
    <n v="0"/>
    <n v="233795.01599247381"/>
    <n v="0"/>
    <n v="0"/>
    <n v="0"/>
    <n v="0"/>
    <n v="-224565.33127063172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4558351.9090764793"/>
    <n v="1464417.2058845721"/>
    <n v="0"/>
    <n v="0"/>
    <n v="0"/>
    <n v="0"/>
    <n v="0"/>
    <n v="437951.9179351207"/>
    <n v="2655982.7852567863"/>
    <n v="0"/>
    <n v="0"/>
    <n v="0"/>
    <n v="0"/>
    <n v="0"/>
    <n v="0"/>
    <n v="0"/>
    <n v="0"/>
    <n v="0"/>
    <n v="0"/>
  </r>
  <r>
    <x v="14"/>
    <x v="10"/>
    <n v="0"/>
    <x v="2"/>
    <s v="Østdanmark"/>
    <n v="73213.031670239987"/>
    <n v="73213.03167023998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86512.4869525386"/>
    <n v="0"/>
    <n v="0"/>
    <n v="244869.51675001203"/>
    <n v="0"/>
    <n v="0"/>
    <n v="0"/>
    <n v="0"/>
    <n v="-58357.029797473428"/>
    <n v="0"/>
    <n v="0"/>
    <n v="0"/>
    <n v="0"/>
    <n v="0"/>
    <n v="0"/>
    <n v="0"/>
    <n v="0"/>
    <n v="0"/>
    <n v="0"/>
  </r>
  <r>
    <x v="16"/>
    <x v="5"/>
    <n v="1"/>
    <x v="2"/>
    <s v="Østdanmark"/>
    <n v="1163206.0321181191"/>
    <n v="85441.004824644508"/>
    <n v="103062.42440743271"/>
    <n v="0"/>
    <n v="0"/>
    <n v="0"/>
    <n v="179784.00628818327"/>
    <n v="773972.53466716222"/>
    <n v="20946.061930696247"/>
    <n v="0"/>
    <n v="179784.00628818327"/>
    <n v="0"/>
    <n v="1.8582126718683771"/>
    <n v="0"/>
    <n v="1.8582126718683771"/>
    <n v="0"/>
    <n v="152816.40534495577"/>
    <n v="0"/>
    <n v="152816.40534495577"/>
  </r>
  <r>
    <x v="17"/>
    <x v="1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</r>
  <r>
    <x v="20"/>
    <x v="10"/>
    <n v="0"/>
    <x v="2"/>
    <s v="Østdanmark"/>
    <n v="203132.10244084746"/>
    <n v="0"/>
    <n v="0"/>
    <n v="0"/>
    <n v="0"/>
    <n v="0"/>
    <n v="0"/>
    <n v="0"/>
    <n v="203132.10244084746"/>
    <n v="0"/>
    <n v="0"/>
    <n v="0"/>
    <n v="0"/>
    <n v="0"/>
    <n v="0"/>
    <n v="0"/>
    <n v="0"/>
    <n v="0"/>
    <n v="0"/>
  </r>
  <r>
    <x v="21"/>
    <x v="10"/>
    <n v="0"/>
    <x v="2"/>
    <s v="Østdanmark"/>
    <n v="497993.76151649386"/>
    <n v="0"/>
    <n v="0"/>
    <n v="111975.50765955324"/>
    <n v="0"/>
    <n v="0"/>
    <n v="0"/>
    <n v="0"/>
    <n v="386018.2538569406"/>
    <n v="0"/>
    <n v="0"/>
    <n v="0"/>
    <n v="0"/>
    <n v="0"/>
    <n v="0"/>
    <n v="0"/>
    <n v="0"/>
    <n v="0"/>
    <n v="0"/>
  </r>
  <r>
    <x v="22"/>
    <x v="5"/>
    <n v="1"/>
    <x v="2"/>
    <s v="Østdanmark"/>
    <n v="1866473.5653775071"/>
    <n v="716306.46013408503"/>
    <n v="0"/>
    <n v="268249.01834925939"/>
    <n v="0"/>
    <n v="0"/>
    <n v="0"/>
    <n v="0"/>
    <n v="881918.0868941627"/>
    <n v="0"/>
    <n v="0"/>
    <n v="0"/>
    <n v="0"/>
    <n v="0"/>
    <n v="0"/>
    <n v="0"/>
    <n v="0"/>
    <n v="0"/>
    <n v="0"/>
  </r>
  <r>
    <x v="23"/>
    <x v="10"/>
    <n v="0"/>
    <x v="2"/>
    <s v="Østdanmark"/>
    <n v="0"/>
    <n v="0"/>
    <n v="0"/>
    <n v="0"/>
    <n v="0"/>
    <n v="307957.45225950622"/>
    <n v="0"/>
    <n v="0"/>
    <n v="-307957.45225950622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</r>
  <r>
    <x v="25"/>
    <x v="10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</r>
  <r>
    <x v="26"/>
    <x v="4"/>
    <n v="1"/>
    <x v="2"/>
    <s v="Østdanmark"/>
    <n v="1819481.0611094432"/>
    <n v="759973.58711494633"/>
    <n v="0"/>
    <n v="0"/>
    <n v="0"/>
    <n v="0"/>
    <n v="0"/>
    <n v="0"/>
    <n v="1059507.4739944967"/>
    <n v="0"/>
    <n v="0"/>
    <n v="0"/>
    <n v="0"/>
    <n v="0"/>
    <n v="0"/>
    <n v="0"/>
    <n v="0"/>
    <n v="0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</r>
  <r>
    <x v="29"/>
    <x v="10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</r>
  <r>
    <x v="30"/>
    <x v="10"/>
    <n v="0"/>
    <x v="2"/>
    <s v="Østdanmark"/>
    <n v="446242.73397955461"/>
    <n v="0"/>
    <n v="0"/>
    <n v="0"/>
    <n v="0"/>
    <n v="0"/>
    <n v="0"/>
    <n v="0"/>
    <n v="446242.73397955461"/>
    <n v="0"/>
    <n v="0"/>
    <n v="0"/>
    <n v="0"/>
    <n v="0"/>
    <n v="0"/>
    <n v="0"/>
    <n v="0"/>
    <n v="0"/>
    <n v="0"/>
  </r>
  <r>
    <x v="31"/>
    <x v="7"/>
    <n v="1"/>
    <x v="2"/>
    <s v="Østdanmark"/>
    <n v="38104.004212687338"/>
    <n v="0"/>
    <n v="0"/>
    <n v="0"/>
    <n v="0"/>
    <n v="0"/>
    <n v="38104.004212687338"/>
    <n v="0"/>
    <n v="0"/>
    <n v="0"/>
    <n v="38104.004212687338"/>
    <n v="0"/>
    <n v="0.70111367751344689"/>
    <n v="0"/>
    <n v="0.70111367751344689"/>
    <n v="0"/>
    <n v="15813.161748265247"/>
    <n v="0"/>
    <n v="15813.161748265247"/>
  </r>
  <r>
    <x v="32"/>
    <x v="8"/>
    <n v="1"/>
    <x v="2"/>
    <s v="Østdanmark"/>
    <n v="433424.6194136109"/>
    <n v="0"/>
    <n v="0"/>
    <n v="0"/>
    <n v="0"/>
    <n v="0"/>
    <n v="433424.6194136109"/>
    <n v="0"/>
    <n v="0"/>
    <n v="0"/>
    <n v="433424.6194136109"/>
    <n v="0"/>
    <n v="3.8841037679736861"/>
    <n v="0"/>
    <n v="3.8841037679736861"/>
    <n v="0"/>
    <n v="0"/>
    <n v="0"/>
    <n v="0"/>
  </r>
  <r>
    <x v="33"/>
    <x v="8"/>
    <n v="1"/>
    <x v="2"/>
    <s v="Østdanmark"/>
    <n v="108356.15485340272"/>
    <n v="0"/>
    <n v="0"/>
    <n v="0"/>
    <n v="0"/>
    <n v="0"/>
    <n v="108356.15485340272"/>
    <n v="0"/>
    <n v="0"/>
    <n v="0"/>
    <n v="108356.15485340272"/>
    <n v="0"/>
    <n v="3.6048544774657745"/>
    <n v="0"/>
    <n v="3.6048544774657745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53341.11706824251"/>
    <n v="0"/>
    <n v="0"/>
    <n v="0"/>
    <n v="0"/>
    <n v="0"/>
    <n v="0"/>
    <n v="153341.11706824251"/>
    <n v="0"/>
    <n v="0"/>
    <n v="0"/>
    <n v="0"/>
    <n v="0"/>
    <n v="0"/>
    <n v="0"/>
    <n v="0"/>
    <n v="0"/>
    <n v="0"/>
    <n v="0"/>
  </r>
  <r>
    <x v="36"/>
    <x v="10"/>
    <n v="0"/>
    <x v="2"/>
    <s v="Østdanmark"/>
    <n v="76670.558534121257"/>
    <n v="32204.032301743569"/>
    <n v="0"/>
    <n v="0"/>
    <n v="0"/>
    <n v="0"/>
    <n v="0"/>
    <n v="0"/>
    <n v="44466.526232377684"/>
    <n v="0"/>
    <n v="0"/>
    <n v="0"/>
    <n v="0"/>
    <n v="0"/>
    <n v="0"/>
    <n v="0"/>
    <n v="0"/>
    <n v="0"/>
    <n v="0"/>
  </r>
  <r>
    <x v="37"/>
    <x v="9"/>
    <n v="1"/>
    <x v="2"/>
    <s v="Østdanmark"/>
    <n v="49069.157461837603"/>
    <n v="0"/>
    <n v="0"/>
    <n v="0"/>
    <n v="0"/>
    <n v="0"/>
    <n v="49069.157461837603"/>
    <n v="0"/>
    <n v="0"/>
    <n v="0"/>
    <n v="49069.157461837603"/>
    <n v="0"/>
    <n v="1.7174205111643159"/>
    <n v="0"/>
    <n v="1.7174205111643159"/>
    <n v="0"/>
    <n v="0"/>
    <n v="0"/>
    <n v="0"/>
  </r>
  <r>
    <x v="38"/>
    <x v="4"/>
    <n v="1"/>
    <x v="2"/>
    <s v="Østdanmark"/>
    <n v="2218991.7484923378"/>
    <n v="916911.47014555836"/>
    <n v="0"/>
    <n v="0"/>
    <n v="0"/>
    <n v="0"/>
    <n v="0"/>
    <n v="0"/>
    <n v="1302080.2783467793"/>
    <n v="0"/>
    <n v="0"/>
    <n v="0"/>
    <n v="0"/>
    <n v="0"/>
    <n v="0"/>
    <n v="0"/>
    <n v="0"/>
    <n v="0"/>
    <n v="0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</r>
  <r>
    <x v="42"/>
    <x v="2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</r>
  <r>
    <x v="43"/>
    <x v="10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57519.74086188513"/>
    <n v="0"/>
    <n v="0"/>
    <n v="0"/>
    <n v="0"/>
    <n v="0"/>
    <n v="657519.74086188513"/>
    <n v="0"/>
    <n v="0"/>
    <n v="0"/>
    <n v="657519.74086188513"/>
    <n v="0"/>
    <n v="9.5298076678016663"/>
    <n v="0"/>
    <n v="9.5298076678016663"/>
    <n v="0"/>
    <n v="325198.30516794068"/>
    <n v="0"/>
    <n v="325198.30516794068"/>
  </r>
  <r>
    <x v="47"/>
    <x v="10"/>
    <n v="0"/>
    <x v="2"/>
    <s v="Østdanmark"/>
    <n v="189463.31390885412"/>
    <n v="0"/>
    <n v="0"/>
    <n v="0"/>
    <n v="0"/>
    <n v="0"/>
    <n v="0"/>
    <n v="189463.3139088541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221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R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24">
      <pivotArea outline="0" collapsedLevelsAreSubtotals="1" fieldPosition="0"/>
    </format>
    <format dxfId="25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223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P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5">
    <i>
      <x v="2"/>
    </i>
    <i>
      <x v="7"/>
    </i>
    <i>
      <x v="8"/>
    </i>
    <i>
      <x v="9"/>
    </i>
    <i>
      <x v="10"/>
    </i>
    <i>
      <x v="12"/>
    </i>
    <i>
      <x v="13"/>
    </i>
    <i>
      <x v="15"/>
    </i>
    <i>
      <x v="22"/>
    </i>
    <i>
      <x v="32"/>
    </i>
    <i>
      <x v="36"/>
    </i>
    <i>
      <x v="37"/>
    </i>
    <i>
      <x v="39"/>
    </i>
    <i>
      <x v="44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21">
      <pivotArea outline="0" collapsedLevelsAreSubtotals="1" fieldPosition="0"/>
    </format>
  </formats>
  <chartFormats count="11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24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19">
      <pivotArea outline="0" collapsedLevelsAreSubtotals="1" fieldPosition="0"/>
    </format>
    <format dxfId="20">
      <pivotArea outline="0" fieldPosition="0">
        <references count="1">
          <reference field="4294967294" count="1">
            <x v="0"/>
          </reference>
        </references>
      </pivotArea>
    </format>
  </formats>
  <chartFormats count="2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2249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16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224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15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224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17">
      <pivotArea outline="0" collapsedLevelsAreSubtotals="1" fieldPosition="0"/>
    </format>
    <format dxfId="18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22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224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14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224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13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221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23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23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22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5" t="s">
        <v>270</v>
      </c>
      <c r="B1" s="425"/>
      <c r="D1" s="75" t="s">
        <v>283</v>
      </c>
    </row>
    <row r="2" spans="1:6" x14ac:dyDescent="0.25">
      <c r="A2" s="6" t="s">
        <v>0</v>
      </c>
      <c r="B2" s="222" t="s">
        <v>302</v>
      </c>
    </row>
    <row r="4" spans="1:6" ht="30" customHeight="1" thickBot="1" x14ac:dyDescent="0.3">
      <c r="A4" s="424" t="s">
        <v>269</v>
      </c>
      <c r="B4" s="424"/>
      <c r="D4" s="75"/>
    </row>
    <row r="5" spans="1:6" ht="15.75" thickTop="1" x14ac:dyDescent="0.25">
      <c r="A5" s="254" t="s">
        <v>85</v>
      </c>
      <c r="B5" s="253" t="s">
        <v>304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266</v>
      </c>
      <c r="D17" s="216" t="s">
        <v>93</v>
      </c>
      <c r="E17" s="213"/>
    </row>
    <row r="18" spans="1:5" x14ac:dyDescent="0.25">
      <c r="A18" s="204" t="s">
        <v>73</v>
      </c>
      <c r="B18" s="426" t="s">
        <v>271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6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305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tabSelected="1" zoomScale="55" zoomScaleNormal="55" workbookViewId="0">
      <selection activeCell="B12" sqref="B1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52" t="s">
        <v>297</v>
      </c>
      <c r="B1" s="251"/>
      <c r="C1" s="427" t="s">
        <v>296</v>
      </c>
      <c r="D1" s="427"/>
      <c r="E1" s="427"/>
      <c r="F1" s="427"/>
      <c r="G1" s="427"/>
      <c r="H1" s="427"/>
      <c r="I1" s="427"/>
      <c r="J1" s="427"/>
      <c r="K1" s="427"/>
      <c r="L1" s="427"/>
      <c r="M1" s="427"/>
      <c r="N1" s="427"/>
      <c r="O1" s="427"/>
      <c r="P1" s="427"/>
      <c r="Q1" s="427"/>
      <c r="R1" s="427"/>
    </row>
    <row r="2" spans="1:18" ht="15" customHeight="1" x14ac:dyDescent="0.25">
      <c r="A2" s="251"/>
      <c r="B2" s="251"/>
      <c r="C2" s="427"/>
      <c r="D2" s="427"/>
      <c r="E2" s="427"/>
      <c r="F2" s="427"/>
      <c r="G2" s="427"/>
      <c r="H2" s="427"/>
      <c r="I2" s="427"/>
      <c r="J2" s="427"/>
      <c r="K2" s="427"/>
      <c r="L2" s="427"/>
      <c r="M2" s="427"/>
      <c r="N2" s="427"/>
      <c r="O2" s="427"/>
      <c r="P2" s="427"/>
      <c r="Q2" s="427"/>
      <c r="R2" s="427"/>
    </row>
    <row r="3" spans="1:18" x14ac:dyDescent="0.25">
      <c r="A3" s="75"/>
    </row>
    <row r="34" spans="16:20" ht="15.75" x14ac:dyDescent="0.25">
      <c r="P34" s="340" t="s">
        <v>93</v>
      </c>
      <c r="Q34" s="340" t="s">
        <v>335</v>
      </c>
      <c r="R34" s="340" t="s">
        <v>336</v>
      </c>
    </row>
    <row r="35" spans="16:20" ht="15.75" x14ac:dyDescent="0.25">
      <c r="P35" s="340">
        <v>1990</v>
      </c>
      <c r="Q35" s="418">
        <v>20000000</v>
      </c>
      <c r="R35" s="341"/>
    </row>
    <row r="36" spans="16:20" ht="15.75" x14ac:dyDescent="0.25">
      <c r="P36" s="340">
        <f>År1</f>
        <v>2019</v>
      </c>
      <c r="Q36" s="419">
        <f>GETPIVOTDATA("Total",'CO2-pivot'!$A$1,"År",P36,"Sted2","CO2 - atmosfære")</f>
        <v>13911562.11827757</v>
      </c>
      <c r="R36" s="341">
        <f>1-Q36/$Q$35</f>
        <v>0.30442189408612153</v>
      </c>
    </row>
    <row r="37" spans="16:20" ht="15.75" x14ac:dyDescent="0.25">
      <c r="P37" s="340">
        <f>År2</f>
        <v>2030</v>
      </c>
      <c r="Q37" s="419">
        <f>GETPIVOTDATA("Total",'CO2-pivot'!$A$1,"År",P37,"Sted2","CO2 - atmosfære")</f>
        <v>5981850.4819778297</v>
      </c>
      <c r="R37" s="341">
        <f t="shared" ref="R37:R38" si="0">1-Q37/$Q$35</f>
        <v>0.70090747590110847</v>
      </c>
      <c r="T37" s="416"/>
    </row>
    <row r="38" spans="16:20" ht="15.75" x14ac:dyDescent="0.25">
      <c r="P38" s="340">
        <f>År3</f>
        <v>2050</v>
      </c>
      <c r="Q38" s="419">
        <f>GETPIVOTDATA("Total",'CO2-pivot'!$A$1,"År",P38,"Sted2","CO2 - atmosfære")</f>
        <v>66373.300562149088</v>
      </c>
      <c r="R38" s="341">
        <f t="shared" si="0"/>
        <v>0.9966813349718926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337</v>
      </c>
    </row>
    <row r="2" spans="1:1" x14ac:dyDescent="0.25">
      <c r="A2" s="107">
        <v>2019</v>
      </c>
    </row>
    <row r="3" spans="1:1" x14ac:dyDescent="0.25">
      <c r="A3" s="376">
        <v>2030</v>
      </c>
    </row>
    <row r="4" spans="1:1" x14ac:dyDescent="0.25">
      <c r="A4" s="365">
        <v>2050</v>
      </c>
    </row>
    <row r="5" spans="1:1" x14ac:dyDescent="0.25">
      <c r="A5" s="355" t="s">
        <v>15</v>
      </c>
    </row>
    <row r="6" spans="1:1" x14ac:dyDescent="0.25">
      <c r="A6" s="377" t="s">
        <v>49</v>
      </c>
    </row>
    <row r="7" spans="1:1" x14ac:dyDescent="0.25">
      <c r="A7" s="375" t="s">
        <v>182</v>
      </c>
    </row>
    <row r="8" spans="1:1" x14ac:dyDescent="0.25">
      <c r="A8" s="366" t="s">
        <v>32</v>
      </c>
    </row>
    <row r="9" spans="1:1" x14ac:dyDescent="0.25">
      <c r="A9" s="353" t="s">
        <v>102</v>
      </c>
    </row>
    <row r="10" spans="1:1" x14ac:dyDescent="0.25">
      <c r="A10" s="378" t="s">
        <v>109</v>
      </c>
    </row>
    <row r="11" spans="1:1" x14ac:dyDescent="0.25">
      <c r="A11" s="367" t="s">
        <v>261</v>
      </c>
    </row>
    <row r="12" spans="1:1" x14ac:dyDescent="0.25">
      <c r="A12" s="379" t="s">
        <v>110</v>
      </c>
    </row>
    <row r="13" spans="1:1" x14ac:dyDescent="0.25">
      <c r="A13" s="353" t="s">
        <v>230</v>
      </c>
    </row>
    <row r="14" spans="1:1" s="168" customFormat="1" x14ac:dyDescent="0.25">
      <c r="A14" s="380" t="s">
        <v>208</v>
      </c>
    </row>
    <row r="15" spans="1:1" x14ac:dyDescent="0.25">
      <c r="A15" s="358" t="s">
        <v>111</v>
      </c>
    </row>
    <row r="16" spans="1:1" x14ac:dyDescent="0.25">
      <c r="A16" s="381" t="s">
        <v>101</v>
      </c>
    </row>
    <row r="17" spans="1:1" x14ac:dyDescent="0.25">
      <c r="A17" s="382" t="s">
        <v>204</v>
      </c>
    </row>
    <row r="18" spans="1:1" x14ac:dyDescent="0.25">
      <c r="A18" s="383" t="s">
        <v>19</v>
      </c>
    </row>
    <row r="19" spans="1:1" x14ac:dyDescent="0.25">
      <c r="A19" s="384" t="s">
        <v>137</v>
      </c>
    </row>
    <row r="20" spans="1:1" x14ac:dyDescent="0.25">
      <c r="A20" s="400" t="s">
        <v>96</v>
      </c>
    </row>
    <row r="21" spans="1:1" x14ac:dyDescent="0.25">
      <c r="A21" s="414" t="s">
        <v>113</v>
      </c>
    </row>
    <row r="22" spans="1:1" x14ac:dyDescent="0.25">
      <c r="A22" s="415" t="s">
        <v>54</v>
      </c>
    </row>
    <row r="23" spans="1:1" x14ac:dyDescent="0.25">
      <c r="A23" s="352" t="s">
        <v>158</v>
      </c>
    </row>
    <row r="24" spans="1:1" x14ac:dyDescent="0.25">
      <c r="A24" s="368" t="s">
        <v>51</v>
      </c>
    </row>
    <row r="25" spans="1:1" x14ac:dyDescent="0.25">
      <c r="A25" s="368" t="s">
        <v>224</v>
      </c>
    </row>
    <row r="26" spans="1:1" x14ac:dyDescent="0.25">
      <c r="A26" s="356" t="s">
        <v>203</v>
      </c>
    </row>
    <row r="27" spans="1:1" x14ac:dyDescent="0.25">
      <c r="A27" s="412" t="s">
        <v>6</v>
      </c>
    </row>
    <row r="28" spans="1:1" x14ac:dyDescent="0.25">
      <c r="A28" s="351" t="s">
        <v>67</v>
      </c>
    </row>
    <row r="29" spans="1:1" x14ac:dyDescent="0.25">
      <c r="A29" s="351" t="s">
        <v>227</v>
      </c>
    </row>
    <row r="30" spans="1:1" x14ac:dyDescent="0.25">
      <c r="A30" s="357" t="s">
        <v>200</v>
      </c>
    </row>
    <row r="31" spans="1:1" x14ac:dyDescent="0.25">
      <c r="A31" s="350" t="s">
        <v>226</v>
      </c>
    </row>
    <row r="32" spans="1:1" x14ac:dyDescent="0.25">
      <c r="A32" s="413" t="s">
        <v>162</v>
      </c>
    </row>
    <row r="33" spans="1:1" x14ac:dyDescent="0.25">
      <c r="A33" s="359" t="s">
        <v>193</v>
      </c>
    </row>
    <row r="34" spans="1:1" x14ac:dyDescent="0.25">
      <c r="A34" s="354" t="s">
        <v>222</v>
      </c>
    </row>
    <row r="35" spans="1:1" x14ac:dyDescent="0.25">
      <c r="A35" s="363" t="s">
        <v>11</v>
      </c>
    </row>
    <row r="36" spans="1:1" x14ac:dyDescent="0.25">
      <c r="A36" s="399" t="s">
        <v>159</v>
      </c>
    </row>
    <row r="37" spans="1:1" x14ac:dyDescent="0.25">
      <c r="A37" s="348" t="s">
        <v>103</v>
      </c>
    </row>
    <row r="38" spans="1:1" x14ac:dyDescent="0.25">
      <c r="A38" s="408" t="s">
        <v>56</v>
      </c>
    </row>
    <row r="39" spans="1:1" x14ac:dyDescent="0.25">
      <c r="A39" s="409" t="s">
        <v>12</v>
      </c>
    </row>
    <row r="40" spans="1:1" x14ac:dyDescent="0.25">
      <c r="A40" s="410" t="s">
        <v>48</v>
      </c>
    </row>
    <row r="41" spans="1:1" x14ac:dyDescent="0.25">
      <c r="A41" s="387" t="s">
        <v>115</v>
      </c>
    </row>
    <row r="42" spans="1:1" x14ac:dyDescent="0.25">
      <c r="A42" s="385" t="s">
        <v>136</v>
      </c>
    </row>
    <row r="43" spans="1:1" x14ac:dyDescent="0.25">
      <c r="A43" s="365" t="s">
        <v>9</v>
      </c>
    </row>
    <row r="44" spans="1:1" x14ac:dyDescent="0.25">
      <c r="A44" s="411" t="s">
        <v>108</v>
      </c>
    </row>
    <row r="45" spans="1:1" x14ac:dyDescent="0.25">
      <c r="A45" s="407" t="s">
        <v>53</v>
      </c>
    </row>
    <row r="46" spans="1:1" x14ac:dyDescent="0.25">
      <c r="A46" s="365" t="s">
        <v>194</v>
      </c>
    </row>
    <row r="47" spans="1:1" x14ac:dyDescent="0.25">
      <c r="A47" s="406" t="s">
        <v>116</v>
      </c>
    </row>
    <row r="48" spans="1:1" s="168" customFormat="1" x14ac:dyDescent="0.25">
      <c r="A48" s="405" t="s">
        <v>106</v>
      </c>
    </row>
    <row r="49" spans="1:1" x14ac:dyDescent="0.25">
      <c r="A49" s="364" t="s">
        <v>33</v>
      </c>
    </row>
    <row r="50" spans="1:1" x14ac:dyDescent="0.25">
      <c r="A50" s="401" t="s">
        <v>14</v>
      </c>
    </row>
    <row r="51" spans="1:1" s="168" customFormat="1" x14ac:dyDescent="0.25">
      <c r="A51" s="402" t="s">
        <v>55</v>
      </c>
    </row>
    <row r="52" spans="1:1" x14ac:dyDescent="0.25">
      <c r="A52" s="403" t="s">
        <v>38</v>
      </c>
    </row>
    <row r="53" spans="1:1" x14ac:dyDescent="0.25">
      <c r="A53" s="404" t="s">
        <v>95</v>
      </c>
    </row>
    <row r="54" spans="1:1" x14ac:dyDescent="0.25">
      <c r="A54" s="347" t="s">
        <v>308</v>
      </c>
    </row>
    <row r="55" spans="1:1" x14ac:dyDescent="0.25">
      <c r="A55" s="387" t="s">
        <v>309</v>
      </c>
    </row>
    <row r="56" spans="1:1" x14ac:dyDescent="0.25">
      <c r="A56" s="362" t="s">
        <v>312</v>
      </c>
    </row>
    <row r="57" spans="1:1" x14ac:dyDescent="0.25">
      <c r="A57" s="347" t="s">
        <v>314</v>
      </c>
    </row>
    <row r="58" spans="1:1" x14ac:dyDescent="0.25">
      <c r="A58" s="388" t="s">
        <v>117</v>
      </c>
    </row>
    <row r="59" spans="1:1" x14ac:dyDescent="0.25">
      <c r="A59" s="390" t="s">
        <v>50</v>
      </c>
    </row>
    <row r="60" spans="1:1" x14ac:dyDescent="0.25">
      <c r="A60" s="391" t="s">
        <v>238</v>
      </c>
    </row>
    <row r="61" spans="1:1" x14ac:dyDescent="0.25">
      <c r="A61" s="392" t="s">
        <v>231</v>
      </c>
    </row>
    <row r="62" spans="1:1" x14ac:dyDescent="0.25">
      <c r="A62" s="393" t="s">
        <v>52</v>
      </c>
    </row>
    <row r="63" spans="1:1" x14ac:dyDescent="0.25">
      <c r="A63" s="360" t="s">
        <v>10</v>
      </c>
    </row>
    <row r="64" spans="1:1" x14ac:dyDescent="0.25">
      <c r="A64" s="370" t="s">
        <v>176</v>
      </c>
    </row>
    <row r="65" spans="1:8" x14ac:dyDescent="0.25">
      <c r="A65" s="371" t="s">
        <v>177</v>
      </c>
    </row>
    <row r="66" spans="1:8" x14ac:dyDescent="0.25">
      <c r="A66" s="372" t="s">
        <v>178</v>
      </c>
    </row>
    <row r="67" spans="1:8" x14ac:dyDescent="0.25">
      <c r="A67" s="373" t="s">
        <v>179</v>
      </c>
    </row>
    <row r="68" spans="1:8" x14ac:dyDescent="0.25">
      <c r="A68" s="374" t="s">
        <v>180</v>
      </c>
    </row>
    <row r="69" spans="1:8" x14ac:dyDescent="0.25">
      <c r="A69" s="394" t="s">
        <v>121</v>
      </c>
    </row>
    <row r="70" spans="1:8" x14ac:dyDescent="0.25">
      <c r="A70" s="395" t="s">
        <v>107</v>
      </c>
    </row>
    <row r="71" spans="1:8" x14ac:dyDescent="0.25">
      <c r="A71" s="396" t="s">
        <v>140</v>
      </c>
    </row>
    <row r="72" spans="1:8" x14ac:dyDescent="0.25">
      <c r="A72" s="386" t="s">
        <v>135</v>
      </c>
    </row>
    <row r="73" spans="1:8" x14ac:dyDescent="0.25">
      <c r="A73" s="397" t="s">
        <v>13</v>
      </c>
    </row>
    <row r="74" spans="1:8" x14ac:dyDescent="0.25">
      <c r="A74" s="389" t="s">
        <v>99</v>
      </c>
      <c r="H74" s="369" t="s">
        <v>104</v>
      </c>
    </row>
    <row r="75" spans="1:8" x14ac:dyDescent="0.25">
      <c r="A75" s="398" t="s">
        <v>119</v>
      </c>
    </row>
    <row r="76" spans="1:8" x14ac:dyDescent="0.25">
      <c r="A76" s="349" t="s">
        <v>118</v>
      </c>
    </row>
    <row r="77" spans="1:8" x14ac:dyDescent="0.25">
      <c r="A77" s="361" t="s">
        <v>334</v>
      </c>
    </row>
    <row r="78" spans="1:8" x14ac:dyDescent="0.25">
      <c r="A78" s="349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D6" sqref="D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28" t="s">
        <v>272</v>
      </c>
      <c r="B1" s="75" t="s">
        <v>298</v>
      </c>
    </row>
    <row r="2" spans="1:22" ht="42.95" customHeight="1" x14ac:dyDescent="0.25">
      <c r="A2" s="223" t="s">
        <v>282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306</v>
      </c>
      <c r="K2" s="6"/>
      <c r="L2" s="6"/>
      <c r="M2" s="6"/>
      <c r="N2" s="6"/>
      <c r="O2" s="6"/>
      <c r="P2" s="6"/>
    </row>
    <row r="3" spans="1:22" x14ac:dyDescent="0.25">
      <c r="A3" s="2" t="s">
        <v>264</v>
      </c>
      <c r="B3" s="2"/>
      <c r="C3" s="9">
        <f>L6</f>
        <v>78231.999999999985</v>
      </c>
      <c r="D3" s="22">
        <f>C3</f>
        <v>78231.999999999985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265</v>
      </c>
      <c r="B4" s="2"/>
      <c r="C4" s="9">
        <f>100000-C3</f>
        <v>21768.000000000015</v>
      </c>
      <c r="D4" s="22">
        <f>K6</f>
        <v>100501.99999999999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22" x14ac:dyDescent="0.25">
      <c r="A5" s="2" t="s">
        <v>36</v>
      </c>
      <c r="B5" s="219" t="s">
        <v>267</v>
      </c>
      <c r="C5" s="9">
        <v>200000</v>
      </c>
      <c r="D5" s="9">
        <v>500000</v>
      </c>
      <c r="E5" s="9" t="s">
        <v>268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  <c r="T5" s="15">
        <f>SUMIFS($J5:$R5,$J$3:$R$3,T$3)/4293300</f>
        <v>0.13770992010807537</v>
      </c>
      <c r="U5" s="15">
        <f t="shared" ref="U5:V9" si="1">SUMIFS($J5:$R5,$J$3:$R$3,U$3)/4293300</f>
        <v>0.13770992010807537</v>
      </c>
      <c r="V5" s="15">
        <f t="shared" si="1"/>
        <v>0.13770992010807537</v>
      </c>
    </row>
    <row r="6" spans="1:22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2">SUM(J26,J36)</f>
        <v>2399636</v>
      </c>
      <c r="K6" s="17">
        <f t="shared" si="2"/>
        <v>100501.99999999999</v>
      </c>
      <c r="L6" s="17">
        <f t="shared" si="2"/>
        <v>78231.999999999985</v>
      </c>
      <c r="M6" s="18">
        <f t="shared" si="2"/>
        <v>2199636</v>
      </c>
      <c r="N6" s="18">
        <f t="shared" si="2"/>
        <v>78733.999999999971</v>
      </c>
      <c r="O6" s="18">
        <f t="shared" si="2"/>
        <v>0</v>
      </c>
      <c r="P6" s="18">
        <f t="shared" si="2"/>
        <v>1899636</v>
      </c>
      <c r="Q6" s="18">
        <f t="shared" si="2"/>
        <v>0</v>
      </c>
      <c r="R6" s="18">
        <f t="shared" si="2"/>
        <v>0</v>
      </c>
      <c r="T6" s="15">
        <f t="shared" ref="T6:T9" si="3">SUMIFS($J6:$R6,$J$3:$R$3,T$3)/4293300</f>
        <v>0.60055668134069362</v>
      </c>
      <c r="U6" s="15">
        <f t="shared" si="1"/>
        <v>0.53068036242517413</v>
      </c>
      <c r="V6" s="15">
        <f t="shared" si="1"/>
        <v>0.44246523653133951</v>
      </c>
    </row>
    <row r="7" spans="1:22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4">SUM(J27,J37)</f>
        <v>561900</v>
      </c>
      <c r="K7" s="17">
        <f t="shared" si="4"/>
        <v>0</v>
      </c>
      <c r="L7" s="17">
        <f t="shared" si="4"/>
        <v>0</v>
      </c>
      <c r="M7" s="18">
        <f t="shared" si="4"/>
        <v>761900</v>
      </c>
      <c r="N7" s="18">
        <f t="shared" si="4"/>
        <v>0</v>
      </c>
      <c r="O7" s="18">
        <f t="shared" si="4"/>
        <v>0</v>
      </c>
      <c r="P7" s="18">
        <f t="shared" si="4"/>
        <v>1061900</v>
      </c>
      <c r="Q7" s="18">
        <f t="shared" si="4"/>
        <v>0</v>
      </c>
      <c r="R7" s="18">
        <f t="shared" si="4"/>
        <v>0</v>
      </c>
      <c r="T7" s="15">
        <f t="shared" si="3"/>
        <v>0.13087834532876808</v>
      </c>
      <c r="U7" s="15">
        <f t="shared" si="1"/>
        <v>0.17746255793911445</v>
      </c>
      <c r="V7" s="15">
        <f t="shared" si="1"/>
        <v>0.24733887685463396</v>
      </c>
    </row>
    <row r="8" spans="1:22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5">SUM(J28,J38)</f>
        <v>360654</v>
      </c>
      <c r="K8" s="17">
        <f t="shared" si="5"/>
        <v>61497.999999999993</v>
      </c>
      <c r="L8" s="17">
        <f t="shared" si="5"/>
        <v>50767.999999999993</v>
      </c>
      <c r="M8" s="18">
        <f t="shared" si="5"/>
        <v>360654</v>
      </c>
      <c r="N8" s="18">
        <f t="shared" si="5"/>
        <v>83266</v>
      </c>
      <c r="O8" s="18">
        <f t="shared" si="5"/>
        <v>128999.99999999996</v>
      </c>
      <c r="P8" s="18">
        <f t="shared" si="5"/>
        <v>360654</v>
      </c>
      <c r="Q8" s="18">
        <f t="shared" si="5"/>
        <v>161999.99999999997</v>
      </c>
      <c r="R8" s="18">
        <f t="shared" si="5"/>
        <v>128999.99999999996</v>
      </c>
      <c r="T8" s="15">
        <f t="shared" si="3"/>
        <v>0.11015302913842499</v>
      </c>
      <c r="U8" s="15">
        <f t="shared" si="1"/>
        <v>0.13344513544359815</v>
      </c>
      <c r="V8" s="15">
        <f t="shared" si="1"/>
        <v>0.1517839424219132</v>
      </c>
    </row>
    <row r="9" spans="1:22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6">SUM(J29,J39)</f>
        <v>65860</v>
      </c>
      <c r="K9" s="19">
        <f t="shared" si="6"/>
        <v>0</v>
      </c>
      <c r="L9" s="19">
        <f t="shared" si="6"/>
        <v>0</v>
      </c>
      <c r="M9" s="91">
        <f t="shared" si="6"/>
        <v>65860</v>
      </c>
      <c r="N9" s="91">
        <f t="shared" si="6"/>
        <v>0</v>
      </c>
      <c r="O9" s="91">
        <f t="shared" si="6"/>
        <v>0</v>
      </c>
      <c r="P9" s="91">
        <f t="shared" si="6"/>
        <v>65860</v>
      </c>
      <c r="Q9" s="91">
        <f t="shared" si="6"/>
        <v>0</v>
      </c>
      <c r="R9" s="91">
        <f t="shared" si="6"/>
        <v>0</v>
      </c>
      <c r="T9" s="15">
        <f t="shared" si="3"/>
        <v>1.5340181212587053E-2</v>
      </c>
      <c r="U9" s="15">
        <f t="shared" si="1"/>
        <v>1.5340181212587053E-2</v>
      </c>
      <c r="V9" s="15">
        <f t="shared" si="1"/>
        <v>1.5340181212587053E-2</v>
      </c>
    </row>
    <row r="10" spans="1:22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7">SUM(J5:J9)</f>
        <v>3979280</v>
      </c>
      <c r="K10" s="20">
        <f t="shared" si="7"/>
        <v>161999.99999999997</v>
      </c>
      <c r="L10" s="20">
        <f t="shared" si="7"/>
        <v>128999.99999999997</v>
      </c>
      <c r="M10" s="21">
        <f t="shared" si="7"/>
        <v>3979280</v>
      </c>
      <c r="N10" s="21">
        <f t="shared" si="7"/>
        <v>161999.99999999997</v>
      </c>
      <c r="O10" s="21">
        <f t="shared" si="7"/>
        <v>128999.99999999996</v>
      </c>
      <c r="P10" s="21">
        <f t="shared" si="7"/>
        <v>3979280</v>
      </c>
      <c r="Q10" s="21">
        <f t="shared" si="7"/>
        <v>161999.99999999997</v>
      </c>
      <c r="R10" s="21">
        <f t="shared" si="7"/>
        <v>128999.99999999996</v>
      </c>
    </row>
    <row r="11" spans="1:22" x14ac:dyDescent="0.25">
      <c r="A11" s="2"/>
      <c r="B11" s="2"/>
      <c r="C11" s="9"/>
      <c r="D11" s="9"/>
      <c r="E11" s="9"/>
      <c r="F11" s="110"/>
      <c r="G11" s="110"/>
    </row>
    <row r="12" spans="1:22" x14ac:dyDescent="0.25">
      <c r="A12" s="2"/>
      <c r="B12" s="2"/>
      <c r="C12" s="9"/>
      <c r="D12" s="9"/>
      <c r="E12" s="9"/>
      <c r="F12" s="110"/>
      <c r="G12" s="110"/>
    </row>
    <row r="13" spans="1:22" x14ac:dyDescent="0.25">
      <c r="A13" s="2"/>
      <c r="B13" s="2"/>
      <c r="C13" s="9"/>
      <c r="D13" s="9"/>
      <c r="E13" s="9"/>
      <c r="F13" s="110"/>
      <c r="G13" s="110"/>
    </row>
    <row r="14" spans="1:22" x14ac:dyDescent="0.25">
      <c r="A14" s="2"/>
      <c r="B14" s="2"/>
      <c r="C14" s="9"/>
      <c r="D14" s="9"/>
      <c r="E14" s="9"/>
      <c r="F14" s="110"/>
      <c r="G14" s="110"/>
      <c r="T14" s="420">
        <f>4293300*0.25</f>
        <v>1073325</v>
      </c>
    </row>
    <row r="15" spans="1:22" x14ac:dyDescent="0.25">
      <c r="A15" s="2"/>
      <c r="B15" s="2"/>
      <c r="C15" s="9"/>
      <c r="D15" s="9"/>
      <c r="E15" s="9"/>
      <c r="F15" s="110"/>
      <c r="G15" s="110"/>
    </row>
    <row r="16" spans="1:22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299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1666924.2322591296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71073.719384342752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0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1396112.1839026022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0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615211.36557101831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886023.41392754577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75164.786728182051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116449.18079330676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146238.5061125248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116449.18079330676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8">SUM(J25:J29)</f>
        <v>3030352.3130941684</v>
      </c>
      <c r="K30" s="268">
        <f t="shared" si="8"/>
        <v>146238.5061125248</v>
      </c>
      <c r="L30" s="268">
        <f t="shared" si="8"/>
        <v>116449.18079330679</v>
      </c>
      <c r="M30" s="271">
        <f t="shared" si="8"/>
        <v>3030352.3130941684</v>
      </c>
      <c r="N30" s="271">
        <f t="shared" si="8"/>
        <v>146238.5061125248</v>
      </c>
      <c r="O30" s="271">
        <f t="shared" si="8"/>
        <v>116449.18079330676</v>
      </c>
      <c r="P30" s="271">
        <f t="shared" si="8"/>
        <v>3030352.3130941684</v>
      </c>
      <c r="Q30" s="271">
        <f t="shared" si="8"/>
        <v>146238.5061125248</v>
      </c>
      <c r="R30" s="271">
        <f t="shared" si="8"/>
        <v>116449.18079330676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300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532711.76774087024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7660.2806156572242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0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503523.81609739771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0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146688.63442898169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175876.58607245423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8101.213271817951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12550.819206693192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15761.493887475173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12550.819206693192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9">SUM(J35:J39)</f>
        <v>948927.68690583168</v>
      </c>
      <c r="K40" s="268">
        <f t="shared" si="9"/>
        <v>15761.493887475175</v>
      </c>
      <c r="L40" s="268">
        <f t="shared" si="9"/>
        <v>12550.819206693195</v>
      </c>
      <c r="M40" s="271">
        <f t="shared" si="9"/>
        <v>948927.68690583168</v>
      </c>
      <c r="N40" s="271">
        <f t="shared" si="9"/>
        <v>15761.493887475175</v>
      </c>
      <c r="O40" s="271">
        <f t="shared" si="9"/>
        <v>12550.819206693192</v>
      </c>
      <c r="P40" s="271">
        <f t="shared" si="9"/>
        <v>948927.68690583168</v>
      </c>
      <c r="Q40" s="271">
        <f t="shared" si="9"/>
        <v>15761.493887475173</v>
      </c>
      <c r="R40" s="271">
        <f t="shared" si="9"/>
        <v>12550.819206693192</v>
      </c>
    </row>
    <row r="41" spans="9:18" hidden="1" x14ac:dyDescent="0.25"/>
  </sheetData>
  <conditionalFormatting sqref="J5:R9">
    <cfRule type="cellIs" dxfId="46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6"/>
  <sheetViews>
    <sheetView zoomScale="70" zoomScaleNormal="70" workbookViewId="0">
      <selection activeCell="E37" sqref="E37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272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1.07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0.8</v>
      </c>
      <c r="E17" s="3">
        <v>0.9</v>
      </c>
      <c r="F17" s="12"/>
    </row>
    <row r="18" spans="2:11" x14ac:dyDescent="0.25">
      <c r="B18" s="2" t="s">
        <v>141</v>
      </c>
      <c r="C18" s="87">
        <v>1</v>
      </c>
      <c r="D18" s="3">
        <v>1.07</v>
      </c>
      <c r="E18" s="3">
        <v>1.1499999999999999</v>
      </c>
      <c r="F18" s="12"/>
      <c r="G18" s="179"/>
    </row>
    <row r="20" spans="2:11" x14ac:dyDescent="0.25">
      <c r="B20" s="430" t="s">
        <v>325</v>
      </c>
      <c r="C20" s="25"/>
      <c r="D20" s="25"/>
      <c r="E20" s="25"/>
      <c r="F20" s="12"/>
      <c r="I20" s="1"/>
    </row>
    <row r="21" spans="2:11" ht="29.45" customHeight="1" x14ac:dyDescent="0.25">
      <c r="B21" s="430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787.33999999999969</v>
      </c>
      <c r="E26" s="10">
        <f>1%*Arealanvendelse!Q6</f>
        <v>0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0</v>
      </c>
      <c r="E27" s="116">
        <f>1%*Arealanvendelse!R6</f>
        <v>0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8" t="s">
        <v>324</v>
      </c>
      <c r="C30" s="25"/>
      <c r="D30" s="25"/>
      <c r="E30" s="25"/>
      <c r="K30" s="12"/>
    </row>
    <row r="31" spans="2:11" x14ac:dyDescent="0.25">
      <c r="B31" s="429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0.45</v>
      </c>
      <c r="E32" s="90">
        <v>0.48799999999999999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v>0.09</v>
      </c>
      <c r="E33" s="90">
        <v>0.04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ref="D34:D43" si="1">C34</f>
        <v>6.5329688585482673E-2</v>
      </c>
      <c r="E34" s="90">
        <f t="shared" ref="E34:E44" si="2">D34</f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0.12</v>
      </c>
      <c r="E35" s="90">
        <v>0.16500000000000001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v>1.4999999999999999E-2</v>
      </c>
      <c r="E36" s="90">
        <v>1.4999999999999999E-2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v>5.0999999999999997E-2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v>7.0999999999999994E-2</v>
      </c>
      <c r="E45" s="90">
        <v>0</v>
      </c>
      <c r="K45" s="12"/>
    </row>
    <row r="46" spans="2:11" x14ac:dyDescent="0.25">
      <c r="B46" s="25" t="s">
        <v>289</v>
      </c>
      <c r="C46" s="87"/>
      <c r="D46" s="89">
        <f>SUM(D32:D45)</f>
        <v>1.0003517853982797</v>
      </c>
      <c r="E46" s="89">
        <f>SUM(E32:E45)</f>
        <v>0.99988487299418305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193315.29197378291</v>
      </c>
      <c r="E47" s="115" cm="1">
        <f t="array" ref="E47">SUMPRODUCT((E32:E45&gt;$C$32:$C$45)*(E32:E45-$C$32:$C$45))*Arealanvendelse!P6</f>
        <v>228319.25111991493</v>
      </c>
      <c r="K47" s="12"/>
    </row>
    <row r="48" spans="2:11" x14ac:dyDescent="0.25">
      <c r="B48" s="25" t="s">
        <v>241</v>
      </c>
      <c r="C48" s="109"/>
      <c r="D48" s="115">
        <f>1%*Arealanvendelse!M6</f>
        <v>21996.36</v>
      </c>
      <c r="E48" s="115">
        <f>1%*Arealanvendelse!P6</f>
        <v>18996.36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v>7.0000000000000001E-3</v>
      </c>
      <c r="E51" s="209">
        <v>8.0000000000000002E-3</v>
      </c>
    </row>
    <row r="56" spans="2:8" x14ac:dyDescent="0.25">
      <c r="C56" s="423">
        <f>SUM(C32,C35,C38:C39,C45)</f>
        <v>0.79569205391369902</v>
      </c>
      <c r="D56" s="423">
        <f>SUM(D32,D35,D38:D39,D45)</f>
        <v>0.72722619970082603</v>
      </c>
      <c r="E56" s="423">
        <f>SUM(E32,E35,E38:E39,E45)</f>
        <v>0.77675928729672938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24"/>
  <sheetViews>
    <sheetView zoomScale="85" zoomScaleNormal="85" workbookViewId="0">
      <selection activeCell="E20" sqref="E20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272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316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0.4</v>
      </c>
      <c r="E3" s="311">
        <v>0.39700000000000002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v>0.01</v>
      </c>
      <c r="E4" s="311">
        <f t="shared" ref="D4:E12" si="0">D4</f>
        <v>0.01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2.1000000000000001E-2</v>
      </c>
      <c r="E7" s="311">
        <v>8.5999999999999993E-2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0.115</v>
      </c>
      <c r="E8" s="311">
        <v>0.124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0.02</v>
      </c>
      <c r="E9" s="311">
        <v>0.02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v>0.01</v>
      </c>
      <c r="E10" s="311">
        <f t="shared" si="0"/>
        <v>0.01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v>1.4999999999999999E-2</v>
      </c>
      <c r="E11" s="311">
        <v>2.5000000000000001E-2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v>0.15</v>
      </c>
      <c r="E12" s="311">
        <f t="shared" si="0"/>
        <v>0.15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v>0.01</v>
      </c>
      <c r="E13" s="311">
        <v>0.01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1.9E-2</v>
      </c>
      <c r="E14" s="119">
        <f>ROUND('[1]Processer - data'!J$491/'[1]Processer - data'!J$490*E15*'[1]Processer - data'!$H$451/'[1]Processer - data'!$H$452,3)</f>
        <v>2.9000000000000001E-2</v>
      </c>
      <c r="F14" s="1" t="s">
        <v>317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0.08</v>
      </c>
      <c r="E15" s="311">
        <v>0.124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v>8.9999999999999993E-3</v>
      </c>
      <c r="E16" s="311">
        <v>0.01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>C17/2</f>
        <v>0.13564027900047404</v>
      </c>
      <c r="E17" s="311">
        <v>0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ROUND(SUM(D3:D17),3)</f>
        <v>1</v>
      </c>
      <c r="E18" s="120">
        <f>ROUND(SUM(E3:E17),3)</f>
        <v>1</v>
      </c>
      <c r="F18" s="315" t="s">
        <v>318</v>
      </c>
    </row>
    <row r="20" spans="1:6" x14ac:dyDescent="0.25">
      <c r="C20" s="1" t="s">
        <v>203</v>
      </c>
      <c r="D20" s="423">
        <f>D15-C15+D14-C14</f>
        <v>9.9000000000000005E-2</v>
      </c>
      <c r="E20" s="423">
        <f>D20/SUM($D$20:$D$24)</f>
        <v>0.71225034164736145</v>
      </c>
    </row>
    <row r="21" spans="1:6" x14ac:dyDescent="0.25">
      <c r="C21" s="1" t="s">
        <v>338</v>
      </c>
      <c r="D21" s="423">
        <f>D9-C9</f>
        <v>3.6798266404821575E-3</v>
      </c>
      <c r="E21" s="423">
        <f t="shared" ref="E21:E24" si="1">D21/SUM($D$20:$D$24)</f>
        <v>2.647432102915635E-2</v>
      </c>
    </row>
    <row r="22" spans="1:6" x14ac:dyDescent="0.25">
      <c r="C22" s="1" t="s">
        <v>52</v>
      </c>
      <c r="D22" s="423">
        <f>D7-C7</f>
        <v>1.1316245682941695E-2</v>
      </c>
      <c r="E22" s="423">
        <f t="shared" si="1"/>
        <v>8.141413993778486E-2</v>
      </c>
    </row>
    <row r="23" spans="1:6" x14ac:dyDescent="0.25">
      <c r="C23" s="1" t="str">
        <f>A11</f>
        <v>Muslinger</v>
      </c>
      <c r="D23" s="423">
        <f>D11</f>
        <v>1.4999999999999999E-2</v>
      </c>
      <c r="E23" s="423">
        <f t="shared" si="1"/>
        <v>0.10791671843141838</v>
      </c>
    </row>
    <row r="24" spans="1:6" x14ac:dyDescent="0.25">
      <c r="C24" s="1" t="str">
        <f>A10</f>
        <v>Tang</v>
      </c>
      <c r="D24" s="423">
        <f>D10</f>
        <v>0.01</v>
      </c>
      <c r="E24" s="423">
        <f t="shared" si="1"/>
        <v>7.1944478954278926E-2</v>
      </c>
    </row>
  </sheetData>
  <conditionalFormatting sqref="C18">
    <cfRule type="cellIs" dxfId="45" priority="2" operator="notBetween">
      <formula>1</formula>
      <formula>1</formula>
    </cfRule>
  </conditionalFormatting>
  <conditionalFormatting sqref="D18:E18">
    <cfRule type="cellIs" dxfId="44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D17" sqref="D17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272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281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280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0.05</v>
      </c>
      <c r="D13" s="8">
        <v>0.05</v>
      </c>
    </row>
    <row r="14" spans="1:4" x14ac:dyDescent="0.25">
      <c r="A14" s="2" t="s">
        <v>177</v>
      </c>
      <c r="B14" s="7">
        <v>0</v>
      </c>
      <c r="C14" s="8">
        <v>0.45</v>
      </c>
      <c r="D14" s="8">
        <v>0.45</v>
      </c>
    </row>
    <row r="15" spans="1:4" x14ac:dyDescent="0.25">
      <c r="A15" s="2" t="s">
        <v>178</v>
      </c>
      <c r="B15" s="7">
        <v>0</v>
      </c>
      <c r="C15" s="8">
        <v>0.05</v>
      </c>
      <c r="D15" s="8">
        <v>0.05</v>
      </c>
    </row>
    <row r="16" spans="1:4" x14ac:dyDescent="0.25">
      <c r="A16" s="2" t="s">
        <v>179</v>
      </c>
      <c r="B16" s="7">
        <v>0</v>
      </c>
      <c r="C16" s="8">
        <v>0.45</v>
      </c>
      <c r="D16" s="8">
        <v>0.45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/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9263.6609473980971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7729.7520327712837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1193.9412236523135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1010.034185224394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929.31007077735489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7775.8483556054853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120.25583831355286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1024.0272781543856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9263.6609473980971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1193.9412236523135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926.24532479925938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119.85924991060391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83385.706851283379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71612.964704217651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10747.121982854449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9355.7050550022395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8351.0323122956906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70217.470541786286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1080.651574838349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9244.9402910940662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81341.236571450892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10483.512251115475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8087.8881277123883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1046.5998352634929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9263.6609473980971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7728.3769414673288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1193.9412236523135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1009.8562438001971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929.31007077735489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7775.8483556054853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120.25583831355286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1024.0272781543856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9263.6609473980971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1193.9412236523135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927.62041610321421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120.03719133480094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83391.308067005535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71843.216005203809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10747.846798944822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9386.0426573313671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8345.4310965735185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70305.803805458301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1079.9267587479762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9255.6330371256008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81033.197945818625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10443.846582615975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8077.3421886864571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1045.2351554023292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31" t="s">
        <v>288</v>
      </c>
      <c r="B47" s="2" t="s">
        <v>23</v>
      </c>
      <c r="C47" s="2"/>
      <c r="D47" s="2"/>
      <c r="E47" s="2" t="s">
        <v>24</v>
      </c>
      <c r="F47" s="2"/>
      <c r="G47" s="2"/>
      <c r="H47" s="1" t="s">
        <v>328</v>
      </c>
    </row>
    <row r="48" spans="1:10" hidden="1" x14ac:dyDescent="0.25">
      <c r="A48" s="432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10192.971018175453</v>
      </c>
      <c r="D50" s="109">
        <f t="shared" ca="1" si="0"/>
        <v>25695.506660574127</v>
      </c>
      <c r="E50" s="109">
        <f t="shared" ca="1" si="0"/>
        <v>0</v>
      </c>
      <c r="F50" s="109">
        <f t="shared" ca="1" si="0"/>
        <v>1314.1970619658664</v>
      </c>
      <c r="G50" s="109">
        <f t="shared" ca="1" si="0"/>
        <v>3347.861936941697</v>
      </c>
      <c r="H50" s="109">
        <f t="shared" ref="H50:H54" ca="1" si="2">SUM(B50,E50)</f>
        <v>0</v>
      </c>
      <c r="I50" s="109">
        <f t="shared" ca="1" si="1"/>
        <v>11507.168080141319</v>
      </c>
      <c r="J50" s="109">
        <f t="shared" ca="1" si="1"/>
        <v>29043.368597515822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91736.73916357907</v>
      </c>
      <c r="D51" s="109">
        <f t="shared" ca="1" si="0"/>
        <v>231259.55994516722</v>
      </c>
      <c r="E51" s="109">
        <f t="shared" ca="1" si="0"/>
        <v>0</v>
      </c>
      <c r="F51" s="109">
        <f t="shared" ca="1" si="0"/>
        <v>11827.773557692799</v>
      </c>
      <c r="G51" s="109">
        <f t="shared" ca="1" si="0"/>
        <v>30130.757432475271</v>
      </c>
      <c r="H51" s="109">
        <f t="shared" ca="1" si="2"/>
        <v>0</v>
      </c>
      <c r="I51" s="109">
        <f t="shared" ca="1" si="1"/>
        <v>103564.51272127187</v>
      </c>
      <c r="J51" s="109">
        <f t="shared" ca="1" si="1"/>
        <v>261390.3173776425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10192.971018175453</v>
      </c>
      <c r="D52" s="109">
        <f t="shared" ca="1" si="0"/>
        <v>25695.506660574127</v>
      </c>
      <c r="E52" s="109">
        <f t="shared" ca="1" si="0"/>
        <v>0</v>
      </c>
      <c r="F52" s="109">
        <f t="shared" ca="1" si="0"/>
        <v>1314.1970619658664</v>
      </c>
      <c r="G52" s="109">
        <f t="shared" ca="1" si="0"/>
        <v>3347.861936941697</v>
      </c>
      <c r="H52" s="109">
        <f t="shared" ca="1" si="2"/>
        <v>0</v>
      </c>
      <c r="I52" s="109">
        <f t="shared" ca="1" si="1"/>
        <v>11507.168080141319</v>
      </c>
      <c r="J52" s="109">
        <f t="shared" ca="1" si="1"/>
        <v>29043.368597515822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91736.739163579055</v>
      </c>
      <c r="D53" s="109">
        <f t="shared" ca="1" si="0"/>
        <v>231259.55994516719</v>
      </c>
      <c r="E53" s="109">
        <f t="shared" ca="1" si="0"/>
        <v>0</v>
      </c>
      <c r="F53" s="109">
        <f t="shared" ca="1" si="0"/>
        <v>11827.773557692799</v>
      </c>
      <c r="G53" s="109">
        <f t="shared" ca="1" si="0"/>
        <v>30130.757432475275</v>
      </c>
      <c r="H53" s="109">
        <f t="shared" ca="1" si="2"/>
        <v>0</v>
      </c>
      <c r="I53" s="109">
        <f t="shared" ca="1" si="1"/>
        <v>103564.51272127185</v>
      </c>
      <c r="J53" s="109">
        <f t="shared" ca="1" si="1"/>
        <v>261390.31737764247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329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43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D2" sqref="D2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331</v>
      </c>
      <c r="E1" s="168" t="s">
        <v>330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108.66749999999884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929.31007077735489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108.12416249999951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928.76673327735557</v>
      </c>
      <c r="G3" s="168">
        <f ca="1">IF($C3-G$1&lt;År1,0,F2*(1-VLOOKUP($A3,[1]Hugst!$R$5:$W$9,MATCH(ROUNDUP((G$1)/10,0)*10,[1]Hugst!$R$4:$W$4,0))))</f>
        <v>929.31007077735489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107.58354168750233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928.22611246485837</v>
      </c>
      <c r="G4" s="168">
        <f ca="1">IF($C4-G$1&lt;År1,0,F3*(1-VLOOKUP($A4,[1]Hugst!$R$5:$W$9,MATCH(ROUNDUP((G$1)/10,0)*10,[1]Hugst!$R$4:$W$4,0))))</f>
        <v>928.76673327735557</v>
      </c>
      <c r="H4" s="168">
        <f ca="1">IF($C4-H$1&lt;År1,0,G3*(1-VLOOKUP($A4,[1]Hugst!$R$5:$W$9,MATCH(ROUNDUP((H$1)/10,0)*10,[1]Hugst!$R$4:$W$4,0))))</f>
        <v>929.31007077735489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107.04562397905971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927.68819475641567</v>
      </c>
      <c r="G5" s="168">
        <f ca="1">IF($C5-G$1&lt;År1,0,F4*(1-VLOOKUP($A5,[1]Hugst!$R$5:$W$9,MATCH(ROUNDUP((G$1)/10,0)*10,[1]Hugst!$R$4:$W$4,0))))</f>
        <v>928.22611246485837</v>
      </c>
      <c r="H5" s="168">
        <f ca="1">IF($C5-H$1&lt;År1,0,G4*(1-VLOOKUP($A5,[1]Hugst!$R$5:$W$9,MATCH(ROUNDUP((H$1)/10,0)*10,[1]Hugst!$R$4:$W$4,0))))</f>
        <v>928.76673327735557</v>
      </c>
      <c r="I5" s="168">
        <f ca="1">IF($C5-I$1&lt;År1,0,H4*(1-VLOOKUP($A5,[1]Hugst!$R$5:$W$9,MATCH(ROUNDUP((I$1)/10,0)*10,[1]Hugst!$R$4:$W$4,0))))</f>
        <v>929.31007077735489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106.51039585916732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927.15296663652339</v>
      </c>
      <c r="G6" s="168">
        <f ca="1">IF($C6-G$1&lt;År1,0,F5*(1-VLOOKUP($A6,[1]Hugst!$R$5:$W$9,MATCH(ROUNDUP((G$1)/10,0)*10,[1]Hugst!$R$4:$W$4,0))))</f>
        <v>927.68819475641567</v>
      </c>
      <c r="H6" s="168">
        <f ca="1">IF($C6-H$1&lt;År1,0,G5*(1-VLOOKUP($A6,[1]Hugst!$R$5:$W$9,MATCH(ROUNDUP((H$1)/10,0)*10,[1]Hugst!$R$4:$W$4,0))))</f>
        <v>928.22611246485837</v>
      </c>
      <c r="I6" s="168">
        <f ca="1">IF($C6-I$1&lt;År1,0,H5*(1-VLOOKUP($A6,[1]Hugst!$R$5:$W$9,MATCH(ROUNDUP((I$1)/10,0)*10,[1]Hugst!$R$4:$W$4,0))))</f>
        <v>928.76673327735557</v>
      </c>
      <c r="J6" s="168">
        <f ca="1">IF($C6-J$1&lt;År1,0,I5*(1-VLOOKUP($A6,[1]Hugst!$R$5:$W$9,MATCH(ROUNDUP((J$1)/10,0)*10,[1]Hugst!$R$4:$W$4,0))))</f>
        <v>929.31007077735489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105.97784387987053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926.62041465722655</v>
      </c>
      <c r="G7" s="168">
        <f ca="1">IF($C7-G$1&lt;År1,0,F6*(1-VLOOKUP($A7,[1]Hugst!$R$5:$W$9,MATCH(ROUNDUP((G$1)/10,0)*10,[1]Hugst!$R$4:$W$4,0))))</f>
        <v>927.15296663652339</v>
      </c>
      <c r="H7" s="168">
        <f ca="1">IF($C7-H$1&lt;År1,0,G6*(1-VLOOKUP($A7,[1]Hugst!$R$5:$W$9,MATCH(ROUNDUP((H$1)/10,0)*10,[1]Hugst!$R$4:$W$4,0))))</f>
        <v>927.68819475641567</v>
      </c>
      <c r="I7" s="168">
        <f ca="1">IF($C7-I$1&lt;År1,0,H6*(1-VLOOKUP($A7,[1]Hugst!$R$5:$W$9,MATCH(ROUNDUP((I$1)/10,0)*10,[1]Hugst!$R$4:$W$4,0))))</f>
        <v>928.22611246485837</v>
      </c>
      <c r="J7" s="168">
        <f ca="1">IF($C7-J$1&lt;År1,0,I6*(1-VLOOKUP($A7,[1]Hugst!$R$5:$W$9,MATCH(ROUNDUP((J$1)/10,0)*10,[1]Hugst!$R$4:$W$4,0))))</f>
        <v>928.76673327735557</v>
      </c>
      <c r="K7" s="168">
        <f ca="1">IF($C7-K$1&lt;År1,0,J6*(1-VLOOKUP($A7,[1]Hugst!$R$5:$W$9,MATCH(ROUNDUP((K$1)/10,0)*10,[1]Hugst!$R$4:$W$4,0))))</f>
        <v>929.31007077735489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105.44795466047367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926.09052543782968</v>
      </c>
      <c r="G8" s="168">
        <f ca="1">IF($C8-G$1&lt;År1,0,F7*(1-VLOOKUP($A8,[1]Hugst!$R$5:$W$9,MATCH(ROUNDUP((G$1)/10,0)*10,[1]Hugst!$R$4:$W$4,0))))</f>
        <v>926.62041465722655</v>
      </c>
      <c r="H8" s="168">
        <f ca="1">IF($C8-H$1&lt;År1,0,G7*(1-VLOOKUP($A8,[1]Hugst!$R$5:$W$9,MATCH(ROUNDUP((H$1)/10,0)*10,[1]Hugst!$R$4:$W$4,0))))</f>
        <v>927.15296663652339</v>
      </c>
      <c r="I8" s="168">
        <f ca="1">IF($C8-I$1&lt;År1,0,H7*(1-VLOOKUP($A8,[1]Hugst!$R$5:$W$9,MATCH(ROUNDUP((I$1)/10,0)*10,[1]Hugst!$R$4:$W$4,0))))</f>
        <v>927.68819475641567</v>
      </c>
      <c r="J8" s="168">
        <f ca="1">IF($C8-J$1&lt;År1,0,I7*(1-VLOOKUP($A8,[1]Hugst!$R$5:$W$9,MATCH(ROUNDUP((J$1)/10,0)*10,[1]Hugst!$R$4:$W$4,0))))</f>
        <v>928.22611246485837</v>
      </c>
      <c r="K8" s="168">
        <f ca="1">IF($C8-K$1&lt;År1,0,J7*(1-VLOOKUP($A8,[1]Hugst!$R$5:$W$9,MATCH(ROUNDUP((K$1)/10,0)*10,[1]Hugst!$R$4:$W$4,0))))</f>
        <v>928.76673327735557</v>
      </c>
      <c r="L8" s="168">
        <f ca="1">IF($C8-L$1&lt;År1,0,K7*(1-VLOOKUP($A8,[1]Hugst!$R$5:$W$9,MATCH(ROUNDUP((L$1)/10,0)*10,[1]Hugst!$R$4:$W$4,0))))</f>
        <v>929.31007077735489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104.92071488717045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925.56328566452646</v>
      </c>
      <c r="G9" s="168">
        <f ca="1">IF($C9-G$1&lt;År1,0,F8*(1-VLOOKUP($A9,[1]Hugst!$R$5:$W$9,MATCH(ROUNDUP((G$1)/10,0)*10,[1]Hugst!$R$4:$W$4,0))))</f>
        <v>926.09052543782968</v>
      </c>
      <c r="H9" s="168">
        <f ca="1">IF($C9-H$1&lt;År1,0,G8*(1-VLOOKUP($A9,[1]Hugst!$R$5:$W$9,MATCH(ROUNDUP((H$1)/10,0)*10,[1]Hugst!$R$4:$W$4,0))))</f>
        <v>926.62041465722655</v>
      </c>
      <c r="I9" s="168">
        <f ca="1">IF($C9-I$1&lt;År1,0,H8*(1-VLOOKUP($A9,[1]Hugst!$R$5:$W$9,MATCH(ROUNDUP((I$1)/10,0)*10,[1]Hugst!$R$4:$W$4,0))))</f>
        <v>927.15296663652339</v>
      </c>
      <c r="J9" s="168">
        <f ca="1">IF($C9-J$1&lt;År1,0,I8*(1-VLOOKUP($A9,[1]Hugst!$R$5:$W$9,MATCH(ROUNDUP((J$1)/10,0)*10,[1]Hugst!$R$4:$W$4,0))))</f>
        <v>927.68819475641567</v>
      </c>
      <c r="K9" s="168">
        <f ca="1">IF($C9-K$1&lt;År1,0,J8*(1-VLOOKUP($A9,[1]Hugst!$R$5:$W$9,MATCH(ROUNDUP((K$1)/10,0)*10,[1]Hugst!$R$4:$W$4,0))))</f>
        <v>928.22611246485837</v>
      </c>
      <c r="L9" s="168">
        <f ca="1">IF($C9-L$1&lt;År1,0,K8*(1-VLOOKUP($A9,[1]Hugst!$R$5:$W$9,MATCH(ROUNDUP((L$1)/10,0)*10,[1]Hugst!$R$4:$W$4,0))))</f>
        <v>928.76673327735557</v>
      </c>
      <c r="M9" s="168">
        <f ca="1">IF($C9-M$1&lt;År1,0,L8*(1-VLOOKUP($A9,[1]Hugst!$R$5:$W$9,MATCH(ROUNDUP((M$1)/10,0)*10,[1]Hugst!$R$4:$W$4,0))))</f>
        <v>929.31007077735489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104.39611131273261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925.03868209008863</v>
      </c>
      <c r="G10" s="168">
        <f ca="1">IF($C10-G$1&lt;År1,0,F9*(1-VLOOKUP($A10,[1]Hugst!$R$5:$W$9,MATCH(ROUNDUP((G$1)/10,0)*10,[1]Hugst!$R$4:$W$4,0))))</f>
        <v>925.56328566452646</v>
      </c>
      <c r="H10" s="168">
        <f ca="1">IF($C10-H$1&lt;År1,0,G9*(1-VLOOKUP($A10,[1]Hugst!$R$5:$W$9,MATCH(ROUNDUP((H$1)/10,0)*10,[1]Hugst!$R$4:$W$4,0))))</f>
        <v>926.09052543782968</v>
      </c>
      <c r="I10" s="168">
        <f ca="1">IF($C10-I$1&lt;År1,0,H9*(1-VLOOKUP($A10,[1]Hugst!$R$5:$W$9,MATCH(ROUNDUP((I$1)/10,0)*10,[1]Hugst!$R$4:$W$4,0))))</f>
        <v>926.62041465722655</v>
      </c>
      <c r="J10" s="168">
        <f ca="1">IF($C10-J$1&lt;År1,0,I9*(1-VLOOKUP($A10,[1]Hugst!$R$5:$W$9,MATCH(ROUNDUP((J$1)/10,0)*10,[1]Hugst!$R$4:$W$4,0))))</f>
        <v>927.15296663652339</v>
      </c>
      <c r="K10" s="168">
        <f ca="1">IF($C10-K$1&lt;År1,0,J9*(1-VLOOKUP($A10,[1]Hugst!$R$5:$W$9,MATCH(ROUNDUP((K$1)/10,0)*10,[1]Hugst!$R$4:$W$4,0))))</f>
        <v>927.68819475641567</v>
      </c>
      <c r="L10" s="168">
        <f ca="1">IF($C10-L$1&lt;År1,0,K9*(1-VLOOKUP($A10,[1]Hugst!$R$5:$W$9,MATCH(ROUNDUP((L$1)/10,0)*10,[1]Hugst!$R$4:$W$4,0))))</f>
        <v>928.22611246485837</v>
      </c>
      <c r="M10" s="168">
        <f ca="1">IF($C10-M$1&lt;År1,0,L9*(1-VLOOKUP($A10,[1]Hugst!$R$5:$W$9,MATCH(ROUNDUP((M$1)/10,0)*10,[1]Hugst!$R$4:$W$4,0))))</f>
        <v>928.76673327735557</v>
      </c>
      <c r="N10" s="168">
        <f ca="1">IF($C10-N$1&lt;År1,0,M9*(1-VLOOKUP($A10,[1]Hugst!$R$5:$W$9,MATCH(ROUNDUP((N$1)/10,0)*10,[1]Hugst!$R$4:$W$4,0))))</f>
        <v>929.31007077735489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103.87413075616928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924.51670153352529</v>
      </c>
      <c r="G11" s="168">
        <f ca="1">IF($C11-G$1&lt;År1,0,F10*(1-VLOOKUP($A11,[1]Hugst!$R$5:$W$9,MATCH(ROUNDUP((G$1)/10,0)*10,[1]Hugst!$R$4:$W$4,0))))</f>
        <v>925.03868209008863</v>
      </c>
      <c r="H11" s="168">
        <f ca="1">IF($C11-H$1&lt;År1,0,G10*(1-VLOOKUP($A11,[1]Hugst!$R$5:$W$9,MATCH(ROUNDUP((H$1)/10,0)*10,[1]Hugst!$R$4:$W$4,0))))</f>
        <v>925.56328566452646</v>
      </c>
      <c r="I11" s="168">
        <f ca="1">IF($C11-I$1&lt;År1,0,H10*(1-VLOOKUP($A11,[1]Hugst!$R$5:$W$9,MATCH(ROUNDUP((I$1)/10,0)*10,[1]Hugst!$R$4:$W$4,0))))</f>
        <v>926.09052543782968</v>
      </c>
      <c r="J11" s="168">
        <f ca="1">IF($C11-J$1&lt;År1,0,I10*(1-VLOOKUP($A11,[1]Hugst!$R$5:$W$9,MATCH(ROUNDUP((J$1)/10,0)*10,[1]Hugst!$R$4:$W$4,0))))</f>
        <v>926.62041465722655</v>
      </c>
      <c r="K11" s="168">
        <f ca="1">IF($C11-K$1&lt;År1,0,J10*(1-VLOOKUP($A11,[1]Hugst!$R$5:$W$9,MATCH(ROUNDUP((K$1)/10,0)*10,[1]Hugst!$R$4:$W$4,0))))</f>
        <v>927.15296663652339</v>
      </c>
      <c r="L11" s="168">
        <f ca="1">IF($C11-L$1&lt;År1,0,K10*(1-VLOOKUP($A11,[1]Hugst!$R$5:$W$9,MATCH(ROUNDUP((L$1)/10,0)*10,[1]Hugst!$R$4:$W$4,0))))</f>
        <v>927.68819475641567</v>
      </c>
      <c r="M11" s="168">
        <f ca="1">IF($C11-M$1&lt;År1,0,L10*(1-VLOOKUP($A11,[1]Hugst!$R$5:$W$9,MATCH(ROUNDUP((M$1)/10,0)*10,[1]Hugst!$R$4:$W$4,0))))</f>
        <v>928.22611246485837</v>
      </c>
      <c r="N11" s="168">
        <f ca="1">IF($C11-N$1&lt;År1,0,M10*(1-VLOOKUP($A11,[1]Hugst!$R$5:$W$9,MATCH(ROUNDUP((N$1)/10,0)*10,[1]Hugst!$R$4:$W$4,0))))</f>
        <v>928.76673327735557</v>
      </c>
      <c r="O11" s="168">
        <f ca="1">IF($C11-O$1&lt;År1,0,N10*(1-VLOOKUP($A11,[1]Hugst!$R$5:$W$9,MATCH(ROUNDUP((O$1)/10,0)*10,[1]Hugst!$R$4:$W$4,0))))</f>
        <v>929.31007077735489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103.35476010239222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923.99733087974823</v>
      </c>
      <c r="G12" s="168">
        <f ca="1">IF($C12-G$1&lt;År1,0,F11*(1-VLOOKUP($A12,[1]Hugst!$R$5:$W$9,MATCH(ROUNDUP((G$1)/10,0)*10,[1]Hugst!$R$4:$W$4,0))))</f>
        <v>924.51670153352529</v>
      </c>
      <c r="H12" s="168">
        <f ca="1">IF($C12-H$1&lt;År1,0,G11*(1-VLOOKUP($A12,[1]Hugst!$R$5:$W$9,MATCH(ROUNDUP((H$1)/10,0)*10,[1]Hugst!$R$4:$W$4,0))))</f>
        <v>925.03868209008863</v>
      </c>
      <c r="I12" s="168">
        <f ca="1">IF($C12-I$1&lt;År1,0,H11*(1-VLOOKUP($A12,[1]Hugst!$R$5:$W$9,MATCH(ROUNDUP((I$1)/10,0)*10,[1]Hugst!$R$4:$W$4,0))))</f>
        <v>925.56328566452646</v>
      </c>
      <c r="J12" s="168">
        <f ca="1">IF($C12-J$1&lt;År1,0,I11*(1-VLOOKUP($A12,[1]Hugst!$R$5:$W$9,MATCH(ROUNDUP((J$1)/10,0)*10,[1]Hugst!$R$4:$W$4,0))))</f>
        <v>926.09052543782968</v>
      </c>
      <c r="K12" s="168">
        <f ca="1">IF($C12-K$1&lt;År1,0,J11*(1-VLOOKUP($A12,[1]Hugst!$R$5:$W$9,MATCH(ROUNDUP((K$1)/10,0)*10,[1]Hugst!$R$4:$W$4,0))))</f>
        <v>926.62041465722655</v>
      </c>
      <c r="L12" s="168">
        <f ca="1">IF($C12-L$1&lt;År1,0,K11*(1-VLOOKUP($A12,[1]Hugst!$R$5:$W$9,MATCH(ROUNDUP((L$1)/10,0)*10,[1]Hugst!$R$4:$W$4,0))))</f>
        <v>927.15296663652339</v>
      </c>
      <c r="M12" s="168">
        <f ca="1">IF($C12-M$1&lt;År1,0,L11*(1-VLOOKUP($A12,[1]Hugst!$R$5:$W$9,MATCH(ROUNDUP((M$1)/10,0)*10,[1]Hugst!$R$4:$W$4,0))))</f>
        <v>927.68819475641567</v>
      </c>
      <c r="N12" s="168">
        <f ca="1">IF($C12-N$1&lt;År1,0,M11*(1-VLOOKUP($A12,[1]Hugst!$R$5:$W$9,MATCH(ROUNDUP((N$1)/10,0)*10,[1]Hugst!$R$4:$W$4,0))))</f>
        <v>928.22611246485837</v>
      </c>
      <c r="O12" s="168">
        <f ca="1">IF($C12-O$1&lt;År1,0,N11*(1-VLOOKUP($A12,[1]Hugst!$R$5:$W$9,MATCH(ROUNDUP((O$1)/10,0)*10,[1]Hugst!$R$4:$W$4,0))))</f>
        <v>928.76673327735557</v>
      </c>
      <c r="P12" s="168">
        <f ca="1">IF($C12-P$1&lt;År1,0,O11*(1-VLOOKUP($A12,[1]Hugst!$R$5:$W$9,MATCH(ROUNDUP((P$1)/10,0)*10,[1]Hugst!$R$4:$W$4,0))))</f>
        <v>929.31007077735489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102.83798630187539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779.86810719319408</v>
      </c>
      <c r="G13" s="168">
        <f ca="1">IF($C13-G$1&lt;År1,0,F12*(1-VLOOKUP($A13,[1]Hugst!$R$5:$W$9,MATCH(ROUNDUP((G$1)/10,0)*10,[1]Hugst!$R$4:$W$4,0))))</f>
        <v>923.99733087974823</v>
      </c>
      <c r="H13" s="168">
        <f ca="1">IF($C13-H$1&lt;År1,0,G12*(1-VLOOKUP($A13,[1]Hugst!$R$5:$W$9,MATCH(ROUNDUP((H$1)/10,0)*10,[1]Hugst!$R$4:$W$4,0))))</f>
        <v>924.51670153352529</v>
      </c>
      <c r="I13" s="168">
        <f ca="1">IF($C13-I$1&lt;År1,0,H12*(1-VLOOKUP($A13,[1]Hugst!$R$5:$W$9,MATCH(ROUNDUP((I$1)/10,0)*10,[1]Hugst!$R$4:$W$4,0))))</f>
        <v>925.03868209008863</v>
      </c>
      <c r="J13" s="168">
        <f ca="1">IF($C13-J$1&lt;År1,0,I12*(1-VLOOKUP($A13,[1]Hugst!$R$5:$W$9,MATCH(ROUNDUP((J$1)/10,0)*10,[1]Hugst!$R$4:$W$4,0))))</f>
        <v>925.56328566452646</v>
      </c>
      <c r="K13" s="168">
        <f ca="1">IF($C13-K$1&lt;År1,0,J12*(1-VLOOKUP($A13,[1]Hugst!$R$5:$W$9,MATCH(ROUNDUP((K$1)/10,0)*10,[1]Hugst!$R$4:$W$4,0))))</f>
        <v>926.09052543782968</v>
      </c>
      <c r="L13" s="168">
        <f ca="1">IF($C13-L$1&lt;År1,0,K12*(1-VLOOKUP($A13,[1]Hugst!$R$5:$W$9,MATCH(ROUNDUP((L$1)/10,0)*10,[1]Hugst!$R$4:$W$4,0))))</f>
        <v>926.62041465722655</v>
      </c>
      <c r="M13" s="168">
        <f ca="1">IF($C13-M$1&lt;År1,0,L12*(1-VLOOKUP($A13,[1]Hugst!$R$5:$W$9,MATCH(ROUNDUP((M$1)/10,0)*10,[1]Hugst!$R$4:$W$4,0))))</f>
        <v>927.15296663652339</v>
      </c>
      <c r="N13" s="168">
        <f ca="1">IF($C13-N$1&lt;År1,0,M12*(1-VLOOKUP($A13,[1]Hugst!$R$5:$W$9,MATCH(ROUNDUP((N$1)/10,0)*10,[1]Hugst!$R$4:$W$4,0))))</f>
        <v>927.68819475641567</v>
      </c>
      <c r="O13" s="168">
        <f ca="1">IF($C13-O$1&lt;År1,0,N12*(1-VLOOKUP($A13,[1]Hugst!$R$5:$W$9,MATCH(ROUNDUP((O$1)/10,0)*10,[1]Hugst!$R$4:$W$4,0))))</f>
        <v>928.22611246485837</v>
      </c>
      <c r="P13" s="168">
        <f ca="1">IF($C13-P$1&lt;År1,0,O12*(1-VLOOKUP($A13,[1]Hugst!$R$5:$W$9,MATCH(ROUNDUP((P$1)/10,0)*10,[1]Hugst!$R$4:$W$4,0))))</f>
        <v>928.76673327735557</v>
      </c>
      <c r="Q13" s="168">
        <f ca="1">IF($C13-Q$1&lt;År1,0,P12*(1-VLOOKUP($A13,[1]Hugst!$R$5:$W$9,MATCH(ROUNDUP((Q$1)/10,0)*10,[1]Hugst!$R$4:$W$4,0))))</f>
        <v>929.31007077735489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102.32379637036638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779.35391726168507</v>
      </c>
      <c r="G14" s="168">
        <f ca="1">IF($C14-G$1&lt;År1,0,F13*(1-VLOOKUP($A14,[1]Hugst!$R$5:$W$9,MATCH(ROUNDUP((G$1)/10,0)*10,[1]Hugst!$R$4:$W$4,0))))</f>
        <v>779.86810719319408</v>
      </c>
      <c r="H14" s="168">
        <f ca="1">IF($C14-H$1&lt;År1,0,G13*(1-VLOOKUP($A14,[1]Hugst!$R$5:$W$9,MATCH(ROUNDUP((H$1)/10,0)*10,[1]Hugst!$R$4:$W$4,0))))</f>
        <v>923.99733087974823</v>
      </c>
      <c r="I14" s="168">
        <f ca="1">IF($C14-I$1&lt;År1,0,H13*(1-VLOOKUP($A14,[1]Hugst!$R$5:$W$9,MATCH(ROUNDUP((I$1)/10,0)*10,[1]Hugst!$R$4:$W$4,0))))</f>
        <v>924.51670153352529</v>
      </c>
      <c r="J14" s="168">
        <f ca="1">IF($C14-J$1&lt;År1,0,I13*(1-VLOOKUP($A14,[1]Hugst!$R$5:$W$9,MATCH(ROUNDUP((J$1)/10,0)*10,[1]Hugst!$R$4:$W$4,0))))</f>
        <v>925.03868209008863</v>
      </c>
      <c r="K14" s="168">
        <f ca="1">IF($C14-K$1&lt;År1,0,J13*(1-VLOOKUP($A14,[1]Hugst!$R$5:$W$9,MATCH(ROUNDUP((K$1)/10,0)*10,[1]Hugst!$R$4:$W$4,0))))</f>
        <v>925.56328566452646</v>
      </c>
      <c r="L14" s="168">
        <f ca="1">IF($C14-L$1&lt;År1,0,K13*(1-VLOOKUP($A14,[1]Hugst!$R$5:$W$9,MATCH(ROUNDUP((L$1)/10,0)*10,[1]Hugst!$R$4:$W$4,0))))</f>
        <v>926.09052543782968</v>
      </c>
      <c r="M14" s="168">
        <f ca="1">IF($C14-M$1&lt;År1,0,L13*(1-VLOOKUP($A14,[1]Hugst!$R$5:$W$9,MATCH(ROUNDUP((M$1)/10,0)*10,[1]Hugst!$R$4:$W$4,0))))</f>
        <v>926.62041465722655</v>
      </c>
      <c r="N14" s="168">
        <f ca="1">IF($C14-N$1&lt;År1,0,M13*(1-VLOOKUP($A14,[1]Hugst!$R$5:$W$9,MATCH(ROUNDUP((N$1)/10,0)*10,[1]Hugst!$R$4:$W$4,0))))</f>
        <v>927.15296663652339</v>
      </c>
      <c r="O14" s="168">
        <f ca="1">IF($C14-O$1&lt;År1,0,N13*(1-VLOOKUP($A14,[1]Hugst!$R$5:$W$9,MATCH(ROUNDUP((O$1)/10,0)*10,[1]Hugst!$R$4:$W$4,0))))</f>
        <v>927.68819475641567</v>
      </c>
      <c r="P14" s="168">
        <f ca="1">IF($C14-P$1&lt;År1,0,O13*(1-VLOOKUP($A14,[1]Hugst!$R$5:$W$9,MATCH(ROUNDUP((P$1)/10,0)*10,[1]Hugst!$R$4:$W$4,0))))</f>
        <v>928.22611246485837</v>
      </c>
      <c r="Q14" s="168">
        <f ca="1">IF($C14-Q$1&lt;År1,0,P13*(1-VLOOKUP($A14,[1]Hugst!$R$5:$W$9,MATCH(ROUNDUP((Q$1)/10,0)*10,[1]Hugst!$R$4:$W$4,0))))</f>
        <v>928.76673327735557</v>
      </c>
      <c r="R14" s="168">
        <f ca="1">IF($C14-R$1&lt;År1,0,Q13*(1-VLOOKUP($A14,[1]Hugst!$R$5:$W$9,MATCH(ROUNDUP((R$1)/10,0)*10,[1]Hugst!$R$4:$W$4,0))))</f>
        <v>929.31007077735489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101.81217738851547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778.84229827983415</v>
      </c>
      <c r="G15" s="168">
        <f ca="1">IF($C15-G$1&lt;År1,0,F14*(1-VLOOKUP($A15,[1]Hugst!$R$5:$W$9,MATCH(ROUNDUP((G$1)/10,0)*10,[1]Hugst!$R$4:$W$4,0))))</f>
        <v>779.35391726168507</v>
      </c>
      <c r="H15" s="168">
        <f ca="1">IF($C15-H$1&lt;År1,0,G14*(1-VLOOKUP($A15,[1]Hugst!$R$5:$W$9,MATCH(ROUNDUP((H$1)/10,0)*10,[1]Hugst!$R$4:$W$4,0))))</f>
        <v>779.86810719319408</v>
      </c>
      <c r="I15" s="168">
        <f ca="1">IF($C15-I$1&lt;År1,0,H14*(1-VLOOKUP($A15,[1]Hugst!$R$5:$W$9,MATCH(ROUNDUP((I$1)/10,0)*10,[1]Hugst!$R$4:$W$4,0))))</f>
        <v>923.99733087974823</v>
      </c>
      <c r="J15" s="168">
        <f ca="1">IF($C15-J$1&lt;År1,0,I14*(1-VLOOKUP($A15,[1]Hugst!$R$5:$W$9,MATCH(ROUNDUP((J$1)/10,0)*10,[1]Hugst!$R$4:$W$4,0))))</f>
        <v>924.51670153352529</v>
      </c>
      <c r="K15" s="168">
        <f ca="1">IF($C15-K$1&lt;År1,0,J14*(1-VLOOKUP($A15,[1]Hugst!$R$5:$W$9,MATCH(ROUNDUP((K$1)/10,0)*10,[1]Hugst!$R$4:$W$4,0))))</f>
        <v>925.03868209008863</v>
      </c>
      <c r="L15" s="168">
        <f ca="1">IF($C15-L$1&lt;År1,0,K14*(1-VLOOKUP($A15,[1]Hugst!$R$5:$W$9,MATCH(ROUNDUP((L$1)/10,0)*10,[1]Hugst!$R$4:$W$4,0))))</f>
        <v>925.56328566452646</v>
      </c>
      <c r="M15" s="168">
        <f ca="1">IF($C15-M$1&lt;År1,0,L14*(1-VLOOKUP($A15,[1]Hugst!$R$5:$W$9,MATCH(ROUNDUP((M$1)/10,0)*10,[1]Hugst!$R$4:$W$4,0))))</f>
        <v>926.09052543782968</v>
      </c>
      <c r="N15" s="168">
        <f ca="1">IF($C15-N$1&lt;År1,0,M14*(1-VLOOKUP($A15,[1]Hugst!$R$5:$W$9,MATCH(ROUNDUP((N$1)/10,0)*10,[1]Hugst!$R$4:$W$4,0))))</f>
        <v>926.62041465722655</v>
      </c>
      <c r="O15" s="168">
        <f ca="1">IF($C15-O$1&lt;År1,0,N14*(1-VLOOKUP($A15,[1]Hugst!$R$5:$W$9,MATCH(ROUNDUP((O$1)/10,0)*10,[1]Hugst!$R$4:$W$4,0))))</f>
        <v>927.15296663652339</v>
      </c>
      <c r="P15" s="168">
        <f ca="1">IF($C15-P$1&lt;År1,0,O14*(1-VLOOKUP($A15,[1]Hugst!$R$5:$W$9,MATCH(ROUNDUP((P$1)/10,0)*10,[1]Hugst!$R$4:$W$4,0))))</f>
        <v>927.68819475641567</v>
      </c>
      <c r="Q15" s="168">
        <f ca="1">IF($C15-Q$1&lt;År1,0,P14*(1-VLOOKUP($A15,[1]Hugst!$R$5:$W$9,MATCH(ROUNDUP((Q$1)/10,0)*10,[1]Hugst!$R$4:$W$4,0))))</f>
        <v>928.22611246485837</v>
      </c>
      <c r="R15" s="168">
        <f ca="1">IF($C15-R$1&lt;År1,0,Q14*(1-VLOOKUP($A15,[1]Hugst!$R$5:$W$9,MATCH(ROUNDUP((R$1)/10,0)*10,[1]Hugst!$R$4:$W$4,0))))</f>
        <v>928.76673327735557</v>
      </c>
      <c r="S15" s="168">
        <f ca="1">IF($C15-S$1&lt;År1,0,R14*(1-VLOOKUP($A15,[1]Hugst!$R$5:$W$9,MATCH(ROUNDUP((S$1)/10,0)*10,[1]Hugst!$R$4:$W$4,0))))</f>
        <v>929.31007077735489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101.30311650157387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778.33323739289256</v>
      </c>
      <c r="G16" s="168">
        <f ca="1">IF($C16-G$1&lt;År1,0,F15*(1-VLOOKUP($A16,[1]Hugst!$R$5:$W$9,MATCH(ROUNDUP((G$1)/10,0)*10,[1]Hugst!$R$4:$W$4,0))))</f>
        <v>778.84229827983415</v>
      </c>
      <c r="H16" s="168">
        <f ca="1">IF($C16-H$1&lt;År1,0,G15*(1-VLOOKUP($A16,[1]Hugst!$R$5:$W$9,MATCH(ROUNDUP((H$1)/10,0)*10,[1]Hugst!$R$4:$W$4,0))))</f>
        <v>779.35391726168507</v>
      </c>
      <c r="I16" s="168">
        <f ca="1">IF($C16-I$1&lt;År1,0,H15*(1-VLOOKUP($A16,[1]Hugst!$R$5:$W$9,MATCH(ROUNDUP((I$1)/10,0)*10,[1]Hugst!$R$4:$W$4,0))))</f>
        <v>779.86810719319408</v>
      </c>
      <c r="J16" s="168">
        <f ca="1">IF($C16-J$1&lt;År1,0,I15*(1-VLOOKUP($A16,[1]Hugst!$R$5:$W$9,MATCH(ROUNDUP((J$1)/10,0)*10,[1]Hugst!$R$4:$W$4,0))))</f>
        <v>923.99733087974823</v>
      </c>
      <c r="K16" s="168">
        <f ca="1">IF($C16-K$1&lt;År1,0,J15*(1-VLOOKUP($A16,[1]Hugst!$R$5:$W$9,MATCH(ROUNDUP((K$1)/10,0)*10,[1]Hugst!$R$4:$W$4,0))))</f>
        <v>924.51670153352529</v>
      </c>
      <c r="L16" s="168">
        <f ca="1">IF($C16-L$1&lt;År1,0,K15*(1-VLOOKUP($A16,[1]Hugst!$R$5:$W$9,MATCH(ROUNDUP((L$1)/10,0)*10,[1]Hugst!$R$4:$W$4,0))))</f>
        <v>925.03868209008863</v>
      </c>
      <c r="M16" s="168">
        <f ca="1">IF($C16-M$1&lt;År1,0,L15*(1-VLOOKUP($A16,[1]Hugst!$R$5:$W$9,MATCH(ROUNDUP((M$1)/10,0)*10,[1]Hugst!$R$4:$W$4,0))))</f>
        <v>925.56328566452646</v>
      </c>
      <c r="N16" s="168">
        <f ca="1">IF($C16-N$1&lt;År1,0,M15*(1-VLOOKUP($A16,[1]Hugst!$R$5:$W$9,MATCH(ROUNDUP((N$1)/10,0)*10,[1]Hugst!$R$4:$W$4,0))))</f>
        <v>926.09052543782968</v>
      </c>
      <c r="O16" s="168">
        <f ca="1">IF($C16-O$1&lt;År1,0,N15*(1-VLOOKUP($A16,[1]Hugst!$R$5:$W$9,MATCH(ROUNDUP((O$1)/10,0)*10,[1]Hugst!$R$4:$W$4,0))))</f>
        <v>926.62041465722655</v>
      </c>
      <c r="P16" s="168">
        <f ca="1">IF($C16-P$1&lt;År1,0,O15*(1-VLOOKUP($A16,[1]Hugst!$R$5:$W$9,MATCH(ROUNDUP((P$1)/10,0)*10,[1]Hugst!$R$4:$W$4,0))))</f>
        <v>927.15296663652339</v>
      </c>
      <c r="Q16" s="168">
        <f ca="1">IF($C16-Q$1&lt;År1,0,P15*(1-VLOOKUP($A16,[1]Hugst!$R$5:$W$9,MATCH(ROUNDUP((Q$1)/10,0)*10,[1]Hugst!$R$4:$W$4,0))))</f>
        <v>927.68819475641567</v>
      </c>
      <c r="R16" s="168">
        <f ca="1">IF($C16-R$1&lt;År1,0,Q15*(1-VLOOKUP($A16,[1]Hugst!$R$5:$W$9,MATCH(ROUNDUP((R$1)/10,0)*10,[1]Hugst!$R$4:$W$4,0))))</f>
        <v>928.22611246485837</v>
      </c>
      <c r="S16" s="168">
        <f ca="1">IF($C16-S$1&lt;År1,0,R15*(1-VLOOKUP($A16,[1]Hugst!$R$5:$W$9,MATCH(ROUNDUP((S$1)/10,0)*10,[1]Hugst!$R$4:$W$4,0))))</f>
        <v>928.76673327735557</v>
      </c>
      <c r="T16" s="168">
        <f ca="1">IF($C16-T$1&lt;År1,0,S15*(1-VLOOKUP($A16,[1]Hugst!$R$5:$W$9,MATCH(ROUNDUP((T$1)/10,0)*10,[1]Hugst!$R$4:$W$4,0))))</f>
        <v>929.31007077735489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100.79660091906567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777.82672181038436</v>
      </c>
      <c r="G17" s="168">
        <f ca="1">IF($C17-G$1&lt;År1,0,F16*(1-VLOOKUP($A17,[1]Hugst!$R$5:$W$9,MATCH(ROUNDUP((G$1)/10,0)*10,[1]Hugst!$R$4:$W$4,0))))</f>
        <v>778.33323739289256</v>
      </c>
      <c r="H17" s="168">
        <f ca="1">IF($C17-H$1&lt;År1,0,G16*(1-VLOOKUP($A17,[1]Hugst!$R$5:$W$9,MATCH(ROUNDUP((H$1)/10,0)*10,[1]Hugst!$R$4:$W$4,0))))</f>
        <v>778.84229827983415</v>
      </c>
      <c r="I17" s="168">
        <f ca="1">IF($C17-I$1&lt;År1,0,H16*(1-VLOOKUP($A17,[1]Hugst!$R$5:$W$9,MATCH(ROUNDUP((I$1)/10,0)*10,[1]Hugst!$R$4:$W$4,0))))</f>
        <v>779.35391726168507</v>
      </c>
      <c r="J17" s="168">
        <f ca="1">IF($C17-J$1&lt;År1,0,I16*(1-VLOOKUP($A17,[1]Hugst!$R$5:$W$9,MATCH(ROUNDUP((J$1)/10,0)*10,[1]Hugst!$R$4:$W$4,0))))</f>
        <v>779.86810719319408</v>
      </c>
      <c r="K17" s="168">
        <f ca="1">IF($C17-K$1&lt;År1,0,J16*(1-VLOOKUP($A17,[1]Hugst!$R$5:$W$9,MATCH(ROUNDUP((K$1)/10,0)*10,[1]Hugst!$R$4:$W$4,0))))</f>
        <v>923.99733087974823</v>
      </c>
      <c r="L17" s="168">
        <f ca="1">IF($C17-L$1&lt;År1,0,K16*(1-VLOOKUP($A17,[1]Hugst!$R$5:$W$9,MATCH(ROUNDUP((L$1)/10,0)*10,[1]Hugst!$R$4:$W$4,0))))</f>
        <v>924.51670153352529</v>
      </c>
      <c r="M17" s="168">
        <f ca="1">IF($C17-M$1&lt;År1,0,L16*(1-VLOOKUP($A17,[1]Hugst!$R$5:$W$9,MATCH(ROUNDUP((M$1)/10,0)*10,[1]Hugst!$R$4:$W$4,0))))</f>
        <v>925.03868209008863</v>
      </c>
      <c r="N17" s="168">
        <f ca="1">IF($C17-N$1&lt;År1,0,M16*(1-VLOOKUP($A17,[1]Hugst!$R$5:$W$9,MATCH(ROUNDUP((N$1)/10,0)*10,[1]Hugst!$R$4:$W$4,0))))</f>
        <v>925.56328566452646</v>
      </c>
      <c r="O17" s="168">
        <f ca="1">IF($C17-O$1&lt;År1,0,N16*(1-VLOOKUP($A17,[1]Hugst!$R$5:$W$9,MATCH(ROUNDUP((O$1)/10,0)*10,[1]Hugst!$R$4:$W$4,0))))</f>
        <v>926.09052543782968</v>
      </c>
      <c r="P17" s="168">
        <f ca="1">IF($C17-P$1&lt;År1,0,O16*(1-VLOOKUP($A17,[1]Hugst!$R$5:$W$9,MATCH(ROUNDUP((P$1)/10,0)*10,[1]Hugst!$R$4:$W$4,0))))</f>
        <v>926.62041465722655</v>
      </c>
      <c r="Q17" s="168">
        <f ca="1">IF($C17-Q$1&lt;År1,0,P16*(1-VLOOKUP($A17,[1]Hugst!$R$5:$W$9,MATCH(ROUNDUP((Q$1)/10,0)*10,[1]Hugst!$R$4:$W$4,0))))</f>
        <v>927.15296663652339</v>
      </c>
      <c r="R17" s="168">
        <f ca="1">IF($C17-R$1&lt;År1,0,Q16*(1-VLOOKUP($A17,[1]Hugst!$R$5:$W$9,MATCH(ROUNDUP((R$1)/10,0)*10,[1]Hugst!$R$4:$W$4,0))))</f>
        <v>927.68819475641567</v>
      </c>
      <c r="S17" s="168">
        <f ca="1">IF($C17-S$1&lt;År1,0,R16*(1-VLOOKUP($A17,[1]Hugst!$R$5:$W$9,MATCH(ROUNDUP((S$1)/10,0)*10,[1]Hugst!$R$4:$W$4,0))))</f>
        <v>928.22611246485837</v>
      </c>
      <c r="T17" s="168">
        <f ca="1">IF($C17-T$1&lt;År1,0,S16*(1-VLOOKUP($A17,[1]Hugst!$R$5:$W$9,MATCH(ROUNDUP((T$1)/10,0)*10,[1]Hugst!$R$4:$W$4,0))))</f>
        <v>928.76673327735557</v>
      </c>
      <c r="U17" s="168">
        <f ca="1">IF($C17-U$1&lt;År1,0,T16*(1-VLOOKUP($A17,[1]Hugst!$R$5:$W$9,MATCH(ROUNDUP((U$1)/10,0)*10,[1]Hugst!$R$4:$W$4,0))))</f>
        <v>929.31007077735489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100.29261791447061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777.3227388057893</v>
      </c>
      <c r="G18" s="168">
        <f ca="1">IF($C18-G$1&lt;År1,0,F17*(1-VLOOKUP($A18,[1]Hugst!$R$5:$W$9,MATCH(ROUNDUP((G$1)/10,0)*10,[1]Hugst!$R$4:$W$4,0))))</f>
        <v>777.82672181038436</v>
      </c>
      <c r="H18" s="168">
        <f ca="1">IF($C18-H$1&lt;År1,0,G17*(1-VLOOKUP($A18,[1]Hugst!$R$5:$W$9,MATCH(ROUNDUP((H$1)/10,0)*10,[1]Hugst!$R$4:$W$4,0))))</f>
        <v>778.33323739289256</v>
      </c>
      <c r="I18" s="168">
        <f ca="1">IF($C18-I$1&lt;År1,0,H17*(1-VLOOKUP($A18,[1]Hugst!$R$5:$W$9,MATCH(ROUNDUP((I$1)/10,0)*10,[1]Hugst!$R$4:$W$4,0))))</f>
        <v>778.84229827983415</v>
      </c>
      <c r="J18" s="168">
        <f ca="1">IF($C18-J$1&lt;År1,0,I17*(1-VLOOKUP($A18,[1]Hugst!$R$5:$W$9,MATCH(ROUNDUP((J$1)/10,0)*10,[1]Hugst!$R$4:$W$4,0))))</f>
        <v>779.35391726168507</v>
      </c>
      <c r="K18" s="168">
        <f ca="1">IF($C18-K$1&lt;År1,0,J17*(1-VLOOKUP($A18,[1]Hugst!$R$5:$W$9,MATCH(ROUNDUP((K$1)/10,0)*10,[1]Hugst!$R$4:$W$4,0))))</f>
        <v>779.86810719319408</v>
      </c>
      <c r="L18" s="168">
        <f ca="1">IF($C18-L$1&lt;År1,0,K17*(1-VLOOKUP($A18,[1]Hugst!$R$5:$W$9,MATCH(ROUNDUP((L$1)/10,0)*10,[1]Hugst!$R$4:$W$4,0))))</f>
        <v>923.99733087974823</v>
      </c>
      <c r="M18" s="168">
        <f ca="1">IF($C18-M$1&lt;År1,0,L17*(1-VLOOKUP($A18,[1]Hugst!$R$5:$W$9,MATCH(ROUNDUP((M$1)/10,0)*10,[1]Hugst!$R$4:$W$4,0))))</f>
        <v>924.51670153352529</v>
      </c>
      <c r="N18" s="168">
        <f ca="1">IF($C18-N$1&lt;År1,0,M17*(1-VLOOKUP($A18,[1]Hugst!$R$5:$W$9,MATCH(ROUNDUP((N$1)/10,0)*10,[1]Hugst!$R$4:$W$4,0))))</f>
        <v>925.03868209008863</v>
      </c>
      <c r="O18" s="168">
        <f ca="1">IF($C18-O$1&lt;År1,0,N17*(1-VLOOKUP($A18,[1]Hugst!$R$5:$W$9,MATCH(ROUNDUP((O$1)/10,0)*10,[1]Hugst!$R$4:$W$4,0))))</f>
        <v>925.56328566452646</v>
      </c>
      <c r="P18" s="168">
        <f ca="1">IF($C18-P$1&lt;År1,0,O17*(1-VLOOKUP($A18,[1]Hugst!$R$5:$W$9,MATCH(ROUNDUP((P$1)/10,0)*10,[1]Hugst!$R$4:$W$4,0))))</f>
        <v>926.09052543782968</v>
      </c>
      <c r="Q18" s="168">
        <f ca="1">IF($C18-Q$1&lt;År1,0,P17*(1-VLOOKUP($A18,[1]Hugst!$R$5:$W$9,MATCH(ROUNDUP((Q$1)/10,0)*10,[1]Hugst!$R$4:$W$4,0))))</f>
        <v>926.62041465722655</v>
      </c>
      <c r="R18" s="168">
        <f ca="1">IF($C18-R$1&lt;År1,0,Q17*(1-VLOOKUP($A18,[1]Hugst!$R$5:$W$9,MATCH(ROUNDUP((R$1)/10,0)*10,[1]Hugst!$R$4:$W$4,0))))</f>
        <v>927.15296663652339</v>
      </c>
      <c r="S18" s="168">
        <f ca="1">IF($C18-S$1&lt;År1,0,R17*(1-VLOOKUP($A18,[1]Hugst!$R$5:$W$9,MATCH(ROUNDUP((S$1)/10,0)*10,[1]Hugst!$R$4:$W$4,0))))</f>
        <v>927.68819475641567</v>
      </c>
      <c r="T18" s="168">
        <f ca="1">IF($C18-T$1&lt;År1,0,S17*(1-VLOOKUP($A18,[1]Hugst!$R$5:$W$9,MATCH(ROUNDUP((T$1)/10,0)*10,[1]Hugst!$R$4:$W$4,0))))</f>
        <v>928.22611246485837</v>
      </c>
      <c r="U18" s="168">
        <f ca="1">IF($C18-U$1&lt;År1,0,T17*(1-VLOOKUP($A18,[1]Hugst!$R$5:$W$9,MATCH(ROUNDUP((U$1)/10,0)*10,[1]Hugst!$R$4:$W$4,0))))</f>
        <v>928.76673327735557</v>
      </c>
      <c r="V18" s="168">
        <f ca="1">IF($C18-V$1&lt;År1,0,U17*(1-VLOOKUP($A18,[1]Hugst!$R$5:$W$9,MATCH(ROUNDUP((V$1)/10,0)*10,[1]Hugst!$R$4:$W$4,0))))</f>
        <v>929.31007077735489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99.791154824898513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776.8212757162172</v>
      </c>
      <c r="G19" s="168">
        <f ca="1">IF($C19-G$1&lt;År1,0,F18*(1-VLOOKUP($A19,[1]Hugst!$R$5:$W$9,MATCH(ROUNDUP((G$1)/10,0)*10,[1]Hugst!$R$4:$W$4,0))))</f>
        <v>777.3227388057893</v>
      </c>
      <c r="H19" s="168">
        <f ca="1">IF($C19-H$1&lt;År1,0,G18*(1-VLOOKUP($A19,[1]Hugst!$R$5:$W$9,MATCH(ROUNDUP((H$1)/10,0)*10,[1]Hugst!$R$4:$W$4,0))))</f>
        <v>777.82672181038436</v>
      </c>
      <c r="I19" s="168">
        <f ca="1">IF($C19-I$1&lt;År1,0,H18*(1-VLOOKUP($A19,[1]Hugst!$R$5:$W$9,MATCH(ROUNDUP((I$1)/10,0)*10,[1]Hugst!$R$4:$W$4,0))))</f>
        <v>778.33323739289256</v>
      </c>
      <c r="J19" s="168">
        <f ca="1">IF($C19-J$1&lt;År1,0,I18*(1-VLOOKUP($A19,[1]Hugst!$R$5:$W$9,MATCH(ROUNDUP((J$1)/10,0)*10,[1]Hugst!$R$4:$W$4,0))))</f>
        <v>778.84229827983415</v>
      </c>
      <c r="K19" s="168">
        <f ca="1">IF($C19-K$1&lt;År1,0,J18*(1-VLOOKUP($A19,[1]Hugst!$R$5:$W$9,MATCH(ROUNDUP((K$1)/10,0)*10,[1]Hugst!$R$4:$W$4,0))))</f>
        <v>779.35391726168507</v>
      </c>
      <c r="L19" s="168">
        <f ca="1">IF($C19-L$1&lt;År1,0,K18*(1-VLOOKUP($A19,[1]Hugst!$R$5:$W$9,MATCH(ROUNDUP((L$1)/10,0)*10,[1]Hugst!$R$4:$W$4,0))))</f>
        <v>779.86810719319408</v>
      </c>
      <c r="M19" s="168">
        <f ca="1">IF($C19-M$1&lt;År1,0,L18*(1-VLOOKUP($A19,[1]Hugst!$R$5:$W$9,MATCH(ROUNDUP((M$1)/10,0)*10,[1]Hugst!$R$4:$W$4,0))))</f>
        <v>923.99733087974823</v>
      </c>
      <c r="N19" s="168">
        <f ca="1">IF($C19-N$1&lt;År1,0,M18*(1-VLOOKUP($A19,[1]Hugst!$R$5:$W$9,MATCH(ROUNDUP((N$1)/10,0)*10,[1]Hugst!$R$4:$W$4,0))))</f>
        <v>924.51670153352529</v>
      </c>
      <c r="O19" s="168">
        <f ca="1">IF($C19-O$1&lt;År1,0,N18*(1-VLOOKUP($A19,[1]Hugst!$R$5:$W$9,MATCH(ROUNDUP((O$1)/10,0)*10,[1]Hugst!$R$4:$W$4,0))))</f>
        <v>925.03868209008863</v>
      </c>
      <c r="P19" s="168">
        <f ca="1">IF($C19-P$1&lt;År1,0,O18*(1-VLOOKUP($A19,[1]Hugst!$R$5:$W$9,MATCH(ROUNDUP((P$1)/10,0)*10,[1]Hugst!$R$4:$W$4,0))))</f>
        <v>925.56328566452646</v>
      </c>
      <c r="Q19" s="168">
        <f ca="1">IF($C19-Q$1&lt;År1,0,P18*(1-VLOOKUP($A19,[1]Hugst!$R$5:$W$9,MATCH(ROUNDUP((Q$1)/10,0)*10,[1]Hugst!$R$4:$W$4,0))))</f>
        <v>926.09052543782968</v>
      </c>
      <c r="R19" s="168">
        <f ca="1">IF($C19-R$1&lt;År1,0,Q18*(1-VLOOKUP($A19,[1]Hugst!$R$5:$W$9,MATCH(ROUNDUP((R$1)/10,0)*10,[1]Hugst!$R$4:$W$4,0))))</f>
        <v>926.62041465722655</v>
      </c>
      <c r="S19" s="168">
        <f ca="1">IF($C19-S$1&lt;År1,0,R18*(1-VLOOKUP($A19,[1]Hugst!$R$5:$W$9,MATCH(ROUNDUP((S$1)/10,0)*10,[1]Hugst!$R$4:$W$4,0))))</f>
        <v>927.15296663652339</v>
      </c>
      <c r="T19" s="168">
        <f ca="1">IF($C19-T$1&lt;År1,0,S18*(1-VLOOKUP($A19,[1]Hugst!$R$5:$W$9,MATCH(ROUNDUP((T$1)/10,0)*10,[1]Hugst!$R$4:$W$4,0))))</f>
        <v>927.68819475641567</v>
      </c>
      <c r="U19" s="168">
        <f ca="1">IF($C19-U$1&lt;År1,0,T18*(1-VLOOKUP($A19,[1]Hugst!$R$5:$W$9,MATCH(ROUNDUP((U$1)/10,0)*10,[1]Hugst!$R$4:$W$4,0))))</f>
        <v>928.22611246485837</v>
      </c>
      <c r="V19" s="168">
        <f ca="1">IF($C19-V$1&lt;År1,0,U18*(1-VLOOKUP($A19,[1]Hugst!$R$5:$W$9,MATCH(ROUNDUP((V$1)/10,0)*10,[1]Hugst!$R$4:$W$4,0))))</f>
        <v>928.76673327735557</v>
      </c>
      <c r="W19" s="168">
        <f ca="1">IF($C19-W$1&lt;År1,0,V18*(1-VLOOKUP($A19,[1]Hugst!$R$5:$W$9,MATCH(ROUNDUP((W$1)/10,0)*10,[1]Hugst!$R$4:$W$4,0))))</f>
        <v>929.31007077735489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99.292199050774798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776.32231994209349</v>
      </c>
      <c r="G20" s="168">
        <f ca="1">IF($C20-G$1&lt;År1,0,F19*(1-VLOOKUP($A20,[1]Hugst!$R$5:$W$9,MATCH(ROUNDUP((G$1)/10,0)*10,[1]Hugst!$R$4:$W$4,0))))</f>
        <v>776.8212757162172</v>
      </c>
      <c r="H20" s="168">
        <f ca="1">IF($C20-H$1&lt;År1,0,G19*(1-VLOOKUP($A20,[1]Hugst!$R$5:$W$9,MATCH(ROUNDUP((H$1)/10,0)*10,[1]Hugst!$R$4:$W$4,0))))</f>
        <v>777.3227388057893</v>
      </c>
      <c r="I20" s="168">
        <f ca="1">IF($C20-I$1&lt;År1,0,H19*(1-VLOOKUP($A20,[1]Hugst!$R$5:$W$9,MATCH(ROUNDUP((I$1)/10,0)*10,[1]Hugst!$R$4:$W$4,0))))</f>
        <v>777.82672181038436</v>
      </c>
      <c r="J20" s="168">
        <f ca="1">IF($C20-J$1&lt;År1,0,I19*(1-VLOOKUP($A20,[1]Hugst!$R$5:$W$9,MATCH(ROUNDUP((J$1)/10,0)*10,[1]Hugst!$R$4:$W$4,0))))</f>
        <v>778.33323739289256</v>
      </c>
      <c r="K20" s="168">
        <f ca="1">IF($C20-K$1&lt;År1,0,J19*(1-VLOOKUP($A20,[1]Hugst!$R$5:$W$9,MATCH(ROUNDUP((K$1)/10,0)*10,[1]Hugst!$R$4:$W$4,0))))</f>
        <v>778.84229827983415</v>
      </c>
      <c r="L20" s="168">
        <f ca="1">IF($C20-L$1&lt;År1,0,K19*(1-VLOOKUP($A20,[1]Hugst!$R$5:$W$9,MATCH(ROUNDUP((L$1)/10,0)*10,[1]Hugst!$R$4:$W$4,0))))</f>
        <v>779.35391726168507</v>
      </c>
      <c r="M20" s="168">
        <f ca="1">IF($C20-M$1&lt;År1,0,L19*(1-VLOOKUP($A20,[1]Hugst!$R$5:$W$9,MATCH(ROUNDUP((M$1)/10,0)*10,[1]Hugst!$R$4:$W$4,0))))</f>
        <v>779.86810719319408</v>
      </c>
      <c r="N20" s="168">
        <f ca="1">IF($C20-N$1&lt;År1,0,M19*(1-VLOOKUP($A20,[1]Hugst!$R$5:$W$9,MATCH(ROUNDUP((N$1)/10,0)*10,[1]Hugst!$R$4:$W$4,0))))</f>
        <v>923.99733087974823</v>
      </c>
      <c r="O20" s="168">
        <f ca="1">IF($C20-O$1&lt;År1,0,N19*(1-VLOOKUP($A20,[1]Hugst!$R$5:$W$9,MATCH(ROUNDUP((O$1)/10,0)*10,[1]Hugst!$R$4:$W$4,0))))</f>
        <v>924.51670153352529</v>
      </c>
      <c r="P20" s="168">
        <f ca="1">IF($C20-P$1&lt;År1,0,O19*(1-VLOOKUP($A20,[1]Hugst!$R$5:$W$9,MATCH(ROUNDUP((P$1)/10,0)*10,[1]Hugst!$R$4:$W$4,0))))</f>
        <v>925.03868209008863</v>
      </c>
      <c r="Q20" s="168">
        <f ca="1">IF($C20-Q$1&lt;År1,0,P19*(1-VLOOKUP($A20,[1]Hugst!$R$5:$W$9,MATCH(ROUNDUP((Q$1)/10,0)*10,[1]Hugst!$R$4:$W$4,0))))</f>
        <v>925.56328566452646</v>
      </c>
      <c r="R20" s="168">
        <f ca="1">IF($C20-R$1&lt;År1,0,Q19*(1-VLOOKUP($A20,[1]Hugst!$R$5:$W$9,MATCH(ROUNDUP((R$1)/10,0)*10,[1]Hugst!$R$4:$W$4,0))))</f>
        <v>926.09052543782968</v>
      </c>
      <c r="S20" s="168">
        <f ca="1">IF($C20-S$1&lt;År1,0,R19*(1-VLOOKUP($A20,[1]Hugst!$R$5:$W$9,MATCH(ROUNDUP((S$1)/10,0)*10,[1]Hugst!$R$4:$W$4,0))))</f>
        <v>926.62041465722655</v>
      </c>
      <c r="T20" s="168">
        <f ca="1">IF($C20-T$1&lt;År1,0,S19*(1-VLOOKUP($A20,[1]Hugst!$R$5:$W$9,MATCH(ROUNDUP((T$1)/10,0)*10,[1]Hugst!$R$4:$W$4,0))))</f>
        <v>927.15296663652339</v>
      </c>
      <c r="U20" s="168">
        <f ca="1">IF($C20-U$1&lt;År1,0,T19*(1-VLOOKUP($A20,[1]Hugst!$R$5:$W$9,MATCH(ROUNDUP((U$1)/10,0)*10,[1]Hugst!$R$4:$W$4,0))))</f>
        <v>927.68819475641567</v>
      </c>
      <c r="V20" s="168">
        <f ca="1">IF($C20-V$1&lt;År1,0,U19*(1-VLOOKUP($A20,[1]Hugst!$R$5:$W$9,MATCH(ROUNDUP((V$1)/10,0)*10,[1]Hugst!$R$4:$W$4,0))))</f>
        <v>928.22611246485837</v>
      </c>
      <c r="W20" s="168">
        <f ca="1">IF($C20-W$1&lt;År1,0,V19*(1-VLOOKUP($A20,[1]Hugst!$R$5:$W$9,MATCH(ROUNDUP((W$1)/10,0)*10,[1]Hugst!$R$4:$W$4,0))))</f>
        <v>928.76673327735557</v>
      </c>
      <c r="X20" s="168">
        <f ca="1">IF($C20-X$1&lt;År1,0,W19*(1-VLOOKUP($A20,[1]Hugst!$R$5:$W$9,MATCH(ROUNDUP((X$1)/10,0)*10,[1]Hugst!$R$4:$W$4,0))))</f>
        <v>929.31007077735489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98.795738055516267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775.82585894683496</v>
      </c>
      <c r="G21" s="168">
        <f ca="1">IF($C21-G$1&lt;År1,0,F20*(1-VLOOKUP($A21,[1]Hugst!$R$5:$W$9,MATCH(ROUNDUP((G$1)/10,0)*10,[1]Hugst!$R$4:$W$4,0))))</f>
        <v>776.32231994209349</v>
      </c>
      <c r="H21" s="168">
        <f ca="1">IF($C21-H$1&lt;År1,0,G20*(1-VLOOKUP($A21,[1]Hugst!$R$5:$W$9,MATCH(ROUNDUP((H$1)/10,0)*10,[1]Hugst!$R$4:$W$4,0))))</f>
        <v>776.8212757162172</v>
      </c>
      <c r="I21" s="168">
        <f ca="1">IF($C21-I$1&lt;År1,0,H20*(1-VLOOKUP($A21,[1]Hugst!$R$5:$W$9,MATCH(ROUNDUP((I$1)/10,0)*10,[1]Hugst!$R$4:$W$4,0))))</f>
        <v>777.3227388057893</v>
      </c>
      <c r="J21" s="168">
        <f ca="1">IF($C21-J$1&lt;År1,0,I20*(1-VLOOKUP($A21,[1]Hugst!$R$5:$W$9,MATCH(ROUNDUP((J$1)/10,0)*10,[1]Hugst!$R$4:$W$4,0))))</f>
        <v>777.82672181038436</v>
      </c>
      <c r="K21" s="168">
        <f ca="1">IF($C21-K$1&lt;År1,0,J20*(1-VLOOKUP($A21,[1]Hugst!$R$5:$W$9,MATCH(ROUNDUP((K$1)/10,0)*10,[1]Hugst!$R$4:$W$4,0))))</f>
        <v>778.33323739289256</v>
      </c>
      <c r="L21" s="168">
        <f ca="1">IF($C21-L$1&lt;År1,0,K20*(1-VLOOKUP($A21,[1]Hugst!$R$5:$W$9,MATCH(ROUNDUP((L$1)/10,0)*10,[1]Hugst!$R$4:$W$4,0))))</f>
        <v>778.84229827983415</v>
      </c>
      <c r="M21" s="168">
        <f ca="1">IF($C21-M$1&lt;År1,0,L20*(1-VLOOKUP($A21,[1]Hugst!$R$5:$W$9,MATCH(ROUNDUP((M$1)/10,0)*10,[1]Hugst!$R$4:$W$4,0))))</f>
        <v>779.35391726168507</v>
      </c>
      <c r="N21" s="168">
        <f ca="1">IF($C21-N$1&lt;År1,0,M20*(1-VLOOKUP($A21,[1]Hugst!$R$5:$W$9,MATCH(ROUNDUP((N$1)/10,0)*10,[1]Hugst!$R$4:$W$4,0))))</f>
        <v>779.86810719319408</v>
      </c>
      <c r="O21" s="168">
        <f ca="1">IF($C21-O$1&lt;År1,0,N20*(1-VLOOKUP($A21,[1]Hugst!$R$5:$W$9,MATCH(ROUNDUP((O$1)/10,0)*10,[1]Hugst!$R$4:$W$4,0))))</f>
        <v>923.99733087974823</v>
      </c>
      <c r="P21" s="168">
        <f ca="1">IF($C21-P$1&lt;År1,0,O20*(1-VLOOKUP($A21,[1]Hugst!$R$5:$W$9,MATCH(ROUNDUP((P$1)/10,0)*10,[1]Hugst!$R$4:$W$4,0))))</f>
        <v>924.51670153352529</v>
      </c>
      <c r="Q21" s="168">
        <f ca="1">IF($C21-Q$1&lt;År1,0,P20*(1-VLOOKUP($A21,[1]Hugst!$R$5:$W$9,MATCH(ROUNDUP((Q$1)/10,0)*10,[1]Hugst!$R$4:$W$4,0))))</f>
        <v>925.03868209008863</v>
      </c>
      <c r="R21" s="168">
        <f ca="1">IF($C21-R$1&lt;År1,0,Q20*(1-VLOOKUP($A21,[1]Hugst!$R$5:$W$9,MATCH(ROUNDUP((R$1)/10,0)*10,[1]Hugst!$R$4:$W$4,0))))</f>
        <v>925.56328566452646</v>
      </c>
      <c r="S21" s="168">
        <f ca="1">IF($C21-S$1&lt;År1,0,R20*(1-VLOOKUP($A21,[1]Hugst!$R$5:$W$9,MATCH(ROUNDUP((S$1)/10,0)*10,[1]Hugst!$R$4:$W$4,0))))</f>
        <v>926.09052543782968</v>
      </c>
      <c r="T21" s="168">
        <f ca="1">IF($C21-T$1&lt;År1,0,S20*(1-VLOOKUP($A21,[1]Hugst!$R$5:$W$9,MATCH(ROUNDUP((T$1)/10,0)*10,[1]Hugst!$R$4:$W$4,0))))</f>
        <v>926.62041465722655</v>
      </c>
      <c r="U21" s="168">
        <f ca="1">IF($C21-U$1&lt;År1,0,T20*(1-VLOOKUP($A21,[1]Hugst!$R$5:$W$9,MATCH(ROUNDUP((U$1)/10,0)*10,[1]Hugst!$R$4:$W$4,0))))</f>
        <v>927.15296663652339</v>
      </c>
      <c r="V21" s="168">
        <f ca="1">IF($C21-V$1&lt;År1,0,U20*(1-VLOOKUP($A21,[1]Hugst!$R$5:$W$9,MATCH(ROUNDUP((V$1)/10,0)*10,[1]Hugst!$R$4:$W$4,0))))</f>
        <v>927.68819475641567</v>
      </c>
      <c r="W21" s="168">
        <f ca="1">IF($C21-W$1&lt;År1,0,V20*(1-VLOOKUP($A21,[1]Hugst!$R$5:$W$9,MATCH(ROUNDUP((W$1)/10,0)*10,[1]Hugst!$R$4:$W$4,0))))</f>
        <v>928.22611246485837</v>
      </c>
      <c r="X21" s="168">
        <f ca="1">IF($C21-X$1&lt;År1,0,W20*(1-VLOOKUP($A21,[1]Hugst!$R$5:$W$9,MATCH(ROUNDUP((X$1)/10,0)*10,[1]Hugst!$R$4:$W$4,0))))</f>
        <v>928.76673327735557</v>
      </c>
      <c r="Y21" s="168">
        <f ca="1">IF($C21-Y$1&lt;År1,0,X20*(1-VLOOKUP($A21,[1]Hugst!$R$5:$W$9,MATCH(ROUNDUP((Y$1)/10,0)*10,[1]Hugst!$R$4:$W$4,0))))</f>
        <v>929.31007077735489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98.301759365241651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775.33188025656034</v>
      </c>
      <c r="G22" s="168">
        <f ca="1">IF($C22-G$1&lt;År1,0,F21*(1-VLOOKUP($A22,[1]Hugst!$R$5:$W$9,MATCH(ROUNDUP((G$1)/10,0)*10,[1]Hugst!$R$4:$W$4,0))))</f>
        <v>775.82585894683496</v>
      </c>
      <c r="H22" s="168">
        <f ca="1">IF($C22-H$1&lt;År1,0,G21*(1-VLOOKUP($A22,[1]Hugst!$R$5:$W$9,MATCH(ROUNDUP((H$1)/10,0)*10,[1]Hugst!$R$4:$W$4,0))))</f>
        <v>776.32231994209349</v>
      </c>
      <c r="I22" s="168">
        <f ca="1">IF($C22-I$1&lt;År1,0,H21*(1-VLOOKUP($A22,[1]Hugst!$R$5:$W$9,MATCH(ROUNDUP((I$1)/10,0)*10,[1]Hugst!$R$4:$W$4,0))))</f>
        <v>776.8212757162172</v>
      </c>
      <c r="J22" s="168">
        <f ca="1">IF($C22-J$1&lt;År1,0,I21*(1-VLOOKUP($A22,[1]Hugst!$R$5:$W$9,MATCH(ROUNDUP((J$1)/10,0)*10,[1]Hugst!$R$4:$W$4,0))))</f>
        <v>777.3227388057893</v>
      </c>
      <c r="K22" s="168">
        <f ca="1">IF($C22-K$1&lt;År1,0,J21*(1-VLOOKUP($A22,[1]Hugst!$R$5:$W$9,MATCH(ROUNDUP((K$1)/10,0)*10,[1]Hugst!$R$4:$W$4,0))))</f>
        <v>777.82672181038436</v>
      </c>
      <c r="L22" s="168">
        <f ca="1">IF($C22-L$1&lt;År1,0,K21*(1-VLOOKUP($A22,[1]Hugst!$R$5:$W$9,MATCH(ROUNDUP((L$1)/10,0)*10,[1]Hugst!$R$4:$W$4,0))))</f>
        <v>778.33323739289256</v>
      </c>
      <c r="M22" s="168">
        <f ca="1">IF($C22-M$1&lt;År1,0,L21*(1-VLOOKUP($A22,[1]Hugst!$R$5:$W$9,MATCH(ROUNDUP((M$1)/10,0)*10,[1]Hugst!$R$4:$W$4,0))))</f>
        <v>778.84229827983415</v>
      </c>
      <c r="N22" s="168">
        <f ca="1">IF($C22-N$1&lt;År1,0,M21*(1-VLOOKUP($A22,[1]Hugst!$R$5:$W$9,MATCH(ROUNDUP((N$1)/10,0)*10,[1]Hugst!$R$4:$W$4,0))))</f>
        <v>779.35391726168507</v>
      </c>
      <c r="O22" s="168">
        <f ca="1">IF($C22-O$1&lt;År1,0,N21*(1-VLOOKUP($A22,[1]Hugst!$R$5:$W$9,MATCH(ROUNDUP((O$1)/10,0)*10,[1]Hugst!$R$4:$W$4,0))))</f>
        <v>779.86810719319408</v>
      </c>
      <c r="P22" s="168">
        <f ca="1">IF($C22-P$1&lt;År1,0,O21*(1-VLOOKUP($A22,[1]Hugst!$R$5:$W$9,MATCH(ROUNDUP((P$1)/10,0)*10,[1]Hugst!$R$4:$W$4,0))))</f>
        <v>923.99733087974823</v>
      </c>
      <c r="Q22" s="168">
        <f ca="1">IF($C22-Q$1&lt;År1,0,P21*(1-VLOOKUP($A22,[1]Hugst!$R$5:$W$9,MATCH(ROUNDUP((Q$1)/10,0)*10,[1]Hugst!$R$4:$W$4,0))))</f>
        <v>924.51670153352529</v>
      </c>
      <c r="R22" s="168">
        <f ca="1">IF($C22-R$1&lt;År1,0,Q21*(1-VLOOKUP($A22,[1]Hugst!$R$5:$W$9,MATCH(ROUNDUP((R$1)/10,0)*10,[1]Hugst!$R$4:$W$4,0))))</f>
        <v>925.03868209008863</v>
      </c>
      <c r="S22" s="168">
        <f ca="1">IF($C22-S$1&lt;År1,0,R21*(1-VLOOKUP($A22,[1]Hugst!$R$5:$W$9,MATCH(ROUNDUP((S$1)/10,0)*10,[1]Hugst!$R$4:$W$4,0))))</f>
        <v>925.56328566452646</v>
      </c>
      <c r="T22" s="168">
        <f ca="1">IF($C22-T$1&lt;År1,0,S21*(1-VLOOKUP($A22,[1]Hugst!$R$5:$W$9,MATCH(ROUNDUP((T$1)/10,0)*10,[1]Hugst!$R$4:$W$4,0))))</f>
        <v>926.09052543782968</v>
      </c>
      <c r="U22" s="168">
        <f ca="1">IF($C22-U$1&lt;År1,0,T21*(1-VLOOKUP($A22,[1]Hugst!$R$5:$W$9,MATCH(ROUNDUP((U$1)/10,0)*10,[1]Hugst!$R$4:$W$4,0))))</f>
        <v>926.62041465722655</v>
      </c>
      <c r="V22" s="168">
        <f ca="1">IF($C22-V$1&lt;År1,0,U21*(1-VLOOKUP($A22,[1]Hugst!$R$5:$W$9,MATCH(ROUNDUP((V$1)/10,0)*10,[1]Hugst!$R$4:$W$4,0))))</f>
        <v>927.15296663652339</v>
      </c>
      <c r="W22" s="168">
        <f ca="1">IF($C22-W$1&lt;År1,0,V21*(1-VLOOKUP($A22,[1]Hugst!$R$5:$W$9,MATCH(ROUNDUP((W$1)/10,0)*10,[1]Hugst!$R$4:$W$4,0))))</f>
        <v>927.68819475641567</v>
      </c>
      <c r="X22" s="168">
        <f ca="1">IF($C22-X$1&lt;År1,0,W21*(1-VLOOKUP($A22,[1]Hugst!$R$5:$W$9,MATCH(ROUNDUP((X$1)/10,0)*10,[1]Hugst!$R$4:$W$4,0))))</f>
        <v>928.22611246485837</v>
      </c>
      <c r="Y22" s="168">
        <f ca="1">IF($C22-Y$1&lt;År1,0,X21*(1-VLOOKUP($A22,[1]Hugst!$R$5:$W$9,MATCH(ROUNDUP((Y$1)/10,0)*10,[1]Hugst!$R$4:$W$4,0))))</f>
        <v>928.76673327735557</v>
      </c>
      <c r="Z22" s="168">
        <f ca="1">IF($C22-Z$1&lt;År1,0,Y21*(1-VLOOKUP($A22,[1]Hugst!$R$5:$W$9,MATCH(ROUNDUP((Z$1)/10,0)*10,[1]Hugst!$R$4:$W$4,0))))</f>
        <v>929.31007077735489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97.81025056841645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774.84037145973514</v>
      </c>
      <c r="G23" s="168">
        <f ca="1">IF($C23-G$1&lt;År1,0,F22*(1-VLOOKUP($A23,[1]Hugst!$R$5:$W$9,MATCH(ROUNDUP((G$1)/10,0)*10,[1]Hugst!$R$4:$W$4,0))))</f>
        <v>775.33188025656034</v>
      </c>
      <c r="H23" s="168">
        <f ca="1">IF($C23-H$1&lt;År1,0,G22*(1-VLOOKUP($A23,[1]Hugst!$R$5:$W$9,MATCH(ROUNDUP((H$1)/10,0)*10,[1]Hugst!$R$4:$W$4,0))))</f>
        <v>775.82585894683496</v>
      </c>
      <c r="I23" s="168">
        <f ca="1">IF($C23-I$1&lt;År1,0,H22*(1-VLOOKUP($A23,[1]Hugst!$R$5:$W$9,MATCH(ROUNDUP((I$1)/10,0)*10,[1]Hugst!$R$4:$W$4,0))))</f>
        <v>776.32231994209349</v>
      </c>
      <c r="J23" s="168">
        <f ca="1">IF($C23-J$1&lt;År1,0,I22*(1-VLOOKUP($A23,[1]Hugst!$R$5:$W$9,MATCH(ROUNDUP((J$1)/10,0)*10,[1]Hugst!$R$4:$W$4,0))))</f>
        <v>776.8212757162172</v>
      </c>
      <c r="K23" s="168">
        <f ca="1">IF($C23-K$1&lt;År1,0,J22*(1-VLOOKUP($A23,[1]Hugst!$R$5:$W$9,MATCH(ROUNDUP((K$1)/10,0)*10,[1]Hugst!$R$4:$W$4,0))))</f>
        <v>777.3227388057893</v>
      </c>
      <c r="L23" s="168">
        <f ca="1">IF($C23-L$1&lt;År1,0,K22*(1-VLOOKUP($A23,[1]Hugst!$R$5:$W$9,MATCH(ROUNDUP((L$1)/10,0)*10,[1]Hugst!$R$4:$W$4,0))))</f>
        <v>777.82672181038436</v>
      </c>
      <c r="M23" s="168">
        <f ca="1">IF($C23-M$1&lt;År1,0,L22*(1-VLOOKUP($A23,[1]Hugst!$R$5:$W$9,MATCH(ROUNDUP((M$1)/10,0)*10,[1]Hugst!$R$4:$W$4,0))))</f>
        <v>778.33323739289256</v>
      </c>
      <c r="N23" s="168">
        <f ca="1">IF($C23-N$1&lt;År1,0,M22*(1-VLOOKUP($A23,[1]Hugst!$R$5:$W$9,MATCH(ROUNDUP((N$1)/10,0)*10,[1]Hugst!$R$4:$W$4,0))))</f>
        <v>778.84229827983415</v>
      </c>
      <c r="O23" s="168">
        <f ca="1">IF($C23-O$1&lt;År1,0,N22*(1-VLOOKUP($A23,[1]Hugst!$R$5:$W$9,MATCH(ROUNDUP((O$1)/10,0)*10,[1]Hugst!$R$4:$W$4,0))))</f>
        <v>779.35391726168507</v>
      </c>
      <c r="P23" s="168">
        <f ca="1">IF($C23-P$1&lt;År1,0,O22*(1-VLOOKUP($A23,[1]Hugst!$R$5:$W$9,MATCH(ROUNDUP((P$1)/10,0)*10,[1]Hugst!$R$4:$W$4,0))))</f>
        <v>779.86810719319408</v>
      </c>
      <c r="Q23" s="168">
        <f ca="1">IF($C23-Q$1&lt;År1,0,P22*(1-VLOOKUP($A23,[1]Hugst!$R$5:$W$9,MATCH(ROUNDUP((Q$1)/10,0)*10,[1]Hugst!$R$4:$W$4,0))))</f>
        <v>923.99733087974823</v>
      </c>
      <c r="R23" s="168">
        <f ca="1">IF($C23-R$1&lt;År1,0,Q22*(1-VLOOKUP($A23,[1]Hugst!$R$5:$W$9,MATCH(ROUNDUP((R$1)/10,0)*10,[1]Hugst!$R$4:$W$4,0))))</f>
        <v>924.51670153352529</v>
      </c>
      <c r="S23" s="168">
        <f ca="1">IF($C23-S$1&lt;År1,0,R22*(1-VLOOKUP($A23,[1]Hugst!$R$5:$W$9,MATCH(ROUNDUP((S$1)/10,0)*10,[1]Hugst!$R$4:$W$4,0))))</f>
        <v>925.03868209008863</v>
      </c>
      <c r="T23" s="168">
        <f ca="1">IF($C23-T$1&lt;År1,0,S22*(1-VLOOKUP($A23,[1]Hugst!$R$5:$W$9,MATCH(ROUNDUP((T$1)/10,0)*10,[1]Hugst!$R$4:$W$4,0))))</f>
        <v>925.56328566452646</v>
      </c>
      <c r="U23" s="168">
        <f ca="1">IF($C23-U$1&lt;År1,0,T22*(1-VLOOKUP($A23,[1]Hugst!$R$5:$W$9,MATCH(ROUNDUP((U$1)/10,0)*10,[1]Hugst!$R$4:$W$4,0))))</f>
        <v>926.09052543782968</v>
      </c>
      <c r="V23" s="168">
        <f ca="1">IF($C23-V$1&lt;År1,0,U22*(1-VLOOKUP($A23,[1]Hugst!$R$5:$W$9,MATCH(ROUNDUP((V$1)/10,0)*10,[1]Hugst!$R$4:$W$4,0))))</f>
        <v>926.62041465722655</v>
      </c>
      <c r="W23" s="168">
        <f ca="1">IF($C23-W$1&lt;År1,0,V22*(1-VLOOKUP($A23,[1]Hugst!$R$5:$W$9,MATCH(ROUNDUP((W$1)/10,0)*10,[1]Hugst!$R$4:$W$4,0))))</f>
        <v>927.15296663652339</v>
      </c>
      <c r="X23" s="168">
        <f ca="1">IF($C23-X$1&lt;År1,0,W22*(1-VLOOKUP($A23,[1]Hugst!$R$5:$W$9,MATCH(ROUNDUP((X$1)/10,0)*10,[1]Hugst!$R$4:$W$4,0))))</f>
        <v>927.68819475641567</v>
      </c>
      <c r="Y23" s="168">
        <f ca="1">IF($C23-Y$1&lt;År1,0,X22*(1-VLOOKUP($A23,[1]Hugst!$R$5:$W$9,MATCH(ROUNDUP((Y$1)/10,0)*10,[1]Hugst!$R$4:$W$4,0))))</f>
        <v>928.22611246485837</v>
      </c>
      <c r="Z23" s="168">
        <f ca="1">IF($C23-Z$1&lt;År1,0,Y22*(1-VLOOKUP($A23,[1]Hugst!$R$5:$W$9,MATCH(ROUNDUP((Z$1)/10,0)*10,[1]Hugst!$R$4:$W$4,0))))</f>
        <v>928.76673327735557</v>
      </c>
      <c r="AA23" s="168">
        <f ca="1">IF($C23-AA$1&lt;År1,0,Z22*(1-VLOOKUP($A23,[1]Hugst!$R$5:$W$9,MATCH(ROUNDUP((AA$1)/10,0)*10,[1]Hugst!$R$4:$W$4,0))))</f>
        <v>929.31007077735489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97.32119931557645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774.35132020689514</v>
      </c>
      <c r="G24" s="168">
        <f ca="1">IF($C24-G$1&lt;År1,0,F23*(1-VLOOKUP($A24,[1]Hugst!$R$5:$W$9,MATCH(ROUNDUP((G$1)/10,0)*10,[1]Hugst!$R$4:$W$4,0))))</f>
        <v>774.84037145973514</v>
      </c>
      <c r="H24" s="168">
        <f ca="1">IF($C24-H$1&lt;År1,0,G23*(1-VLOOKUP($A24,[1]Hugst!$R$5:$W$9,MATCH(ROUNDUP((H$1)/10,0)*10,[1]Hugst!$R$4:$W$4,0))))</f>
        <v>775.33188025656034</v>
      </c>
      <c r="I24" s="168">
        <f ca="1">IF($C24-I$1&lt;År1,0,H23*(1-VLOOKUP($A24,[1]Hugst!$R$5:$W$9,MATCH(ROUNDUP((I$1)/10,0)*10,[1]Hugst!$R$4:$W$4,0))))</f>
        <v>775.82585894683496</v>
      </c>
      <c r="J24" s="168">
        <f ca="1">IF($C24-J$1&lt;År1,0,I23*(1-VLOOKUP($A24,[1]Hugst!$R$5:$W$9,MATCH(ROUNDUP((J$1)/10,0)*10,[1]Hugst!$R$4:$W$4,0))))</f>
        <v>776.32231994209349</v>
      </c>
      <c r="K24" s="168">
        <f ca="1">IF($C24-K$1&lt;År1,0,J23*(1-VLOOKUP($A24,[1]Hugst!$R$5:$W$9,MATCH(ROUNDUP((K$1)/10,0)*10,[1]Hugst!$R$4:$W$4,0))))</f>
        <v>776.8212757162172</v>
      </c>
      <c r="L24" s="168">
        <f ca="1">IF($C24-L$1&lt;År1,0,K23*(1-VLOOKUP($A24,[1]Hugst!$R$5:$W$9,MATCH(ROUNDUP((L$1)/10,0)*10,[1]Hugst!$R$4:$W$4,0))))</f>
        <v>777.3227388057893</v>
      </c>
      <c r="M24" s="168">
        <f ca="1">IF($C24-M$1&lt;År1,0,L23*(1-VLOOKUP($A24,[1]Hugst!$R$5:$W$9,MATCH(ROUNDUP((M$1)/10,0)*10,[1]Hugst!$R$4:$W$4,0))))</f>
        <v>777.82672181038436</v>
      </c>
      <c r="N24" s="168">
        <f ca="1">IF($C24-N$1&lt;År1,0,M23*(1-VLOOKUP($A24,[1]Hugst!$R$5:$W$9,MATCH(ROUNDUP((N$1)/10,0)*10,[1]Hugst!$R$4:$W$4,0))))</f>
        <v>778.33323739289256</v>
      </c>
      <c r="O24" s="168">
        <f ca="1">IF($C24-O$1&lt;År1,0,N23*(1-VLOOKUP($A24,[1]Hugst!$R$5:$W$9,MATCH(ROUNDUP((O$1)/10,0)*10,[1]Hugst!$R$4:$W$4,0))))</f>
        <v>778.84229827983415</v>
      </c>
      <c r="P24" s="168">
        <f ca="1">IF($C24-P$1&lt;År1,0,O23*(1-VLOOKUP($A24,[1]Hugst!$R$5:$W$9,MATCH(ROUNDUP((P$1)/10,0)*10,[1]Hugst!$R$4:$W$4,0))))</f>
        <v>779.35391726168507</v>
      </c>
      <c r="Q24" s="168">
        <f ca="1">IF($C24-Q$1&lt;År1,0,P23*(1-VLOOKUP($A24,[1]Hugst!$R$5:$W$9,MATCH(ROUNDUP((Q$1)/10,0)*10,[1]Hugst!$R$4:$W$4,0))))</f>
        <v>779.86810719319408</v>
      </c>
      <c r="R24" s="168">
        <f ca="1">IF($C24-R$1&lt;År1,0,Q23*(1-VLOOKUP($A24,[1]Hugst!$R$5:$W$9,MATCH(ROUNDUP((R$1)/10,0)*10,[1]Hugst!$R$4:$W$4,0))))</f>
        <v>923.99733087974823</v>
      </c>
      <c r="S24" s="168">
        <f ca="1">IF($C24-S$1&lt;År1,0,R23*(1-VLOOKUP($A24,[1]Hugst!$R$5:$W$9,MATCH(ROUNDUP((S$1)/10,0)*10,[1]Hugst!$R$4:$W$4,0))))</f>
        <v>924.51670153352529</v>
      </c>
      <c r="T24" s="168">
        <f ca="1">IF($C24-T$1&lt;År1,0,S23*(1-VLOOKUP($A24,[1]Hugst!$R$5:$W$9,MATCH(ROUNDUP((T$1)/10,0)*10,[1]Hugst!$R$4:$W$4,0))))</f>
        <v>925.03868209008863</v>
      </c>
      <c r="U24" s="168">
        <f ca="1">IF($C24-U$1&lt;År1,0,T23*(1-VLOOKUP($A24,[1]Hugst!$R$5:$W$9,MATCH(ROUNDUP((U$1)/10,0)*10,[1]Hugst!$R$4:$W$4,0))))</f>
        <v>925.56328566452646</v>
      </c>
      <c r="V24" s="168">
        <f ca="1">IF($C24-V$1&lt;År1,0,U23*(1-VLOOKUP($A24,[1]Hugst!$R$5:$W$9,MATCH(ROUNDUP((V$1)/10,0)*10,[1]Hugst!$R$4:$W$4,0))))</f>
        <v>926.09052543782968</v>
      </c>
      <c r="W24" s="168">
        <f ca="1">IF($C24-W$1&lt;År1,0,V23*(1-VLOOKUP($A24,[1]Hugst!$R$5:$W$9,MATCH(ROUNDUP((W$1)/10,0)*10,[1]Hugst!$R$4:$W$4,0))))</f>
        <v>926.62041465722655</v>
      </c>
      <c r="X24" s="168">
        <f ca="1">IF($C24-X$1&lt;År1,0,W23*(1-VLOOKUP($A24,[1]Hugst!$R$5:$W$9,MATCH(ROUNDUP((X$1)/10,0)*10,[1]Hugst!$R$4:$W$4,0))))</f>
        <v>927.15296663652339</v>
      </c>
      <c r="Y24" s="168">
        <f ca="1">IF($C24-Y$1&lt;År1,0,X23*(1-VLOOKUP($A24,[1]Hugst!$R$5:$W$9,MATCH(ROUNDUP((Y$1)/10,0)*10,[1]Hugst!$R$4:$W$4,0))))</f>
        <v>927.68819475641567</v>
      </c>
      <c r="Z24" s="168">
        <f ca="1">IF($C24-Z$1&lt;År1,0,Y23*(1-VLOOKUP($A24,[1]Hugst!$R$5:$W$9,MATCH(ROUNDUP((Z$1)/10,0)*10,[1]Hugst!$R$4:$W$4,0))))</f>
        <v>928.22611246485837</v>
      </c>
      <c r="AA24" s="168">
        <f ca="1">IF($C24-AA$1&lt;År1,0,Z23*(1-VLOOKUP($A24,[1]Hugst!$R$5:$W$9,MATCH(ROUNDUP((AA$1)/10,0)*10,[1]Hugst!$R$4:$W$4,0))))</f>
        <v>928.76673327735557</v>
      </c>
      <c r="AB24" s="168">
        <f ca="1">IF($C24-AB$1&lt;År1,0,AA23*(1-VLOOKUP($A24,[1]Hugst!$R$5:$W$9,MATCH(ROUNDUP((AB$1)/10,0)*10,[1]Hugst!$R$4:$W$4,0))))</f>
        <v>929.31007077735489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96.834593318993939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773.86471421031263</v>
      </c>
      <c r="G25" s="168">
        <f ca="1">IF($C25-G$1&lt;År1,0,F24*(1-VLOOKUP($A25,[1]Hugst!$R$5:$W$9,MATCH(ROUNDUP((G$1)/10,0)*10,[1]Hugst!$R$4:$W$4,0))))</f>
        <v>774.35132020689514</v>
      </c>
      <c r="H25" s="168">
        <f ca="1">IF($C25-H$1&lt;År1,0,G24*(1-VLOOKUP($A25,[1]Hugst!$R$5:$W$9,MATCH(ROUNDUP((H$1)/10,0)*10,[1]Hugst!$R$4:$W$4,0))))</f>
        <v>774.84037145973514</v>
      </c>
      <c r="I25" s="168">
        <f ca="1">IF($C25-I$1&lt;År1,0,H24*(1-VLOOKUP($A25,[1]Hugst!$R$5:$W$9,MATCH(ROUNDUP((I$1)/10,0)*10,[1]Hugst!$R$4:$W$4,0))))</f>
        <v>775.33188025656034</v>
      </c>
      <c r="J25" s="168">
        <f ca="1">IF($C25-J$1&lt;År1,0,I24*(1-VLOOKUP($A25,[1]Hugst!$R$5:$W$9,MATCH(ROUNDUP((J$1)/10,0)*10,[1]Hugst!$R$4:$W$4,0))))</f>
        <v>775.82585894683496</v>
      </c>
      <c r="K25" s="168">
        <f ca="1">IF($C25-K$1&lt;År1,0,J24*(1-VLOOKUP($A25,[1]Hugst!$R$5:$W$9,MATCH(ROUNDUP((K$1)/10,0)*10,[1]Hugst!$R$4:$W$4,0))))</f>
        <v>776.32231994209349</v>
      </c>
      <c r="L25" s="168">
        <f ca="1">IF($C25-L$1&lt;År1,0,K24*(1-VLOOKUP($A25,[1]Hugst!$R$5:$W$9,MATCH(ROUNDUP((L$1)/10,0)*10,[1]Hugst!$R$4:$W$4,0))))</f>
        <v>776.8212757162172</v>
      </c>
      <c r="M25" s="168">
        <f ca="1">IF($C25-M$1&lt;År1,0,L24*(1-VLOOKUP($A25,[1]Hugst!$R$5:$W$9,MATCH(ROUNDUP((M$1)/10,0)*10,[1]Hugst!$R$4:$W$4,0))))</f>
        <v>777.3227388057893</v>
      </c>
      <c r="N25" s="168">
        <f ca="1">IF($C25-N$1&lt;År1,0,M24*(1-VLOOKUP($A25,[1]Hugst!$R$5:$W$9,MATCH(ROUNDUP((N$1)/10,0)*10,[1]Hugst!$R$4:$W$4,0))))</f>
        <v>777.82672181038436</v>
      </c>
      <c r="O25" s="168">
        <f ca="1">IF($C25-O$1&lt;År1,0,N24*(1-VLOOKUP($A25,[1]Hugst!$R$5:$W$9,MATCH(ROUNDUP((O$1)/10,0)*10,[1]Hugst!$R$4:$W$4,0))))</f>
        <v>778.33323739289256</v>
      </c>
      <c r="P25" s="168">
        <f ca="1">IF($C25-P$1&lt;År1,0,O24*(1-VLOOKUP($A25,[1]Hugst!$R$5:$W$9,MATCH(ROUNDUP((P$1)/10,0)*10,[1]Hugst!$R$4:$W$4,0))))</f>
        <v>778.84229827983415</v>
      </c>
      <c r="Q25" s="168">
        <f ca="1">IF($C25-Q$1&lt;År1,0,P24*(1-VLOOKUP($A25,[1]Hugst!$R$5:$W$9,MATCH(ROUNDUP((Q$1)/10,0)*10,[1]Hugst!$R$4:$W$4,0))))</f>
        <v>779.35391726168507</v>
      </c>
      <c r="R25" s="168">
        <f ca="1">IF($C25-R$1&lt;År1,0,Q24*(1-VLOOKUP($A25,[1]Hugst!$R$5:$W$9,MATCH(ROUNDUP((R$1)/10,0)*10,[1]Hugst!$R$4:$W$4,0))))</f>
        <v>779.86810719319408</v>
      </c>
      <c r="S25" s="168">
        <f ca="1">IF($C25-S$1&lt;År1,0,R24*(1-VLOOKUP($A25,[1]Hugst!$R$5:$W$9,MATCH(ROUNDUP((S$1)/10,0)*10,[1]Hugst!$R$4:$W$4,0))))</f>
        <v>923.99733087974823</v>
      </c>
      <c r="T25" s="168">
        <f ca="1">IF($C25-T$1&lt;År1,0,S24*(1-VLOOKUP($A25,[1]Hugst!$R$5:$W$9,MATCH(ROUNDUP((T$1)/10,0)*10,[1]Hugst!$R$4:$W$4,0))))</f>
        <v>924.51670153352529</v>
      </c>
      <c r="U25" s="168">
        <f ca="1">IF($C25-U$1&lt;År1,0,T24*(1-VLOOKUP($A25,[1]Hugst!$R$5:$W$9,MATCH(ROUNDUP((U$1)/10,0)*10,[1]Hugst!$R$4:$W$4,0))))</f>
        <v>925.03868209008863</v>
      </c>
      <c r="V25" s="168">
        <f ca="1">IF($C25-V$1&lt;År1,0,U24*(1-VLOOKUP($A25,[1]Hugst!$R$5:$W$9,MATCH(ROUNDUP((V$1)/10,0)*10,[1]Hugst!$R$4:$W$4,0))))</f>
        <v>925.56328566452646</v>
      </c>
      <c r="W25" s="168">
        <f ca="1">IF($C25-W$1&lt;År1,0,V24*(1-VLOOKUP($A25,[1]Hugst!$R$5:$W$9,MATCH(ROUNDUP((W$1)/10,0)*10,[1]Hugst!$R$4:$W$4,0))))</f>
        <v>926.09052543782968</v>
      </c>
      <c r="X25" s="168">
        <f ca="1">IF($C25-X$1&lt;År1,0,W24*(1-VLOOKUP($A25,[1]Hugst!$R$5:$W$9,MATCH(ROUNDUP((X$1)/10,0)*10,[1]Hugst!$R$4:$W$4,0))))</f>
        <v>926.62041465722655</v>
      </c>
      <c r="Y25" s="168">
        <f ca="1">IF($C25-Y$1&lt;År1,0,X24*(1-VLOOKUP($A25,[1]Hugst!$R$5:$W$9,MATCH(ROUNDUP((Y$1)/10,0)*10,[1]Hugst!$R$4:$W$4,0))))</f>
        <v>927.15296663652339</v>
      </c>
      <c r="Z25" s="168">
        <f ca="1">IF($C25-Z$1&lt;År1,0,Y24*(1-VLOOKUP($A25,[1]Hugst!$R$5:$W$9,MATCH(ROUNDUP((Z$1)/10,0)*10,[1]Hugst!$R$4:$W$4,0))))</f>
        <v>927.68819475641567</v>
      </c>
      <c r="AA25" s="168">
        <f ca="1">IF($C25-AA$1&lt;År1,0,Z24*(1-VLOOKUP($A25,[1]Hugst!$R$5:$W$9,MATCH(ROUNDUP((AA$1)/10,0)*10,[1]Hugst!$R$4:$W$4,0))))</f>
        <v>928.22611246485837</v>
      </c>
      <c r="AB25" s="168">
        <f ca="1">IF($C25-AB$1&lt;År1,0,AA24*(1-VLOOKUP($A25,[1]Hugst!$R$5:$W$9,MATCH(ROUNDUP((AB$1)/10,0)*10,[1]Hugst!$R$4:$W$4,0))))</f>
        <v>928.76673327735557</v>
      </c>
      <c r="AC25" s="168">
        <f ca="1">IF($C25-AC$1&lt;År1,0,AB24*(1-VLOOKUP($A25,[1]Hugst!$R$5:$W$9,MATCH(ROUNDUP((AC$1)/10,0)*10,[1]Hugst!$R$4:$W$4,0))))</f>
        <v>929.31007077735489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96.350420352400306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773.38054124371899</v>
      </c>
      <c r="G26" s="168">
        <f ca="1">IF($C26-G$1&lt;År1,0,F25*(1-VLOOKUP($A26,[1]Hugst!$R$5:$W$9,MATCH(ROUNDUP((G$1)/10,0)*10,[1]Hugst!$R$4:$W$4,0))))</f>
        <v>773.86471421031263</v>
      </c>
      <c r="H26" s="168">
        <f ca="1">IF($C26-H$1&lt;År1,0,G25*(1-VLOOKUP($A26,[1]Hugst!$R$5:$W$9,MATCH(ROUNDUP((H$1)/10,0)*10,[1]Hugst!$R$4:$W$4,0))))</f>
        <v>774.35132020689514</v>
      </c>
      <c r="I26" s="168">
        <f ca="1">IF($C26-I$1&lt;År1,0,H25*(1-VLOOKUP($A26,[1]Hugst!$R$5:$W$9,MATCH(ROUNDUP((I$1)/10,0)*10,[1]Hugst!$R$4:$W$4,0))))</f>
        <v>774.84037145973514</v>
      </c>
      <c r="J26" s="168">
        <f ca="1">IF($C26-J$1&lt;År1,0,I25*(1-VLOOKUP($A26,[1]Hugst!$R$5:$W$9,MATCH(ROUNDUP((J$1)/10,0)*10,[1]Hugst!$R$4:$W$4,0))))</f>
        <v>775.33188025656034</v>
      </c>
      <c r="K26" s="168">
        <f ca="1">IF($C26-K$1&lt;År1,0,J25*(1-VLOOKUP($A26,[1]Hugst!$R$5:$W$9,MATCH(ROUNDUP((K$1)/10,0)*10,[1]Hugst!$R$4:$W$4,0))))</f>
        <v>775.82585894683496</v>
      </c>
      <c r="L26" s="168">
        <f ca="1">IF($C26-L$1&lt;År1,0,K25*(1-VLOOKUP($A26,[1]Hugst!$R$5:$W$9,MATCH(ROUNDUP((L$1)/10,0)*10,[1]Hugst!$R$4:$W$4,0))))</f>
        <v>776.32231994209349</v>
      </c>
      <c r="M26" s="168">
        <f ca="1">IF($C26-M$1&lt;År1,0,L25*(1-VLOOKUP($A26,[1]Hugst!$R$5:$W$9,MATCH(ROUNDUP((M$1)/10,0)*10,[1]Hugst!$R$4:$W$4,0))))</f>
        <v>776.8212757162172</v>
      </c>
      <c r="N26" s="168">
        <f ca="1">IF($C26-N$1&lt;År1,0,M25*(1-VLOOKUP($A26,[1]Hugst!$R$5:$W$9,MATCH(ROUNDUP((N$1)/10,0)*10,[1]Hugst!$R$4:$W$4,0))))</f>
        <v>777.3227388057893</v>
      </c>
      <c r="O26" s="168">
        <f ca="1">IF($C26-O$1&lt;År1,0,N25*(1-VLOOKUP($A26,[1]Hugst!$R$5:$W$9,MATCH(ROUNDUP((O$1)/10,0)*10,[1]Hugst!$R$4:$W$4,0))))</f>
        <v>777.82672181038436</v>
      </c>
      <c r="P26" s="168">
        <f ca="1">IF($C26-P$1&lt;År1,0,O25*(1-VLOOKUP($A26,[1]Hugst!$R$5:$W$9,MATCH(ROUNDUP((P$1)/10,0)*10,[1]Hugst!$R$4:$W$4,0))))</f>
        <v>778.33323739289256</v>
      </c>
      <c r="Q26" s="168">
        <f ca="1">IF($C26-Q$1&lt;År1,0,P25*(1-VLOOKUP($A26,[1]Hugst!$R$5:$W$9,MATCH(ROUNDUP((Q$1)/10,0)*10,[1]Hugst!$R$4:$W$4,0))))</f>
        <v>778.84229827983415</v>
      </c>
      <c r="R26" s="168">
        <f ca="1">IF($C26-R$1&lt;År1,0,Q25*(1-VLOOKUP($A26,[1]Hugst!$R$5:$W$9,MATCH(ROUNDUP((R$1)/10,0)*10,[1]Hugst!$R$4:$W$4,0))))</f>
        <v>779.35391726168507</v>
      </c>
      <c r="S26" s="168">
        <f ca="1">IF($C26-S$1&lt;År1,0,R25*(1-VLOOKUP($A26,[1]Hugst!$R$5:$W$9,MATCH(ROUNDUP((S$1)/10,0)*10,[1]Hugst!$R$4:$W$4,0))))</f>
        <v>779.86810719319408</v>
      </c>
      <c r="T26" s="168">
        <f ca="1">IF($C26-T$1&lt;År1,0,S25*(1-VLOOKUP($A26,[1]Hugst!$R$5:$W$9,MATCH(ROUNDUP((T$1)/10,0)*10,[1]Hugst!$R$4:$W$4,0))))</f>
        <v>923.99733087974823</v>
      </c>
      <c r="U26" s="168">
        <f ca="1">IF($C26-U$1&lt;År1,0,T25*(1-VLOOKUP($A26,[1]Hugst!$R$5:$W$9,MATCH(ROUNDUP((U$1)/10,0)*10,[1]Hugst!$R$4:$W$4,0))))</f>
        <v>924.51670153352529</v>
      </c>
      <c r="V26" s="168">
        <f ca="1">IF($C26-V$1&lt;År1,0,U25*(1-VLOOKUP($A26,[1]Hugst!$R$5:$W$9,MATCH(ROUNDUP((V$1)/10,0)*10,[1]Hugst!$R$4:$W$4,0))))</f>
        <v>925.03868209008863</v>
      </c>
      <c r="W26" s="168">
        <f ca="1">IF($C26-W$1&lt;År1,0,V25*(1-VLOOKUP($A26,[1]Hugst!$R$5:$W$9,MATCH(ROUNDUP((W$1)/10,0)*10,[1]Hugst!$R$4:$W$4,0))))</f>
        <v>925.56328566452646</v>
      </c>
      <c r="X26" s="168">
        <f ca="1">IF($C26-X$1&lt;År1,0,W25*(1-VLOOKUP($A26,[1]Hugst!$R$5:$W$9,MATCH(ROUNDUP((X$1)/10,0)*10,[1]Hugst!$R$4:$W$4,0))))</f>
        <v>926.09052543782968</v>
      </c>
      <c r="Y26" s="168">
        <f ca="1">IF($C26-Y$1&lt;År1,0,X25*(1-VLOOKUP($A26,[1]Hugst!$R$5:$W$9,MATCH(ROUNDUP((Y$1)/10,0)*10,[1]Hugst!$R$4:$W$4,0))))</f>
        <v>926.62041465722655</v>
      </c>
      <c r="Z26" s="168">
        <f ca="1">IF($C26-Z$1&lt;År1,0,Y25*(1-VLOOKUP($A26,[1]Hugst!$R$5:$W$9,MATCH(ROUNDUP((Z$1)/10,0)*10,[1]Hugst!$R$4:$W$4,0))))</f>
        <v>927.15296663652339</v>
      </c>
      <c r="AA26" s="168">
        <f ca="1">IF($C26-AA$1&lt;År1,0,Z25*(1-VLOOKUP($A26,[1]Hugst!$R$5:$W$9,MATCH(ROUNDUP((AA$1)/10,0)*10,[1]Hugst!$R$4:$W$4,0))))</f>
        <v>927.68819475641567</v>
      </c>
      <c r="AB26" s="168">
        <f ca="1">IF($C26-AB$1&lt;År1,0,AA25*(1-VLOOKUP($A26,[1]Hugst!$R$5:$W$9,MATCH(ROUNDUP((AB$1)/10,0)*10,[1]Hugst!$R$4:$W$4,0))))</f>
        <v>928.22611246485837</v>
      </c>
      <c r="AC26" s="168">
        <f ca="1">IF($C26-AC$1&lt;År1,0,AB25*(1-VLOOKUP($A26,[1]Hugst!$R$5:$W$9,MATCH(ROUNDUP((AC$1)/10,0)*10,[1]Hugst!$R$4:$W$4,0))))</f>
        <v>928.76673327735557</v>
      </c>
      <c r="AD26" s="168">
        <f ca="1">IF($C26-AD$1&lt;År1,0,AC25*(1-VLOOKUP($A26,[1]Hugst!$R$5:$W$9,MATCH(ROUNDUP((AD$1)/10,0)*10,[1]Hugst!$R$4:$W$4,0))))</f>
        <v>929.31007077735489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95.868668250637711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772.8987891419564</v>
      </c>
      <c r="G27" s="168">
        <f ca="1">IF($C27-G$1&lt;År1,0,F26*(1-VLOOKUP($A27,[1]Hugst!$R$5:$W$9,MATCH(ROUNDUP((G$1)/10,0)*10,[1]Hugst!$R$4:$W$4,0))))</f>
        <v>773.38054124371899</v>
      </c>
      <c r="H27" s="168">
        <f ca="1">IF($C27-H$1&lt;År1,0,G26*(1-VLOOKUP($A27,[1]Hugst!$R$5:$W$9,MATCH(ROUNDUP((H$1)/10,0)*10,[1]Hugst!$R$4:$W$4,0))))</f>
        <v>773.86471421031263</v>
      </c>
      <c r="I27" s="168">
        <f ca="1">IF($C27-I$1&lt;År1,0,H26*(1-VLOOKUP($A27,[1]Hugst!$R$5:$W$9,MATCH(ROUNDUP((I$1)/10,0)*10,[1]Hugst!$R$4:$W$4,0))))</f>
        <v>774.35132020689514</v>
      </c>
      <c r="J27" s="168">
        <f ca="1">IF($C27-J$1&lt;År1,0,I26*(1-VLOOKUP($A27,[1]Hugst!$R$5:$W$9,MATCH(ROUNDUP((J$1)/10,0)*10,[1]Hugst!$R$4:$W$4,0))))</f>
        <v>774.84037145973514</v>
      </c>
      <c r="K27" s="168">
        <f ca="1">IF($C27-K$1&lt;År1,0,J26*(1-VLOOKUP($A27,[1]Hugst!$R$5:$W$9,MATCH(ROUNDUP((K$1)/10,0)*10,[1]Hugst!$R$4:$W$4,0))))</f>
        <v>775.33188025656034</v>
      </c>
      <c r="L27" s="168">
        <f ca="1">IF($C27-L$1&lt;År1,0,K26*(1-VLOOKUP($A27,[1]Hugst!$R$5:$W$9,MATCH(ROUNDUP((L$1)/10,0)*10,[1]Hugst!$R$4:$W$4,0))))</f>
        <v>775.82585894683496</v>
      </c>
      <c r="M27" s="168">
        <f ca="1">IF($C27-M$1&lt;År1,0,L26*(1-VLOOKUP($A27,[1]Hugst!$R$5:$W$9,MATCH(ROUNDUP((M$1)/10,0)*10,[1]Hugst!$R$4:$W$4,0))))</f>
        <v>776.32231994209349</v>
      </c>
      <c r="N27" s="168">
        <f ca="1">IF($C27-N$1&lt;År1,0,M26*(1-VLOOKUP($A27,[1]Hugst!$R$5:$W$9,MATCH(ROUNDUP((N$1)/10,0)*10,[1]Hugst!$R$4:$W$4,0))))</f>
        <v>776.8212757162172</v>
      </c>
      <c r="O27" s="168">
        <f ca="1">IF($C27-O$1&lt;År1,0,N26*(1-VLOOKUP($A27,[1]Hugst!$R$5:$W$9,MATCH(ROUNDUP((O$1)/10,0)*10,[1]Hugst!$R$4:$W$4,0))))</f>
        <v>777.3227388057893</v>
      </c>
      <c r="P27" s="168">
        <f ca="1">IF($C27-P$1&lt;År1,0,O26*(1-VLOOKUP($A27,[1]Hugst!$R$5:$W$9,MATCH(ROUNDUP((P$1)/10,0)*10,[1]Hugst!$R$4:$W$4,0))))</f>
        <v>777.82672181038436</v>
      </c>
      <c r="Q27" s="168">
        <f ca="1">IF($C27-Q$1&lt;År1,0,P26*(1-VLOOKUP($A27,[1]Hugst!$R$5:$W$9,MATCH(ROUNDUP((Q$1)/10,0)*10,[1]Hugst!$R$4:$W$4,0))))</f>
        <v>778.33323739289256</v>
      </c>
      <c r="R27" s="168">
        <f ca="1">IF($C27-R$1&lt;År1,0,Q26*(1-VLOOKUP($A27,[1]Hugst!$R$5:$W$9,MATCH(ROUNDUP((R$1)/10,0)*10,[1]Hugst!$R$4:$W$4,0))))</f>
        <v>778.84229827983415</v>
      </c>
      <c r="S27" s="168">
        <f ca="1">IF($C27-S$1&lt;År1,0,R26*(1-VLOOKUP($A27,[1]Hugst!$R$5:$W$9,MATCH(ROUNDUP((S$1)/10,0)*10,[1]Hugst!$R$4:$W$4,0))))</f>
        <v>779.35391726168507</v>
      </c>
      <c r="T27" s="168">
        <f ca="1">IF($C27-T$1&lt;År1,0,S26*(1-VLOOKUP($A27,[1]Hugst!$R$5:$W$9,MATCH(ROUNDUP((T$1)/10,0)*10,[1]Hugst!$R$4:$W$4,0))))</f>
        <v>779.86810719319408</v>
      </c>
      <c r="U27" s="168">
        <f ca="1">IF($C27-U$1&lt;År1,0,T26*(1-VLOOKUP($A27,[1]Hugst!$R$5:$W$9,MATCH(ROUNDUP((U$1)/10,0)*10,[1]Hugst!$R$4:$W$4,0))))</f>
        <v>923.99733087974823</v>
      </c>
      <c r="V27" s="168">
        <f ca="1">IF($C27-V$1&lt;År1,0,U26*(1-VLOOKUP($A27,[1]Hugst!$R$5:$W$9,MATCH(ROUNDUP((V$1)/10,0)*10,[1]Hugst!$R$4:$W$4,0))))</f>
        <v>924.51670153352529</v>
      </c>
      <c r="W27" s="168">
        <f ca="1">IF($C27-W$1&lt;År1,0,V26*(1-VLOOKUP($A27,[1]Hugst!$R$5:$W$9,MATCH(ROUNDUP((W$1)/10,0)*10,[1]Hugst!$R$4:$W$4,0))))</f>
        <v>925.03868209008863</v>
      </c>
      <c r="X27" s="168">
        <f ca="1">IF($C27-X$1&lt;År1,0,W26*(1-VLOOKUP($A27,[1]Hugst!$R$5:$W$9,MATCH(ROUNDUP((X$1)/10,0)*10,[1]Hugst!$R$4:$W$4,0))))</f>
        <v>925.56328566452646</v>
      </c>
      <c r="Y27" s="168">
        <f ca="1">IF($C27-Y$1&lt;År1,0,X26*(1-VLOOKUP($A27,[1]Hugst!$R$5:$W$9,MATCH(ROUNDUP((Y$1)/10,0)*10,[1]Hugst!$R$4:$W$4,0))))</f>
        <v>926.09052543782968</v>
      </c>
      <c r="Z27" s="168">
        <f ca="1">IF($C27-Z$1&lt;År1,0,Y26*(1-VLOOKUP($A27,[1]Hugst!$R$5:$W$9,MATCH(ROUNDUP((Z$1)/10,0)*10,[1]Hugst!$R$4:$W$4,0))))</f>
        <v>926.62041465722655</v>
      </c>
      <c r="AA27" s="168">
        <f ca="1">IF($C27-AA$1&lt;År1,0,Z26*(1-VLOOKUP($A27,[1]Hugst!$R$5:$W$9,MATCH(ROUNDUP((AA$1)/10,0)*10,[1]Hugst!$R$4:$W$4,0))))</f>
        <v>927.15296663652339</v>
      </c>
      <c r="AB27" s="168">
        <f ca="1">IF($C27-AB$1&lt;År1,0,AA26*(1-VLOOKUP($A27,[1]Hugst!$R$5:$W$9,MATCH(ROUNDUP((AB$1)/10,0)*10,[1]Hugst!$R$4:$W$4,0))))</f>
        <v>927.68819475641567</v>
      </c>
      <c r="AC27" s="168">
        <f ca="1">IF($C27-AC$1&lt;År1,0,AB26*(1-VLOOKUP($A27,[1]Hugst!$R$5:$W$9,MATCH(ROUNDUP((AC$1)/10,0)*10,[1]Hugst!$R$4:$W$4,0))))</f>
        <v>928.22611246485837</v>
      </c>
      <c r="AD27" s="168">
        <f ca="1">IF($C27-AD$1&lt;År1,0,AC26*(1-VLOOKUP($A27,[1]Hugst!$R$5:$W$9,MATCH(ROUNDUP((AD$1)/10,0)*10,[1]Hugst!$R$4:$W$4,0))))</f>
        <v>928.76673327735557</v>
      </c>
      <c r="AE27" s="168">
        <f ca="1">IF($C27-AE$1&lt;År1,0,AD26*(1-VLOOKUP($A27,[1]Hugst!$R$5:$W$9,MATCH(ROUNDUP((AE$1)/10,0)*10,[1]Hugst!$R$4:$W$4,0))))</f>
        <v>929.31007077735489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95.389324909387597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772.41944580070628</v>
      </c>
      <c r="G28" s="168">
        <f ca="1">IF($C28-G$1&lt;År1,0,F27*(1-VLOOKUP($A28,[1]Hugst!$R$5:$W$9,MATCH(ROUNDUP((G$1)/10,0)*10,[1]Hugst!$R$4:$W$4,0))))</f>
        <v>772.8987891419564</v>
      </c>
      <c r="H28" s="168">
        <f ca="1">IF($C28-H$1&lt;År1,0,G27*(1-VLOOKUP($A28,[1]Hugst!$R$5:$W$9,MATCH(ROUNDUP((H$1)/10,0)*10,[1]Hugst!$R$4:$W$4,0))))</f>
        <v>773.38054124371899</v>
      </c>
      <c r="I28" s="168">
        <f ca="1">IF($C28-I$1&lt;År1,0,H27*(1-VLOOKUP($A28,[1]Hugst!$R$5:$W$9,MATCH(ROUNDUP((I$1)/10,0)*10,[1]Hugst!$R$4:$W$4,0))))</f>
        <v>773.86471421031263</v>
      </c>
      <c r="J28" s="168">
        <f ca="1">IF($C28-J$1&lt;År1,0,I27*(1-VLOOKUP($A28,[1]Hugst!$R$5:$W$9,MATCH(ROUNDUP((J$1)/10,0)*10,[1]Hugst!$R$4:$W$4,0))))</f>
        <v>774.35132020689514</v>
      </c>
      <c r="K28" s="168">
        <f ca="1">IF($C28-K$1&lt;År1,0,J27*(1-VLOOKUP($A28,[1]Hugst!$R$5:$W$9,MATCH(ROUNDUP((K$1)/10,0)*10,[1]Hugst!$R$4:$W$4,0))))</f>
        <v>774.84037145973514</v>
      </c>
      <c r="L28" s="168">
        <f ca="1">IF($C28-L$1&lt;År1,0,K27*(1-VLOOKUP($A28,[1]Hugst!$R$5:$W$9,MATCH(ROUNDUP((L$1)/10,0)*10,[1]Hugst!$R$4:$W$4,0))))</f>
        <v>775.33188025656034</v>
      </c>
      <c r="M28" s="168">
        <f ca="1">IF($C28-M$1&lt;År1,0,L27*(1-VLOOKUP($A28,[1]Hugst!$R$5:$W$9,MATCH(ROUNDUP((M$1)/10,0)*10,[1]Hugst!$R$4:$W$4,0))))</f>
        <v>775.82585894683496</v>
      </c>
      <c r="N28" s="168">
        <f ca="1">IF($C28-N$1&lt;År1,0,M27*(1-VLOOKUP($A28,[1]Hugst!$R$5:$W$9,MATCH(ROUNDUP((N$1)/10,0)*10,[1]Hugst!$R$4:$W$4,0))))</f>
        <v>776.32231994209349</v>
      </c>
      <c r="O28" s="168">
        <f ca="1">IF($C28-O$1&lt;År1,0,N27*(1-VLOOKUP($A28,[1]Hugst!$R$5:$W$9,MATCH(ROUNDUP((O$1)/10,0)*10,[1]Hugst!$R$4:$W$4,0))))</f>
        <v>776.8212757162172</v>
      </c>
      <c r="P28" s="168">
        <f ca="1">IF($C28-P$1&lt;År1,0,O27*(1-VLOOKUP($A28,[1]Hugst!$R$5:$W$9,MATCH(ROUNDUP((P$1)/10,0)*10,[1]Hugst!$R$4:$W$4,0))))</f>
        <v>777.3227388057893</v>
      </c>
      <c r="Q28" s="168">
        <f ca="1">IF($C28-Q$1&lt;År1,0,P27*(1-VLOOKUP($A28,[1]Hugst!$R$5:$W$9,MATCH(ROUNDUP((Q$1)/10,0)*10,[1]Hugst!$R$4:$W$4,0))))</f>
        <v>777.82672181038436</v>
      </c>
      <c r="R28" s="168">
        <f ca="1">IF($C28-R$1&lt;År1,0,Q27*(1-VLOOKUP($A28,[1]Hugst!$R$5:$W$9,MATCH(ROUNDUP((R$1)/10,0)*10,[1]Hugst!$R$4:$W$4,0))))</f>
        <v>778.33323739289256</v>
      </c>
      <c r="S28" s="168">
        <f ca="1">IF($C28-S$1&lt;År1,0,R27*(1-VLOOKUP($A28,[1]Hugst!$R$5:$W$9,MATCH(ROUNDUP((S$1)/10,0)*10,[1]Hugst!$R$4:$W$4,0))))</f>
        <v>778.84229827983415</v>
      </c>
      <c r="T28" s="168">
        <f ca="1">IF($C28-T$1&lt;År1,0,S27*(1-VLOOKUP($A28,[1]Hugst!$R$5:$W$9,MATCH(ROUNDUP((T$1)/10,0)*10,[1]Hugst!$R$4:$W$4,0))))</f>
        <v>779.35391726168507</v>
      </c>
      <c r="U28" s="168">
        <f ca="1">IF($C28-U$1&lt;År1,0,T27*(1-VLOOKUP($A28,[1]Hugst!$R$5:$W$9,MATCH(ROUNDUP((U$1)/10,0)*10,[1]Hugst!$R$4:$W$4,0))))</f>
        <v>779.86810719319408</v>
      </c>
      <c r="V28" s="168">
        <f ca="1">IF($C28-V$1&lt;År1,0,U27*(1-VLOOKUP($A28,[1]Hugst!$R$5:$W$9,MATCH(ROUNDUP((V$1)/10,0)*10,[1]Hugst!$R$4:$W$4,0))))</f>
        <v>923.99733087974823</v>
      </c>
      <c r="W28" s="168">
        <f ca="1">IF($C28-W$1&lt;År1,0,V27*(1-VLOOKUP($A28,[1]Hugst!$R$5:$W$9,MATCH(ROUNDUP((W$1)/10,0)*10,[1]Hugst!$R$4:$W$4,0))))</f>
        <v>924.51670153352529</v>
      </c>
      <c r="X28" s="168">
        <f ca="1">IF($C28-X$1&lt;År1,0,W27*(1-VLOOKUP($A28,[1]Hugst!$R$5:$W$9,MATCH(ROUNDUP((X$1)/10,0)*10,[1]Hugst!$R$4:$W$4,0))))</f>
        <v>925.03868209008863</v>
      </c>
      <c r="Y28" s="168">
        <f ca="1">IF($C28-Y$1&lt;År1,0,X27*(1-VLOOKUP($A28,[1]Hugst!$R$5:$W$9,MATCH(ROUNDUP((Y$1)/10,0)*10,[1]Hugst!$R$4:$W$4,0))))</f>
        <v>925.56328566452646</v>
      </c>
      <c r="Z28" s="168">
        <f ca="1">IF($C28-Z$1&lt;År1,0,Y27*(1-VLOOKUP($A28,[1]Hugst!$R$5:$W$9,MATCH(ROUNDUP((Z$1)/10,0)*10,[1]Hugst!$R$4:$W$4,0))))</f>
        <v>926.09052543782968</v>
      </c>
      <c r="AA28" s="168">
        <f ca="1">IF($C28-AA$1&lt;År1,0,Z27*(1-VLOOKUP($A28,[1]Hugst!$R$5:$W$9,MATCH(ROUNDUP((AA$1)/10,0)*10,[1]Hugst!$R$4:$W$4,0))))</f>
        <v>926.62041465722655</v>
      </c>
      <c r="AB28" s="168">
        <f ca="1">IF($C28-AB$1&lt;År1,0,AA27*(1-VLOOKUP($A28,[1]Hugst!$R$5:$W$9,MATCH(ROUNDUP((AB$1)/10,0)*10,[1]Hugst!$R$4:$W$4,0))))</f>
        <v>927.15296663652339</v>
      </c>
      <c r="AC28" s="168">
        <f ca="1">IF($C28-AC$1&lt;År1,0,AB27*(1-VLOOKUP($A28,[1]Hugst!$R$5:$W$9,MATCH(ROUNDUP((AC$1)/10,0)*10,[1]Hugst!$R$4:$W$4,0))))</f>
        <v>927.68819475641567</v>
      </c>
      <c r="AD28" s="168">
        <f ca="1">IF($C28-AD$1&lt;År1,0,AC27*(1-VLOOKUP($A28,[1]Hugst!$R$5:$W$9,MATCH(ROUNDUP((AD$1)/10,0)*10,[1]Hugst!$R$4:$W$4,0))))</f>
        <v>928.22611246485837</v>
      </c>
      <c r="AE28" s="168">
        <f ca="1">IF($C28-AE$1&lt;År1,0,AD27*(1-VLOOKUP($A28,[1]Hugst!$R$5:$W$9,MATCH(ROUNDUP((AE$1)/10,0)*10,[1]Hugst!$R$4:$W$4,0))))</f>
        <v>928.76673327735557</v>
      </c>
      <c r="AF28" s="168">
        <f ca="1">IF($C28-AF$1&lt;År1,0,AE27*(1-VLOOKUP($A28,[1]Hugst!$R$5:$W$9,MATCH(ROUNDUP((AF$1)/10,0)*10,[1]Hugst!$R$4:$W$4,0))))</f>
        <v>929.31007077735489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94.91237828483554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771.94249917615423</v>
      </c>
      <c r="G29" s="168">
        <f ca="1">IF($C29-G$1&lt;År1,0,F28*(1-VLOOKUP($A29,[1]Hugst!$R$5:$W$9,MATCH(ROUNDUP((G$1)/10,0)*10,[1]Hugst!$R$4:$W$4,0))))</f>
        <v>772.41944580070628</v>
      </c>
      <c r="H29" s="168">
        <f ca="1">IF($C29-H$1&lt;År1,0,G28*(1-VLOOKUP($A29,[1]Hugst!$R$5:$W$9,MATCH(ROUNDUP((H$1)/10,0)*10,[1]Hugst!$R$4:$W$4,0))))</f>
        <v>772.8987891419564</v>
      </c>
      <c r="I29" s="168">
        <f ca="1">IF($C29-I$1&lt;År1,0,H28*(1-VLOOKUP($A29,[1]Hugst!$R$5:$W$9,MATCH(ROUNDUP((I$1)/10,0)*10,[1]Hugst!$R$4:$W$4,0))))</f>
        <v>773.38054124371899</v>
      </c>
      <c r="J29" s="168">
        <f ca="1">IF($C29-J$1&lt;År1,0,I28*(1-VLOOKUP($A29,[1]Hugst!$R$5:$W$9,MATCH(ROUNDUP((J$1)/10,0)*10,[1]Hugst!$R$4:$W$4,0))))</f>
        <v>773.86471421031263</v>
      </c>
      <c r="K29" s="168">
        <f ca="1">IF($C29-K$1&lt;År1,0,J28*(1-VLOOKUP($A29,[1]Hugst!$R$5:$W$9,MATCH(ROUNDUP((K$1)/10,0)*10,[1]Hugst!$R$4:$W$4,0))))</f>
        <v>774.35132020689514</v>
      </c>
      <c r="L29" s="168">
        <f ca="1">IF($C29-L$1&lt;År1,0,K28*(1-VLOOKUP($A29,[1]Hugst!$R$5:$W$9,MATCH(ROUNDUP((L$1)/10,0)*10,[1]Hugst!$R$4:$W$4,0))))</f>
        <v>774.84037145973514</v>
      </c>
      <c r="M29" s="168">
        <f ca="1">IF($C29-M$1&lt;År1,0,L28*(1-VLOOKUP($A29,[1]Hugst!$R$5:$W$9,MATCH(ROUNDUP((M$1)/10,0)*10,[1]Hugst!$R$4:$W$4,0))))</f>
        <v>775.33188025656034</v>
      </c>
      <c r="N29" s="168">
        <f ca="1">IF($C29-N$1&lt;År1,0,M28*(1-VLOOKUP($A29,[1]Hugst!$R$5:$W$9,MATCH(ROUNDUP((N$1)/10,0)*10,[1]Hugst!$R$4:$W$4,0))))</f>
        <v>775.82585894683496</v>
      </c>
      <c r="O29" s="168">
        <f ca="1">IF($C29-O$1&lt;År1,0,N28*(1-VLOOKUP($A29,[1]Hugst!$R$5:$W$9,MATCH(ROUNDUP((O$1)/10,0)*10,[1]Hugst!$R$4:$W$4,0))))</f>
        <v>776.32231994209349</v>
      </c>
      <c r="P29" s="168">
        <f ca="1">IF($C29-P$1&lt;År1,0,O28*(1-VLOOKUP($A29,[1]Hugst!$R$5:$W$9,MATCH(ROUNDUP((P$1)/10,0)*10,[1]Hugst!$R$4:$W$4,0))))</f>
        <v>776.8212757162172</v>
      </c>
      <c r="Q29" s="168">
        <f ca="1">IF($C29-Q$1&lt;År1,0,P28*(1-VLOOKUP($A29,[1]Hugst!$R$5:$W$9,MATCH(ROUNDUP((Q$1)/10,0)*10,[1]Hugst!$R$4:$W$4,0))))</f>
        <v>777.3227388057893</v>
      </c>
      <c r="R29" s="168">
        <f ca="1">IF($C29-R$1&lt;År1,0,Q28*(1-VLOOKUP($A29,[1]Hugst!$R$5:$W$9,MATCH(ROUNDUP((R$1)/10,0)*10,[1]Hugst!$R$4:$W$4,0))))</f>
        <v>777.82672181038436</v>
      </c>
      <c r="S29" s="168">
        <f ca="1">IF($C29-S$1&lt;År1,0,R28*(1-VLOOKUP($A29,[1]Hugst!$R$5:$W$9,MATCH(ROUNDUP((S$1)/10,0)*10,[1]Hugst!$R$4:$W$4,0))))</f>
        <v>778.33323739289256</v>
      </c>
      <c r="T29" s="168">
        <f ca="1">IF($C29-T$1&lt;År1,0,S28*(1-VLOOKUP($A29,[1]Hugst!$R$5:$W$9,MATCH(ROUNDUP((T$1)/10,0)*10,[1]Hugst!$R$4:$W$4,0))))</f>
        <v>778.84229827983415</v>
      </c>
      <c r="U29" s="168">
        <f ca="1">IF($C29-U$1&lt;År1,0,T28*(1-VLOOKUP($A29,[1]Hugst!$R$5:$W$9,MATCH(ROUNDUP((U$1)/10,0)*10,[1]Hugst!$R$4:$W$4,0))))</f>
        <v>779.35391726168507</v>
      </c>
      <c r="V29" s="168">
        <f ca="1">IF($C29-V$1&lt;År1,0,U28*(1-VLOOKUP($A29,[1]Hugst!$R$5:$W$9,MATCH(ROUNDUP((V$1)/10,0)*10,[1]Hugst!$R$4:$W$4,0))))</f>
        <v>779.86810719319408</v>
      </c>
      <c r="W29" s="168">
        <f ca="1">IF($C29-W$1&lt;År1,0,V28*(1-VLOOKUP($A29,[1]Hugst!$R$5:$W$9,MATCH(ROUNDUP((W$1)/10,0)*10,[1]Hugst!$R$4:$W$4,0))))</f>
        <v>923.99733087974823</v>
      </c>
      <c r="X29" s="168">
        <f ca="1">IF($C29-X$1&lt;År1,0,W28*(1-VLOOKUP($A29,[1]Hugst!$R$5:$W$9,MATCH(ROUNDUP((X$1)/10,0)*10,[1]Hugst!$R$4:$W$4,0))))</f>
        <v>924.51670153352529</v>
      </c>
      <c r="Y29" s="168">
        <f ca="1">IF($C29-Y$1&lt;År1,0,X28*(1-VLOOKUP($A29,[1]Hugst!$R$5:$W$9,MATCH(ROUNDUP((Y$1)/10,0)*10,[1]Hugst!$R$4:$W$4,0))))</f>
        <v>925.03868209008863</v>
      </c>
      <c r="Z29" s="168">
        <f ca="1">IF($C29-Z$1&lt;År1,0,Y28*(1-VLOOKUP($A29,[1]Hugst!$R$5:$W$9,MATCH(ROUNDUP((Z$1)/10,0)*10,[1]Hugst!$R$4:$W$4,0))))</f>
        <v>925.56328566452646</v>
      </c>
      <c r="AA29" s="168">
        <f ca="1">IF($C29-AA$1&lt;År1,0,Z28*(1-VLOOKUP($A29,[1]Hugst!$R$5:$W$9,MATCH(ROUNDUP((AA$1)/10,0)*10,[1]Hugst!$R$4:$W$4,0))))</f>
        <v>926.09052543782968</v>
      </c>
      <c r="AB29" s="168">
        <f ca="1">IF($C29-AB$1&lt;År1,0,AA28*(1-VLOOKUP($A29,[1]Hugst!$R$5:$W$9,MATCH(ROUNDUP((AB$1)/10,0)*10,[1]Hugst!$R$4:$W$4,0))))</f>
        <v>926.62041465722655</v>
      </c>
      <c r="AC29" s="168">
        <f ca="1">IF($C29-AC$1&lt;År1,0,AB28*(1-VLOOKUP($A29,[1]Hugst!$R$5:$W$9,MATCH(ROUNDUP((AC$1)/10,0)*10,[1]Hugst!$R$4:$W$4,0))))</f>
        <v>927.15296663652339</v>
      </c>
      <c r="AD29" s="168">
        <f ca="1">IF($C29-AD$1&lt;År1,0,AC28*(1-VLOOKUP($A29,[1]Hugst!$R$5:$W$9,MATCH(ROUNDUP((AD$1)/10,0)*10,[1]Hugst!$R$4:$W$4,0))))</f>
        <v>927.68819475641567</v>
      </c>
      <c r="AE29" s="168">
        <f ca="1">IF($C29-AE$1&lt;År1,0,AD28*(1-VLOOKUP($A29,[1]Hugst!$R$5:$W$9,MATCH(ROUNDUP((AE$1)/10,0)*10,[1]Hugst!$R$4:$W$4,0))))</f>
        <v>928.22611246485837</v>
      </c>
      <c r="AF29" s="168">
        <f ca="1">IF($C29-AF$1&lt;År1,0,AE28*(1-VLOOKUP($A29,[1]Hugst!$R$5:$W$9,MATCH(ROUNDUP((AF$1)/10,0)*10,[1]Hugst!$R$4:$W$4,0))))</f>
        <v>928.76673327735557</v>
      </c>
      <c r="AG29" s="168">
        <f ca="1">IF($C29-AG$1&lt;År1,0,AF28*(1-VLOOKUP($A29,[1]Hugst!$R$5:$W$9,MATCH(ROUNDUP((AG$1)/10,0)*10,[1]Hugst!$R$4:$W$4,0))))</f>
        <v>929.31007077735489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94.437816393413414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771.4679372847321</v>
      </c>
      <c r="G30" s="168">
        <f ca="1">IF($C30-G$1&lt;År1,0,F29*(1-VLOOKUP($A30,[1]Hugst!$R$5:$W$9,MATCH(ROUNDUP((G$1)/10,0)*10,[1]Hugst!$R$4:$W$4,0))))</f>
        <v>771.94249917615423</v>
      </c>
      <c r="H30" s="168">
        <f ca="1">IF($C30-H$1&lt;År1,0,G29*(1-VLOOKUP($A30,[1]Hugst!$R$5:$W$9,MATCH(ROUNDUP((H$1)/10,0)*10,[1]Hugst!$R$4:$W$4,0))))</f>
        <v>772.41944580070628</v>
      </c>
      <c r="I30" s="168">
        <f ca="1">IF($C30-I$1&lt;År1,0,H29*(1-VLOOKUP($A30,[1]Hugst!$R$5:$W$9,MATCH(ROUNDUP((I$1)/10,0)*10,[1]Hugst!$R$4:$W$4,0))))</f>
        <v>772.8987891419564</v>
      </c>
      <c r="J30" s="168">
        <f ca="1">IF($C30-J$1&lt;År1,0,I29*(1-VLOOKUP($A30,[1]Hugst!$R$5:$W$9,MATCH(ROUNDUP((J$1)/10,0)*10,[1]Hugst!$R$4:$W$4,0))))</f>
        <v>773.38054124371899</v>
      </c>
      <c r="K30" s="168">
        <f ca="1">IF($C30-K$1&lt;År1,0,J29*(1-VLOOKUP($A30,[1]Hugst!$R$5:$W$9,MATCH(ROUNDUP((K$1)/10,0)*10,[1]Hugst!$R$4:$W$4,0))))</f>
        <v>773.86471421031263</v>
      </c>
      <c r="L30" s="168">
        <f ca="1">IF($C30-L$1&lt;År1,0,K29*(1-VLOOKUP($A30,[1]Hugst!$R$5:$W$9,MATCH(ROUNDUP((L$1)/10,0)*10,[1]Hugst!$R$4:$W$4,0))))</f>
        <v>774.35132020689514</v>
      </c>
      <c r="M30" s="168">
        <f ca="1">IF($C30-M$1&lt;År1,0,L29*(1-VLOOKUP($A30,[1]Hugst!$R$5:$W$9,MATCH(ROUNDUP((M$1)/10,0)*10,[1]Hugst!$R$4:$W$4,0))))</f>
        <v>774.84037145973514</v>
      </c>
      <c r="N30" s="168">
        <f ca="1">IF($C30-N$1&lt;År1,0,M29*(1-VLOOKUP($A30,[1]Hugst!$R$5:$W$9,MATCH(ROUNDUP((N$1)/10,0)*10,[1]Hugst!$R$4:$W$4,0))))</f>
        <v>775.33188025656034</v>
      </c>
      <c r="O30" s="168">
        <f ca="1">IF($C30-O$1&lt;År1,0,N29*(1-VLOOKUP($A30,[1]Hugst!$R$5:$W$9,MATCH(ROUNDUP((O$1)/10,0)*10,[1]Hugst!$R$4:$W$4,0))))</f>
        <v>775.82585894683496</v>
      </c>
      <c r="P30" s="168">
        <f ca="1">IF($C30-P$1&lt;År1,0,O29*(1-VLOOKUP($A30,[1]Hugst!$R$5:$W$9,MATCH(ROUNDUP((P$1)/10,0)*10,[1]Hugst!$R$4:$W$4,0))))</f>
        <v>776.32231994209349</v>
      </c>
      <c r="Q30" s="168">
        <f ca="1">IF($C30-Q$1&lt;År1,0,P29*(1-VLOOKUP($A30,[1]Hugst!$R$5:$W$9,MATCH(ROUNDUP((Q$1)/10,0)*10,[1]Hugst!$R$4:$W$4,0))))</f>
        <v>776.8212757162172</v>
      </c>
      <c r="R30" s="168">
        <f ca="1">IF($C30-R$1&lt;År1,0,Q29*(1-VLOOKUP($A30,[1]Hugst!$R$5:$W$9,MATCH(ROUNDUP((R$1)/10,0)*10,[1]Hugst!$R$4:$W$4,0))))</f>
        <v>777.3227388057893</v>
      </c>
      <c r="S30" s="168">
        <f ca="1">IF($C30-S$1&lt;År1,0,R29*(1-VLOOKUP($A30,[1]Hugst!$R$5:$W$9,MATCH(ROUNDUP((S$1)/10,0)*10,[1]Hugst!$R$4:$W$4,0))))</f>
        <v>777.82672181038436</v>
      </c>
      <c r="T30" s="168">
        <f ca="1">IF($C30-T$1&lt;År1,0,S29*(1-VLOOKUP($A30,[1]Hugst!$R$5:$W$9,MATCH(ROUNDUP((T$1)/10,0)*10,[1]Hugst!$R$4:$W$4,0))))</f>
        <v>778.33323739289256</v>
      </c>
      <c r="U30" s="168">
        <f ca="1">IF($C30-U$1&lt;År1,0,T29*(1-VLOOKUP($A30,[1]Hugst!$R$5:$W$9,MATCH(ROUNDUP((U$1)/10,0)*10,[1]Hugst!$R$4:$W$4,0))))</f>
        <v>778.84229827983415</v>
      </c>
      <c r="V30" s="168">
        <f ca="1">IF($C30-V$1&lt;År1,0,U29*(1-VLOOKUP($A30,[1]Hugst!$R$5:$W$9,MATCH(ROUNDUP((V$1)/10,0)*10,[1]Hugst!$R$4:$W$4,0))))</f>
        <v>779.35391726168507</v>
      </c>
      <c r="W30" s="168">
        <f ca="1">IF($C30-W$1&lt;År1,0,V29*(1-VLOOKUP($A30,[1]Hugst!$R$5:$W$9,MATCH(ROUNDUP((W$1)/10,0)*10,[1]Hugst!$R$4:$W$4,0))))</f>
        <v>779.86810719319408</v>
      </c>
      <c r="X30" s="168">
        <f ca="1">IF($C30-X$1&lt;År1,0,W29*(1-VLOOKUP($A30,[1]Hugst!$R$5:$W$9,MATCH(ROUNDUP((X$1)/10,0)*10,[1]Hugst!$R$4:$W$4,0))))</f>
        <v>923.99733087974823</v>
      </c>
      <c r="Y30" s="168">
        <f ca="1">IF($C30-Y$1&lt;År1,0,X29*(1-VLOOKUP($A30,[1]Hugst!$R$5:$W$9,MATCH(ROUNDUP((Y$1)/10,0)*10,[1]Hugst!$R$4:$W$4,0))))</f>
        <v>924.51670153352529</v>
      </c>
      <c r="Z30" s="168">
        <f ca="1">IF($C30-Z$1&lt;År1,0,Y29*(1-VLOOKUP($A30,[1]Hugst!$R$5:$W$9,MATCH(ROUNDUP((Z$1)/10,0)*10,[1]Hugst!$R$4:$W$4,0))))</f>
        <v>925.03868209008863</v>
      </c>
      <c r="AA30" s="168">
        <f ca="1">IF($C30-AA$1&lt;År1,0,Z29*(1-VLOOKUP($A30,[1]Hugst!$R$5:$W$9,MATCH(ROUNDUP((AA$1)/10,0)*10,[1]Hugst!$R$4:$W$4,0))))</f>
        <v>925.56328566452646</v>
      </c>
      <c r="AB30" s="168">
        <f ca="1">IF($C30-AB$1&lt;År1,0,AA29*(1-VLOOKUP($A30,[1]Hugst!$R$5:$W$9,MATCH(ROUNDUP((AB$1)/10,0)*10,[1]Hugst!$R$4:$W$4,0))))</f>
        <v>926.09052543782968</v>
      </c>
      <c r="AC30" s="168">
        <f ca="1">IF($C30-AC$1&lt;År1,0,AB29*(1-VLOOKUP($A30,[1]Hugst!$R$5:$W$9,MATCH(ROUNDUP((AC$1)/10,0)*10,[1]Hugst!$R$4:$W$4,0))))</f>
        <v>926.62041465722655</v>
      </c>
      <c r="AD30" s="168">
        <f ca="1">IF($C30-AD$1&lt;År1,0,AC29*(1-VLOOKUP($A30,[1]Hugst!$R$5:$W$9,MATCH(ROUNDUP((AD$1)/10,0)*10,[1]Hugst!$R$4:$W$4,0))))</f>
        <v>927.15296663652339</v>
      </c>
      <c r="AE30" s="168">
        <f ca="1">IF($C30-AE$1&lt;År1,0,AD29*(1-VLOOKUP($A30,[1]Hugst!$R$5:$W$9,MATCH(ROUNDUP((AE$1)/10,0)*10,[1]Hugst!$R$4:$W$4,0))))</f>
        <v>927.68819475641567</v>
      </c>
      <c r="AF30" s="168">
        <f ca="1">IF($C30-AF$1&lt;År1,0,AE29*(1-VLOOKUP($A30,[1]Hugst!$R$5:$W$9,MATCH(ROUNDUP((AF$1)/10,0)*10,[1]Hugst!$R$4:$W$4,0))))</f>
        <v>928.22611246485837</v>
      </c>
      <c r="AG30" s="168">
        <f ca="1">IF($C30-AG$1&lt;År1,0,AF29*(1-VLOOKUP($A30,[1]Hugst!$R$5:$W$9,MATCH(ROUNDUP((AG$1)/10,0)*10,[1]Hugst!$R$4:$W$4,0))))</f>
        <v>928.76673327735557</v>
      </c>
      <c r="AH30" s="168">
        <f ca="1">IF($C30-AH$1&lt;År1,0,AG29*(1-VLOOKUP($A30,[1]Hugst!$R$5:$W$9,MATCH(ROUNDUP((AH$1)/10,0)*10,[1]Hugst!$R$4:$W$4,0))))</f>
        <v>929.31007077735489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93.965627311449225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770.99574820276791</v>
      </c>
      <c r="G31" s="168">
        <f ca="1">IF($C31-G$1&lt;År1,0,F30*(1-VLOOKUP($A31,[1]Hugst!$R$5:$W$9,MATCH(ROUNDUP((G$1)/10,0)*10,[1]Hugst!$R$4:$W$4,0))))</f>
        <v>771.4679372847321</v>
      </c>
      <c r="H31" s="168">
        <f ca="1">IF($C31-H$1&lt;År1,0,G30*(1-VLOOKUP($A31,[1]Hugst!$R$5:$W$9,MATCH(ROUNDUP((H$1)/10,0)*10,[1]Hugst!$R$4:$W$4,0))))</f>
        <v>771.94249917615423</v>
      </c>
      <c r="I31" s="168">
        <f ca="1">IF($C31-I$1&lt;År1,0,H30*(1-VLOOKUP($A31,[1]Hugst!$R$5:$W$9,MATCH(ROUNDUP((I$1)/10,0)*10,[1]Hugst!$R$4:$W$4,0))))</f>
        <v>772.41944580070628</v>
      </c>
      <c r="J31" s="168">
        <f ca="1">IF($C31-J$1&lt;År1,0,I30*(1-VLOOKUP($A31,[1]Hugst!$R$5:$W$9,MATCH(ROUNDUP((J$1)/10,0)*10,[1]Hugst!$R$4:$W$4,0))))</f>
        <v>772.8987891419564</v>
      </c>
      <c r="K31" s="168">
        <f ca="1">IF($C31-K$1&lt;År1,0,J30*(1-VLOOKUP($A31,[1]Hugst!$R$5:$W$9,MATCH(ROUNDUP((K$1)/10,0)*10,[1]Hugst!$R$4:$W$4,0))))</f>
        <v>773.38054124371899</v>
      </c>
      <c r="L31" s="168">
        <f ca="1">IF($C31-L$1&lt;År1,0,K30*(1-VLOOKUP($A31,[1]Hugst!$R$5:$W$9,MATCH(ROUNDUP((L$1)/10,0)*10,[1]Hugst!$R$4:$W$4,0))))</f>
        <v>773.86471421031263</v>
      </c>
      <c r="M31" s="168">
        <f ca="1">IF($C31-M$1&lt;År1,0,L30*(1-VLOOKUP($A31,[1]Hugst!$R$5:$W$9,MATCH(ROUNDUP((M$1)/10,0)*10,[1]Hugst!$R$4:$W$4,0))))</f>
        <v>774.35132020689514</v>
      </c>
      <c r="N31" s="168">
        <f ca="1">IF($C31-N$1&lt;År1,0,M30*(1-VLOOKUP($A31,[1]Hugst!$R$5:$W$9,MATCH(ROUNDUP((N$1)/10,0)*10,[1]Hugst!$R$4:$W$4,0))))</f>
        <v>774.84037145973514</v>
      </c>
      <c r="O31" s="168">
        <f ca="1">IF($C31-O$1&lt;År1,0,N30*(1-VLOOKUP($A31,[1]Hugst!$R$5:$W$9,MATCH(ROUNDUP((O$1)/10,0)*10,[1]Hugst!$R$4:$W$4,0))))</f>
        <v>775.33188025656034</v>
      </c>
      <c r="P31" s="168">
        <f ca="1">IF($C31-P$1&lt;År1,0,O30*(1-VLOOKUP($A31,[1]Hugst!$R$5:$W$9,MATCH(ROUNDUP((P$1)/10,0)*10,[1]Hugst!$R$4:$W$4,0))))</f>
        <v>775.82585894683496</v>
      </c>
      <c r="Q31" s="168">
        <f ca="1">IF($C31-Q$1&lt;År1,0,P30*(1-VLOOKUP($A31,[1]Hugst!$R$5:$W$9,MATCH(ROUNDUP((Q$1)/10,0)*10,[1]Hugst!$R$4:$W$4,0))))</f>
        <v>776.32231994209349</v>
      </c>
      <c r="R31" s="168">
        <f ca="1">IF($C31-R$1&lt;År1,0,Q30*(1-VLOOKUP($A31,[1]Hugst!$R$5:$W$9,MATCH(ROUNDUP((R$1)/10,0)*10,[1]Hugst!$R$4:$W$4,0))))</f>
        <v>776.8212757162172</v>
      </c>
      <c r="S31" s="168">
        <f ca="1">IF($C31-S$1&lt;År1,0,R30*(1-VLOOKUP($A31,[1]Hugst!$R$5:$W$9,MATCH(ROUNDUP((S$1)/10,0)*10,[1]Hugst!$R$4:$W$4,0))))</f>
        <v>777.3227388057893</v>
      </c>
      <c r="T31" s="168">
        <f ca="1">IF($C31-T$1&lt;År1,0,S30*(1-VLOOKUP($A31,[1]Hugst!$R$5:$W$9,MATCH(ROUNDUP((T$1)/10,0)*10,[1]Hugst!$R$4:$W$4,0))))</f>
        <v>777.82672181038436</v>
      </c>
      <c r="U31" s="168">
        <f ca="1">IF($C31-U$1&lt;År1,0,T30*(1-VLOOKUP($A31,[1]Hugst!$R$5:$W$9,MATCH(ROUNDUP((U$1)/10,0)*10,[1]Hugst!$R$4:$W$4,0))))</f>
        <v>778.33323739289256</v>
      </c>
      <c r="V31" s="168">
        <f ca="1">IF($C31-V$1&lt;År1,0,U30*(1-VLOOKUP($A31,[1]Hugst!$R$5:$W$9,MATCH(ROUNDUP((V$1)/10,0)*10,[1]Hugst!$R$4:$W$4,0))))</f>
        <v>778.84229827983415</v>
      </c>
      <c r="W31" s="168">
        <f ca="1">IF($C31-W$1&lt;År1,0,V30*(1-VLOOKUP($A31,[1]Hugst!$R$5:$W$9,MATCH(ROUNDUP((W$1)/10,0)*10,[1]Hugst!$R$4:$W$4,0))))</f>
        <v>779.35391726168507</v>
      </c>
      <c r="X31" s="168">
        <f ca="1">IF($C31-X$1&lt;År1,0,W30*(1-VLOOKUP($A31,[1]Hugst!$R$5:$W$9,MATCH(ROUNDUP((X$1)/10,0)*10,[1]Hugst!$R$4:$W$4,0))))</f>
        <v>779.86810719319408</v>
      </c>
      <c r="Y31" s="168">
        <f ca="1">IF($C31-Y$1&lt;År1,0,X30*(1-VLOOKUP($A31,[1]Hugst!$R$5:$W$9,MATCH(ROUNDUP((Y$1)/10,0)*10,[1]Hugst!$R$4:$W$4,0))))</f>
        <v>923.99733087974823</v>
      </c>
      <c r="Z31" s="168">
        <f ca="1">IF($C31-Z$1&lt;År1,0,Y30*(1-VLOOKUP($A31,[1]Hugst!$R$5:$W$9,MATCH(ROUNDUP((Z$1)/10,0)*10,[1]Hugst!$R$4:$W$4,0))))</f>
        <v>924.51670153352529</v>
      </c>
      <c r="AA31" s="168">
        <f ca="1">IF($C31-AA$1&lt;År1,0,Z30*(1-VLOOKUP($A31,[1]Hugst!$R$5:$W$9,MATCH(ROUNDUP((AA$1)/10,0)*10,[1]Hugst!$R$4:$W$4,0))))</f>
        <v>925.03868209008863</v>
      </c>
      <c r="AB31" s="168">
        <f ca="1">IF($C31-AB$1&lt;År1,0,AA30*(1-VLOOKUP($A31,[1]Hugst!$R$5:$W$9,MATCH(ROUNDUP((AB$1)/10,0)*10,[1]Hugst!$R$4:$W$4,0))))</f>
        <v>925.56328566452646</v>
      </c>
      <c r="AC31" s="168">
        <f ca="1">IF($C31-AC$1&lt;År1,0,AB30*(1-VLOOKUP($A31,[1]Hugst!$R$5:$W$9,MATCH(ROUNDUP((AC$1)/10,0)*10,[1]Hugst!$R$4:$W$4,0))))</f>
        <v>926.09052543782968</v>
      </c>
      <c r="AD31" s="168">
        <f ca="1">IF($C31-AD$1&lt;År1,0,AC30*(1-VLOOKUP($A31,[1]Hugst!$R$5:$W$9,MATCH(ROUNDUP((AD$1)/10,0)*10,[1]Hugst!$R$4:$W$4,0))))</f>
        <v>926.62041465722655</v>
      </c>
      <c r="AE31" s="168">
        <f ca="1">IF($C31-AE$1&lt;År1,0,AD30*(1-VLOOKUP($A31,[1]Hugst!$R$5:$W$9,MATCH(ROUNDUP((AE$1)/10,0)*10,[1]Hugst!$R$4:$W$4,0))))</f>
        <v>927.15296663652339</v>
      </c>
      <c r="AF31" s="168">
        <f ca="1">IF($C31-AF$1&lt;År1,0,AE30*(1-VLOOKUP($A31,[1]Hugst!$R$5:$W$9,MATCH(ROUNDUP((AF$1)/10,0)*10,[1]Hugst!$R$4:$W$4,0))))</f>
        <v>927.68819475641567</v>
      </c>
      <c r="AG31" s="168">
        <f ca="1">IF($C31-AG$1&lt;År1,0,AF30*(1-VLOOKUP($A31,[1]Hugst!$R$5:$W$9,MATCH(ROUNDUP((AG$1)/10,0)*10,[1]Hugst!$R$4:$W$4,0))))</f>
        <v>928.22611246485837</v>
      </c>
      <c r="AH31" s="168">
        <f ca="1">IF($C31-AH$1&lt;År1,0,AG30*(1-VLOOKUP($A31,[1]Hugst!$R$5:$W$9,MATCH(ROUNDUP((AH$1)/10,0)*10,[1]Hugst!$R$4:$W$4,0))))</f>
        <v>928.76673327735557</v>
      </c>
      <c r="AI31" s="168">
        <f ca="1">IF($C31-AI$1&lt;År1,0,AH30*(1-VLOOKUP($A31,[1]Hugst!$R$5:$W$9,MATCH(ROUNDUP((AI$1)/10,0)*10,[1]Hugst!$R$4:$W$4,0))))</f>
        <v>929.31007077735489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93.495799174890635</v>
      </c>
      <c r="E32" s="168">
        <f t="shared" ca="1" si="0"/>
        <v>3.0647459780957433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773.59066604430507</v>
      </c>
      <c r="G32" s="168">
        <f ca="1">IF($C32-G$1&lt;År1,0,F31*(1-VLOOKUP($A32,[1]Hugst!$R$5:$W$9,MATCH(ROUNDUP((G$1)/10,0)*10,[1]Hugst!$R$4:$W$4,0))))</f>
        <v>770.99574820276791</v>
      </c>
      <c r="H32" s="168">
        <f ca="1">IF($C32-H$1&lt;År1,0,G31*(1-VLOOKUP($A32,[1]Hugst!$R$5:$W$9,MATCH(ROUNDUP((H$1)/10,0)*10,[1]Hugst!$R$4:$W$4,0))))</f>
        <v>771.4679372847321</v>
      </c>
      <c r="I32" s="168">
        <f ca="1">IF($C32-I$1&lt;År1,0,H31*(1-VLOOKUP($A32,[1]Hugst!$R$5:$W$9,MATCH(ROUNDUP((I$1)/10,0)*10,[1]Hugst!$R$4:$W$4,0))))</f>
        <v>771.94249917615423</v>
      </c>
      <c r="J32" s="168">
        <f ca="1">IF($C32-J$1&lt;År1,0,I31*(1-VLOOKUP($A32,[1]Hugst!$R$5:$W$9,MATCH(ROUNDUP((J$1)/10,0)*10,[1]Hugst!$R$4:$W$4,0))))</f>
        <v>772.41944580070628</v>
      </c>
      <c r="K32" s="168">
        <f ca="1">IF($C32-K$1&lt;År1,0,J31*(1-VLOOKUP($A32,[1]Hugst!$R$5:$W$9,MATCH(ROUNDUP((K$1)/10,0)*10,[1]Hugst!$R$4:$W$4,0))))</f>
        <v>772.8987891419564</v>
      </c>
      <c r="L32" s="168">
        <f ca="1">IF($C32-L$1&lt;År1,0,K31*(1-VLOOKUP($A32,[1]Hugst!$R$5:$W$9,MATCH(ROUNDUP((L$1)/10,0)*10,[1]Hugst!$R$4:$W$4,0))))</f>
        <v>773.38054124371899</v>
      </c>
      <c r="M32" s="168">
        <f ca="1">IF($C32-M$1&lt;År1,0,L31*(1-VLOOKUP($A32,[1]Hugst!$R$5:$W$9,MATCH(ROUNDUP((M$1)/10,0)*10,[1]Hugst!$R$4:$W$4,0))))</f>
        <v>773.86471421031263</v>
      </c>
      <c r="N32" s="168">
        <f ca="1">IF($C32-N$1&lt;År1,0,M31*(1-VLOOKUP($A32,[1]Hugst!$R$5:$W$9,MATCH(ROUNDUP((N$1)/10,0)*10,[1]Hugst!$R$4:$W$4,0))))</f>
        <v>774.35132020689514</v>
      </c>
      <c r="O32" s="168">
        <f ca="1">IF($C32-O$1&lt;År1,0,N31*(1-VLOOKUP($A32,[1]Hugst!$R$5:$W$9,MATCH(ROUNDUP((O$1)/10,0)*10,[1]Hugst!$R$4:$W$4,0))))</f>
        <v>774.84037145973514</v>
      </c>
      <c r="P32" s="168">
        <f ca="1">IF($C32-P$1&lt;År1,0,O31*(1-VLOOKUP($A32,[1]Hugst!$R$5:$W$9,MATCH(ROUNDUP((P$1)/10,0)*10,[1]Hugst!$R$4:$W$4,0))))</f>
        <v>775.33188025656034</v>
      </c>
      <c r="Q32" s="168">
        <f ca="1">IF($C32-Q$1&lt;År1,0,P31*(1-VLOOKUP($A32,[1]Hugst!$R$5:$W$9,MATCH(ROUNDUP((Q$1)/10,0)*10,[1]Hugst!$R$4:$W$4,0))))</f>
        <v>775.82585894683496</v>
      </c>
      <c r="R32" s="168">
        <f ca="1">IF($C32-R$1&lt;År1,0,Q31*(1-VLOOKUP($A32,[1]Hugst!$R$5:$W$9,MATCH(ROUNDUP((R$1)/10,0)*10,[1]Hugst!$R$4:$W$4,0))))</f>
        <v>776.32231994209349</v>
      </c>
      <c r="S32" s="168">
        <f ca="1">IF($C32-S$1&lt;År1,0,R31*(1-VLOOKUP($A32,[1]Hugst!$R$5:$W$9,MATCH(ROUNDUP((S$1)/10,0)*10,[1]Hugst!$R$4:$W$4,0))))</f>
        <v>776.8212757162172</v>
      </c>
      <c r="T32" s="168">
        <f ca="1">IF($C32-T$1&lt;År1,0,S31*(1-VLOOKUP($A32,[1]Hugst!$R$5:$W$9,MATCH(ROUNDUP((T$1)/10,0)*10,[1]Hugst!$R$4:$W$4,0))))</f>
        <v>777.3227388057893</v>
      </c>
      <c r="U32" s="168">
        <f ca="1">IF($C32-U$1&lt;År1,0,T31*(1-VLOOKUP($A32,[1]Hugst!$R$5:$W$9,MATCH(ROUNDUP((U$1)/10,0)*10,[1]Hugst!$R$4:$W$4,0))))</f>
        <v>777.82672181038436</v>
      </c>
      <c r="V32" s="168">
        <f ca="1">IF($C32-V$1&lt;År1,0,U31*(1-VLOOKUP($A32,[1]Hugst!$R$5:$W$9,MATCH(ROUNDUP((V$1)/10,0)*10,[1]Hugst!$R$4:$W$4,0))))</f>
        <v>778.33323739289256</v>
      </c>
      <c r="W32" s="168">
        <f ca="1">IF($C32-W$1&lt;År1,0,V31*(1-VLOOKUP($A32,[1]Hugst!$R$5:$W$9,MATCH(ROUNDUP((W$1)/10,0)*10,[1]Hugst!$R$4:$W$4,0))))</f>
        <v>778.84229827983415</v>
      </c>
      <c r="X32" s="168">
        <f ca="1">IF($C32-X$1&lt;År1,0,W31*(1-VLOOKUP($A32,[1]Hugst!$R$5:$W$9,MATCH(ROUNDUP((X$1)/10,0)*10,[1]Hugst!$R$4:$W$4,0))))</f>
        <v>779.35391726168507</v>
      </c>
      <c r="Y32" s="168">
        <f ca="1">IF($C32-Y$1&lt;År1,0,X31*(1-VLOOKUP($A32,[1]Hugst!$R$5:$W$9,MATCH(ROUNDUP((Y$1)/10,0)*10,[1]Hugst!$R$4:$W$4,0))))</f>
        <v>779.86810719319408</v>
      </c>
      <c r="Z32" s="168">
        <f ca="1">IF($C32-Z$1&lt;År1,0,Y31*(1-VLOOKUP($A32,[1]Hugst!$R$5:$W$9,MATCH(ROUNDUP((Z$1)/10,0)*10,[1]Hugst!$R$4:$W$4,0))))</f>
        <v>923.99733087974823</v>
      </c>
      <c r="AA32" s="168">
        <f ca="1">IF($C32-AA$1&lt;År1,0,Z31*(1-VLOOKUP($A32,[1]Hugst!$R$5:$W$9,MATCH(ROUNDUP((AA$1)/10,0)*10,[1]Hugst!$R$4:$W$4,0))))</f>
        <v>924.51670153352529</v>
      </c>
      <c r="AB32" s="168">
        <f ca="1">IF($C32-AB$1&lt;År1,0,AA31*(1-VLOOKUP($A32,[1]Hugst!$R$5:$W$9,MATCH(ROUNDUP((AB$1)/10,0)*10,[1]Hugst!$R$4:$W$4,0))))</f>
        <v>925.03868209008863</v>
      </c>
      <c r="AC32" s="168">
        <f ca="1">IF($C32-AC$1&lt;År1,0,AB31*(1-VLOOKUP($A32,[1]Hugst!$R$5:$W$9,MATCH(ROUNDUP((AC$1)/10,0)*10,[1]Hugst!$R$4:$W$4,0))))</f>
        <v>925.56328566452646</v>
      </c>
      <c r="AD32" s="168">
        <f ca="1">IF($C32-AD$1&lt;År1,0,AC31*(1-VLOOKUP($A32,[1]Hugst!$R$5:$W$9,MATCH(ROUNDUP((AD$1)/10,0)*10,[1]Hugst!$R$4:$W$4,0))))</f>
        <v>926.09052543782968</v>
      </c>
      <c r="AE32" s="168">
        <f ca="1">IF($C32-AE$1&lt;År1,0,AD31*(1-VLOOKUP($A32,[1]Hugst!$R$5:$W$9,MATCH(ROUNDUP((AE$1)/10,0)*10,[1]Hugst!$R$4:$W$4,0))))</f>
        <v>926.62041465722655</v>
      </c>
      <c r="AF32" s="168">
        <f ca="1">IF($C32-AF$1&lt;År1,0,AE31*(1-VLOOKUP($A32,[1]Hugst!$R$5:$W$9,MATCH(ROUNDUP((AF$1)/10,0)*10,[1]Hugst!$R$4:$W$4,0))))</f>
        <v>927.15296663652339</v>
      </c>
      <c r="AG32" s="168">
        <f ca="1">IF($C32-AG$1&lt;År1,0,AF31*(1-VLOOKUP($A32,[1]Hugst!$R$5:$W$9,MATCH(ROUNDUP((AG$1)/10,0)*10,[1]Hugst!$R$4:$W$4,0))))</f>
        <v>927.68819475641567</v>
      </c>
      <c r="AH32" s="168">
        <f ca="1">IF($C32-AH$1&lt;År1,0,AG31*(1-VLOOKUP($A32,[1]Hugst!$R$5:$W$9,MATCH(ROUNDUP((AH$1)/10,0)*10,[1]Hugst!$R$4:$W$4,0))))</f>
        <v>928.22611246485837</v>
      </c>
      <c r="AI32" s="168">
        <f ca="1">IF($C32-AI$1&lt;År1,0,AH31*(1-VLOOKUP($A32,[1]Hugst!$R$5:$W$9,MATCH(ROUNDUP((AI$1)/10,0)*10,[1]Hugst!$R$4:$W$4,0))))</f>
        <v>928.76673327735557</v>
      </c>
      <c r="AJ32" s="168">
        <f ca="1">IF($C32-AJ$1&lt;År1,0,AI31*(1-VLOOKUP($A32,[1]Hugst!$R$5:$W$9,MATCH(ROUNDUP((AJ$1)/10,0)*10,[1]Hugst!$R$4:$W$4,0))))</f>
        <v>926.24532479925938</v>
      </c>
      <c r="AL32" s="168">
        <f ca="1">SUM(F32:AJ32)</f>
        <v>25695.50666057413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31.80749999999971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120.25583831355286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31.648462499999734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120.09680081355289</v>
      </c>
      <c r="G34" s="168">
        <f ca="1">IF($C34-G$1&lt;År1,0,F33*(1-VLOOKUP($A34,[1]Hugst!$R$5:$W$9,MATCH(ROUNDUP((G$1)/10,0)*10,[1]Hugst!$R$4:$W$4,0))))</f>
        <v>120.25583831355286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31.490220187500384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119.93855850105354</v>
      </c>
      <c r="G35" s="168">
        <f ca="1">IF($C35-G$1&lt;År1,0,F34*(1-VLOOKUP($A35,[1]Hugst!$R$5:$W$9,MATCH(ROUNDUP((G$1)/10,0)*10,[1]Hugst!$R$4:$W$4,0))))</f>
        <v>120.09680081355289</v>
      </c>
      <c r="H35" s="168">
        <f ca="1">IF($C35-H$1&lt;År1,0,G34*(1-VLOOKUP($A35,[1]Hugst!$R$5:$W$9,MATCH(ROUNDUP((H$1)/10,0)*10,[1]Hugst!$R$4:$W$4,0))))</f>
        <v>120.25583831355286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31.332769086562621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119.78110740011577</v>
      </c>
      <c r="G36" s="168">
        <f ca="1">IF($C36-G$1&lt;År1,0,F35*(1-VLOOKUP($A36,[1]Hugst!$R$5:$W$9,MATCH(ROUNDUP((G$1)/10,0)*10,[1]Hugst!$R$4:$W$4,0))))</f>
        <v>119.93855850105354</v>
      </c>
      <c r="H36" s="168">
        <f ca="1">IF($C36-H$1&lt;År1,0,G35*(1-VLOOKUP($A36,[1]Hugst!$R$5:$W$9,MATCH(ROUNDUP((H$1)/10,0)*10,[1]Hugst!$R$4:$W$4,0))))</f>
        <v>120.09680081355289</v>
      </c>
      <c r="I36" s="168">
        <f ca="1">IF($C36-I$1&lt;År1,0,H35*(1-VLOOKUP($A36,[1]Hugst!$R$5:$W$9,MATCH(ROUNDUP((I$1)/10,0)*10,[1]Hugst!$R$4:$W$4,0))))</f>
        <v>120.25583831355286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31.176105241128965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119.62444355468212</v>
      </c>
      <c r="G37" s="168">
        <f ca="1">IF($C37-G$1&lt;År1,0,F36*(1-VLOOKUP($A37,[1]Hugst!$R$5:$W$9,MATCH(ROUNDUP((G$1)/10,0)*10,[1]Hugst!$R$4:$W$4,0))))</f>
        <v>119.78110740011577</v>
      </c>
      <c r="H37" s="168">
        <f ca="1">IF($C37-H$1&lt;År1,0,G36*(1-VLOOKUP($A37,[1]Hugst!$R$5:$W$9,MATCH(ROUNDUP((H$1)/10,0)*10,[1]Hugst!$R$4:$W$4,0))))</f>
        <v>119.93855850105354</v>
      </c>
      <c r="I37" s="168">
        <f ca="1">IF($C37-I$1&lt;År1,0,H36*(1-VLOOKUP($A37,[1]Hugst!$R$5:$W$9,MATCH(ROUNDUP((I$1)/10,0)*10,[1]Hugst!$R$4:$W$4,0))))</f>
        <v>120.09680081355289</v>
      </c>
      <c r="J37" s="168">
        <f ca="1">IF($C37-J$1&lt;År1,0,I36*(1-VLOOKUP($A37,[1]Hugst!$R$5:$W$9,MATCH(ROUNDUP((J$1)/10,0)*10,[1]Hugst!$R$4:$W$4,0))))</f>
        <v>120.25583831355286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31.020224714923842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119.46856302847699</v>
      </c>
      <c r="G38" s="168">
        <f ca="1">IF($C38-G$1&lt;År1,0,F37*(1-VLOOKUP($A38,[1]Hugst!$R$5:$W$9,MATCH(ROUNDUP((G$1)/10,0)*10,[1]Hugst!$R$4:$W$4,0))))</f>
        <v>119.62444355468212</v>
      </c>
      <c r="H38" s="168">
        <f ca="1">IF($C38-H$1&lt;År1,0,G37*(1-VLOOKUP($A38,[1]Hugst!$R$5:$W$9,MATCH(ROUNDUP((H$1)/10,0)*10,[1]Hugst!$R$4:$W$4,0))))</f>
        <v>119.78110740011577</v>
      </c>
      <c r="I38" s="168">
        <f ca="1">IF($C38-I$1&lt;År1,0,H37*(1-VLOOKUP($A38,[1]Hugst!$R$5:$W$9,MATCH(ROUNDUP((I$1)/10,0)*10,[1]Hugst!$R$4:$W$4,0))))</f>
        <v>119.93855850105354</v>
      </c>
      <c r="J38" s="168">
        <f ca="1">IF($C38-J$1&lt;År1,0,I37*(1-VLOOKUP($A38,[1]Hugst!$R$5:$W$9,MATCH(ROUNDUP((J$1)/10,0)*10,[1]Hugst!$R$4:$W$4,0))))</f>
        <v>120.09680081355289</v>
      </c>
      <c r="K38" s="168">
        <f ca="1">IF($C38-K$1&lt;År1,0,J37*(1-VLOOKUP($A38,[1]Hugst!$R$5:$W$9,MATCH(ROUNDUP((K$1)/10,0)*10,[1]Hugst!$R$4:$W$4,0))))</f>
        <v>120.25583831355286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30.865123591350113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119.31346190490326</v>
      </c>
      <c r="G39" s="168">
        <f ca="1">IF($C39-G$1&lt;År1,0,F38*(1-VLOOKUP($A39,[1]Hugst!$R$5:$W$9,MATCH(ROUNDUP((G$1)/10,0)*10,[1]Hugst!$R$4:$W$4,0))))</f>
        <v>119.46856302847699</v>
      </c>
      <c r="H39" s="168">
        <f ca="1">IF($C39-H$1&lt;År1,0,G38*(1-VLOOKUP($A39,[1]Hugst!$R$5:$W$9,MATCH(ROUNDUP((H$1)/10,0)*10,[1]Hugst!$R$4:$W$4,0))))</f>
        <v>119.62444355468212</v>
      </c>
      <c r="I39" s="168">
        <f ca="1">IF($C39-I$1&lt;År1,0,H38*(1-VLOOKUP($A39,[1]Hugst!$R$5:$W$9,MATCH(ROUNDUP((I$1)/10,0)*10,[1]Hugst!$R$4:$W$4,0))))</f>
        <v>119.78110740011577</v>
      </c>
      <c r="J39" s="168">
        <f ca="1">IF($C39-J$1&lt;År1,0,I38*(1-VLOOKUP($A39,[1]Hugst!$R$5:$W$9,MATCH(ROUNDUP((J$1)/10,0)*10,[1]Hugst!$R$4:$W$4,0))))</f>
        <v>119.93855850105354</v>
      </c>
      <c r="K39" s="168">
        <f ca="1">IF($C39-K$1&lt;År1,0,J38*(1-VLOOKUP($A39,[1]Hugst!$R$5:$W$9,MATCH(ROUNDUP((K$1)/10,0)*10,[1]Hugst!$R$4:$W$4,0))))</f>
        <v>120.09680081355289</v>
      </c>
      <c r="L39" s="168">
        <f ca="1">IF($C39-L$1&lt;År1,0,K38*(1-VLOOKUP($A39,[1]Hugst!$R$5:$W$9,MATCH(ROUNDUP((L$1)/10,0)*10,[1]Hugst!$R$4:$W$4,0))))</f>
        <v>120.25583831355286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30.71079797339263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119.15913628694578</v>
      </c>
      <c r="G40" s="168">
        <f ca="1">IF($C40-G$1&lt;År1,0,F39*(1-VLOOKUP($A40,[1]Hugst!$R$5:$W$9,MATCH(ROUNDUP((G$1)/10,0)*10,[1]Hugst!$R$4:$W$4,0))))</f>
        <v>119.31346190490326</v>
      </c>
      <c r="H40" s="168">
        <f ca="1">IF($C40-H$1&lt;År1,0,G39*(1-VLOOKUP($A40,[1]Hugst!$R$5:$W$9,MATCH(ROUNDUP((H$1)/10,0)*10,[1]Hugst!$R$4:$W$4,0))))</f>
        <v>119.46856302847699</v>
      </c>
      <c r="I40" s="168">
        <f ca="1">IF($C40-I$1&lt;År1,0,H39*(1-VLOOKUP($A40,[1]Hugst!$R$5:$W$9,MATCH(ROUNDUP((I$1)/10,0)*10,[1]Hugst!$R$4:$W$4,0))))</f>
        <v>119.62444355468212</v>
      </c>
      <c r="J40" s="168">
        <f ca="1">IF($C40-J$1&lt;År1,0,I39*(1-VLOOKUP($A40,[1]Hugst!$R$5:$W$9,MATCH(ROUNDUP((J$1)/10,0)*10,[1]Hugst!$R$4:$W$4,0))))</f>
        <v>119.78110740011577</v>
      </c>
      <c r="K40" s="168">
        <f ca="1">IF($C40-K$1&lt;År1,0,J39*(1-VLOOKUP($A40,[1]Hugst!$R$5:$W$9,MATCH(ROUNDUP((K$1)/10,0)*10,[1]Hugst!$R$4:$W$4,0))))</f>
        <v>119.93855850105354</v>
      </c>
      <c r="L40" s="168">
        <f ca="1">IF($C40-L$1&lt;År1,0,K39*(1-VLOOKUP($A40,[1]Hugst!$R$5:$W$9,MATCH(ROUNDUP((L$1)/10,0)*10,[1]Hugst!$R$4:$W$4,0))))</f>
        <v>120.09680081355289</v>
      </c>
      <c r="M40" s="168">
        <f ca="1">IF($C40-M$1&lt;År1,0,L39*(1-VLOOKUP($A40,[1]Hugst!$R$5:$W$9,MATCH(ROUNDUP((M$1)/10,0)*10,[1]Hugst!$R$4:$W$4,0))))</f>
        <v>120.25583831355286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30.557243983526121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119.00558229707927</v>
      </c>
      <c r="G41" s="168">
        <f ca="1">IF($C41-G$1&lt;År1,0,F40*(1-VLOOKUP($A41,[1]Hugst!$R$5:$W$9,MATCH(ROUNDUP((G$1)/10,0)*10,[1]Hugst!$R$4:$W$4,0))))</f>
        <v>119.15913628694578</v>
      </c>
      <c r="H41" s="168">
        <f ca="1">IF($C41-H$1&lt;År1,0,G40*(1-VLOOKUP($A41,[1]Hugst!$R$5:$W$9,MATCH(ROUNDUP((H$1)/10,0)*10,[1]Hugst!$R$4:$W$4,0))))</f>
        <v>119.31346190490326</v>
      </c>
      <c r="I41" s="168">
        <f ca="1">IF($C41-I$1&lt;År1,0,H40*(1-VLOOKUP($A41,[1]Hugst!$R$5:$W$9,MATCH(ROUNDUP((I$1)/10,0)*10,[1]Hugst!$R$4:$W$4,0))))</f>
        <v>119.46856302847699</v>
      </c>
      <c r="J41" s="168">
        <f ca="1">IF($C41-J$1&lt;År1,0,I40*(1-VLOOKUP($A41,[1]Hugst!$R$5:$W$9,MATCH(ROUNDUP((J$1)/10,0)*10,[1]Hugst!$R$4:$W$4,0))))</f>
        <v>119.62444355468212</v>
      </c>
      <c r="K41" s="168">
        <f ca="1">IF($C41-K$1&lt;År1,0,J40*(1-VLOOKUP($A41,[1]Hugst!$R$5:$W$9,MATCH(ROUNDUP((K$1)/10,0)*10,[1]Hugst!$R$4:$W$4,0))))</f>
        <v>119.78110740011577</v>
      </c>
      <c r="L41" s="168">
        <f ca="1">IF($C41-L$1&lt;År1,0,K40*(1-VLOOKUP($A41,[1]Hugst!$R$5:$W$9,MATCH(ROUNDUP((L$1)/10,0)*10,[1]Hugst!$R$4:$W$4,0))))</f>
        <v>119.93855850105354</v>
      </c>
      <c r="M41" s="168">
        <f ca="1">IF($C41-M$1&lt;År1,0,L40*(1-VLOOKUP($A41,[1]Hugst!$R$5:$W$9,MATCH(ROUNDUP((M$1)/10,0)*10,[1]Hugst!$R$4:$W$4,0))))</f>
        <v>120.09680081355289</v>
      </c>
      <c r="N41" s="168">
        <f ca="1">IF($C41-N$1&lt;År1,0,M40*(1-VLOOKUP($A41,[1]Hugst!$R$5:$W$9,MATCH(ROUNDUP((N$1)/10,0)*10,[1]Hugst!$R$4:$W$4,0))))</f>
        <v>120.25583831355286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30.40445776360724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118.85279607716039</v>
      </c>
      <c r="G42" s="168">
        <f ca="1">IF($C42-G$1&lt;År1,0,F41*(1-VLOOKUP($A42,[1]Hugst!$R$5:$W$9,MATCH(ROUNDUP((G$1)/10,0)*10,[1]Hugst!$R$4:$W$4,0))))</f>
        <v>119.00558229707927</v>
      </c>
      <c r="H42" s="168">
        <f ca="1">IF($C42-H$1&lt;År1,0,G41*(1-VLOOKUP($A42,[1]Hugst!$R$5:$W$9,MATCH(ROUNDUP((H$1)/10,0)*10,[1]Hugst!$R$4:$W$4,0))))</f>
        <v>119.15913628694578</v>
      </c>
      <c r="I42" s="168">
        <f ca="1">IF($C42-I$1&lt;År1,0,H41*(1-VLOOKUP($A42,[1]Hugst!$R$5:$W$9,MATCH(ROUNDUP((I$1)/10,0)*10,[1]Hugst!$R$4:$W$4,0))))</f>
        <v>119.31346190490326</v>
      </c>
      <c r="J42" s="168">
        <f ca="1">IF($C42-J$1&lt;År1,0,I41*(1-VLOOKUP($A42,[1]Hugst!$R$5:$W$9,MATCH(ROUNDUP((J$1)/10,0)*10,[1]Hugst!$R$4:$W$4,0))))</f>
        <v>119.46856302847699</v>
      </c>
      <c r="K42" s="168">
        <f ca="1">IF($C42-K$1&lt;År1,0,J41*(1-VLOOKUP($A42,[1]Hugst!$R$5:$W$9,MATCH(ROUNDUP((K$1)/10,0)*10,[1]Hugst!$R$4:$W$4,0))))</f>
        <v>119.62444355468212</v>
      </c>
      <c r="L42" s="168">
        <f ca="1">IF($C42-L$1&lt;År1,0,K41*(1-VLOOKUP($A42,[1]Hugst!$R$5:$W$9,MATCH(ROUNDUP((L$1)/10,0)*10,[1]Hugst!$R$4:$W$4,0))))</f>
        <v>119.78110740011577</v>
      </c>
      <c r="M42" s="168">
        <f ca="1">IF($C42-M$1&lt;År1,0,L41*(1-VLOOKUP($A42,[1]Hugst!$R$5:$W$9,MATCH(ROUNDUP((M$1)/10,0)*10,[1]Hugst!$R$4:$W$4,0))))</f>
        <v>119.93855850105354</v>
      </c>
      <c r="N42" s="168">
        <f ca="1">IF($C42-N$1&lt;År1,0,M41*(1-VLOOKUP($A42,[1]Hugst!$R$5:$W$9,MATCH(ROUNDUP((N$1)/10,0)*10,[1]Hugst!$R$4:$W$4,0))))</f>
        <v>120.09680081355289</v>
      </c>
      <c r="O42" s="168">
        <f ca="1">IF($C42-O$1&lt;År1,0,N41*(1-VLOOKUP($A42,[1]Hugst!$R$5:$W$9,MATCH(ROUNDUP((O$1)/10,0)*10,[1]Hugst!$R$4:$W$4,0))))</f>
        <v>120.25583831355286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30.252435474790389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118.70077378834354</v>
      </c>
      <c r="G43" s="168">
        <f ca="1">IF($C43-G$1&lt;År1,0,F42*(1-VLOOKUP($A43,[1]Hugst!$R$5:$W$9,MATCH(ROUNDUP((G$1)/10,0)*10,[1]Hugst!$R$4:$W$4,0))))</f>
        <v>118.85279607716039</v>
      </c>
      <c r="H43" s="168">
        <f ca="1">IF($C43-H$1&lt;År1,0,G42*(1-VLOOKUP($A43,[1]Hugst!$R$5:$W$9,MATCH(ROUNDUP((H$1)/10,0)*10,[1]Hugst!$R$4:$W$4,0))))</f>
        <v>119.00558229707927</v>
      </c>
      <c r="I43" s="168">
        <f ca="1">IF($C43-I$1&lt;År1,0,H42*(1-VLOOKUP($A43,[1]Hugst!$R$5:$W$9,MATCH(ROUNDUP((I$1)/10,0)*10,[1]Hugst!$R$4:$W$4,0))))</f>
        <v>119.15913628694578</v>
      </c>
      <c r="J43" s="168">
        <f ca="1">IF($C43-J$1&lt;År1,0,I42*(1-VLOOKUP($A43,[1]Hugst!$R$5:$W$9,MATCH(ROUNDUP((J$1)/10,0)*10,[1]Hugst!$R$4:$W$4,0))))</f>
        <v>119.31346190490326</v>
      </c>
      <c r="K43" s="168">
        <f ca="1">IF($C43-K$1&lt;År1,0,J42*(1-VLOOKUP($A43,[1]Hugst!$R$5:$W$9,MATCH(ROUNDUP((K$1)/10,0)*10,[1]Hugst!$R$4:$W$4,0))))</f>
        <v>119.46856302847699</v>
      </c>
      <c r="L43" s="168">
        <f ca="1">IF($C43-L$1&lt;År1,0,K42*(1-VLOOKUP($A43,[1]Hugst!$R$5:$W$9,MATCH(ROUNDUP((L$1)/10,0)*10,[1]Hugst!$R$4:$W$4,0))))</f>
        <v>119.62444355468212</v>
      </c>
      <c r="M43" s="168">
        <f ca="1">IF($C43-M$1&lt;År1,0,L42*(1-VLOOKUP($A43,[1]Hugst!$R$5:$W$9,MATCH(ROUNDUP((M$1)/10,0)*10,[1]Hugst!$R$4:$W$4,0))))</f>
        <v>119.78110740011577</v>
      </c>
      <c r="N43" s="168">
        <f ca="1">IF($C43-N$1&lt;År1,0,M42*(1-VLOOKUP($A43,[1]Hugst!$R$5:$W$9,MATCH(ROUNDUP((N$1)/10,0)*10,[1]Hugst!$R$4:$W$4,0))))</f>
        <v>119.93855850105354</v>
      </c>
      <c r="O43" s="168">
        <f ca="1">IF($C43-O$1&lt;År1,0,N42*(1-VLOOKUP($A43,[1]Hugst!$R$5:$W$9,MATCH(ROUNDUP((O$1)/10,0)*10,[1]Hugst!$R$4:$W$4,0))))</f>
        <v>120.09680081355289</v>
      </c>
      <c r="P43" s="168">
        <f ca="1">IF($C43-P$1&lt;År1,0,O42*(1-VLOOKUP($A43,[1]Hugst!$R$5:$W$9,MATCH(ROUNDUP((P$1)/10,0)*10,[1]Hugst!$R$4:$W$4,0))))</f>
        <v>120.25583831355286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30.101173297415528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103.07105240609688</v>
      </c>
      <c r="G44" s="168">
        <f ca="1">IF($C44-G$1&lt;År1,0,F43*(1-VLOOKUP($A44,[1]Hugst!$R$5:$W$9,MATCH(ROUNDUP((G$1)/10,0)*10,[1]Hugst!$R$4:$W$4,0))))</f>
        <v>118.70077378834354</v>
      </c>
      <c r="H44" s="168">
        <f ca="1">IF($C44-H$1&lt;År1,0,G43*(1-VLOOKUP($A44,[1]Hugst!$R$5:$W$9,MATCH(ROUNDUP((H$1)/10,0)*10,[1]Hugst!$R$4:$W$4,0))))</f>
        <v>118.85279607716039</v>
      </c>
      <c r="I44" s="168">
        <f ca="1">IF($C44-I$1&lt;År1,0,H43*(1-VLOOKUP($A44,[1]Hugst!$R$5:$W$9,MATCH(ROUNDUP((I$1)/10,0)*10,[1]Hugst!$R$4:$W$4,0))))</f>
        <v>119.00558229707927</v>
      </c>
      <c r="J44" s="168">
        <f ca="1">IF($C44-J$1&lt;År1,0,I43*(1-VLOOKUP($A44,[1]Hugst!$R$5:$W$9,MATCH(ROUNDUP((J$1)/10,0)*10,[1]Hugst!$R$4:$W$4,0))))</f>
        <v>119.15913628694578</v>
      </c>
      <c r="K44" s="168">
        <f ca="1">IF($C44-K$1&lt;År1,0,J43*(1-VLOOKUP($A44,[1]Hugst!$R$5:$W$9,MATCH(ROUNDUP((K$1)/10,0)*10,[1]Hugst!$R$4:$W$4,0))))</f>
        <v>119.31346190490326</v>
      </c>
      <c r="L44" s="168">
        <f ca="1">IF($C44-L$1&lt;År1,0,K43*(1-VLOOKUP($A44,[1]Hugst!$R$5:$W$9,MATCH(ROUNDUP((L$1)/10,0)*10,[1]Hugst!$R$4:$W$4,0))))</f>
        <v>119.46856302847699</v>
      </c>
      <c r="M44" s="168">
        <f ca="1">IF($C44-M$1&lt;År1,0,L43*(1-VLOOKUP($A44,[1]Hugst!$R$5:$W$9,MATCH(ROUNDUP((M$1)/10,0)*10,[1]Hugst!$R$4:$W$4,0))))</f>
        <v>119.62444355468212</v>
      </c>
      <c r="N44" s="168">
        <f ca="1">IF($C44-N$1&lt;År1,0,M43*(1-VLOOKUP($A44,[1]Hugst!$R$5:$W$9,MATCH(ROUNDUP((N$1)/10,0)*10,[1]Hugst!$R$4:$W$4,0))))</f>
        <v>119.78110740011577</v>
      </c>
      <c r="O44" s="168">
        <f ca="1">IF($C44-O$1&lt;År1,0,N43*(1-VLOOKUP($A44,[1]Hugst!$R$5:$W$9,MATCH(ROUNDUP((O$1)/10,0)*10,[1]Hugst!$R$4:$W$4,0))))</f>
        <v>119.93855850105354</v>
      </c>
      <c r="P44" s="168">
        <f ca="1">IF($C44-P$1&lt;År1,0,O43*(1-VLOOKUP($A44,[1]Hugst!$R$5:$W$9,MATCH(ROUNDUP((P$1)/10,0)*10,[1]Hugst!$R$4:$W$4,0))))</f>
        <v>120.09680081355289</v>
      </c>
      <c r="Q44" s="168">
        <f ca="1">IF($C44-Q$1&lt;År1,0,P43*(1-VLOOKUP($A44,[1]Hugst!$R$5:$W$9,MATCH(ROUNDUP((Q$1)/10,0)*10,[1]Hugst!$R$4:$W$4,0))))</f>
        <v>120.25583831355286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29.950667430929002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102.92054653961036</v>
      </c>
      <c r="G45" s="168">
        <f ca="1">IF($C45-G$1&lt;År1,0,F44*(1-VLOOKUP($A45,[1]Hugst!$R$5:$W$9,MATCH(ROUNDUP((G$1)/10,0)*10,[1]Hugst!$R$4:$W$4,0))))</f>
        <v>103.07105240609688</v>
      </c>
      <c r="H45" s="168">
        <f ca="1">IF($C45-H$1&lt;År1,0,G44*(1-VLOOKUP($A45,[1]Hugst!$R$5:$W$9,MATCH(ROUNDUP((H$1)/10,0)*10,[1]Hugst!$R$4:$W$4,0))))</f>
        <v>118.70077378834354</v>
      </c>
      <c r="I45" s="168">
        <f ca="1">IF($C45-I$1&lt;År1,0,H44*(1-VLOOKUP($A45,[1]Hugst!$R$5:$W$9,MATCH(ROUNDUP((I$1)/10,0)*10,[1]Hugst!$R$4:$W$4,0))))</f>
        <v>118.85279607716039</v>
      </c>
      <c r="J45" s="168">
        <f ca="1">IF($C45-J$1&lt;År1,0,I44*(1-VLOOKUP($A45,[1]Hugst!$R$5:$W$9,MATCH(ROUNDUP((J$1)/10,0)*10,[1]Hugst!$R$4:$W$4,0))))</f>
        <v>119.00558229707927</v>
      </c>
      <c r="K45" s="168">
        <f ca="1">IF($C45-K$1&lt;År1,0,J44*(1-VLOOKUP($A45,[1]Hugst!$R$5:$W$9,MATCH(ROUNDUP((K$1)/10,0)*10,[1]Hugst!$R$4:$W$4,0))))</f>
        <v>119.15913628694578</v>
      </c>
      <c r="L45" s="168">
        <f ca="1">IF($C45-L$1&lt;År1,0,K44*(1-VLOOKUP($A45,[1]Hugst!$R$5:$W$9,MATCH(ROUNDUP((L$1)/10,0)*10,[1]Hugst!$R$4:$W$4,0))))</f>
        <v>119.31346190490326</v>
      </c>
      <c r="M45" s="168">
        <f ca="1">IF($C45-M$1&lt;År1,0,L44*(1-VLOOKUP($A45,[1]Hugst!$R$5:$W$9,MATCH(ROUNDUP((M$1)/10,0)*10,[1]Hugst!$R$4:$W$4,0))))</f>
        <v>119.46856302847699</v>
      </c>
      <c r="N45" s="168">
        <f ca="1">IF($C45-N$1&lt;År1,0,M44*(1-VLOOKUP($A45,[1]Hugst!$R$5:$W$9,MATCH(ROUNDUP((N$1)/10,0)*10,[1]Hugst!$R$4:$W$4,0))))</f>
        <v>119.62444355468212</v>
      </c>
      <c r="O45" s="168">
        <f ca="1">IF($C45-O$1&lt;År1,0,N44*(1-VLOOKUP($A45,[1]Hugst!$R$5:$W$9,MATCH(ROUNDUP((O$1)/10,0)*10,[1]Hugst!$R$4:$W$4,0))))</f>
        <v>119.78110740011577</v>
      </c>
      <c r="P45" s="168">
        <f ca="1">IF($C45-P$1&lt;År1,0,O44*(1-VLOOKUP($A45,[1]Hugst!$R$5:$W$9,MATCH(ROUNDUP((P$1)/10,0)*10,[1]Hugst!$R$4:$W$4,0))))</f>
        <v>119.93855850105354</v>
      </c>
      <c r="Q45" s="168">
        <f ca="1">IF($C45-Q$1&lt;År1,0,P44*(1-VLOOKUP($A45,[1]Hugst!$R$5:$W$9,MATCH(ROUNDUP((Q$1)/10,0)*10,[1]Hugst!$R$4:$W$4,0))))</f>
        <v>120.09680081355289</v>
      </c>
      <c r="R45" s="168">
        <f ca="1">IF($C45-R$1&lt;År1,0,Q44*(1-VLOOKUP($A45,[1]Hugst!$R$5:$W$9,MATCH(ROUNDUP((R$1)/10,0)*10,[1]Hugst!$R$4:$W$4,0))))</f>
        <v>120.25583831355286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29.800914093774225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102.77079320245558</v>
      </c>
      <c r="G46" s="168">
        <f ca="1">IF($C46-G$1&lt;År1,0,F45*(1-VLOOKUP($A46,[1]Hugst!$R$5:$W$9,MATCH(ROUNDUP((G$1)/10,0)*10,[1]Hugst!$R$4:$W$4,0))))</f>
        <v>102.92054653961036</v>
      </c>
      <c r="H46" s="168">
        <f ca="1">IF($C46-H$1&lt;År1,0,G45*(1-VLOOKUP($A46,[1]Hugst!$R$5:$W$9,MATCH(ROUNDUP((H$1)/10,0)*10,[1]Hugst!$R$4:$W$4,0))))</f>
        <v>103.07105240609688</v>
      </c>
      <c r="I46" s="168">
        <f ca="1">IF($C46-I$1&lt;År1,0,H45*(1-VLOOKUP($A46,[1]Hugst!$R$5:$W$9,MATCH(ROUNDUP((I$1)/10,0)*10,[1]Hugst!$R$4:$W$4,0))))</f>
        <v>118.70077378834354</v>
      </c>
      <c r="J46" s="168">
        <f ca="1">IF($C46-J$1&lt;År1,0,I45*(1-VLOOKUP($A46,[1]Hugst!$R$5:$W$9,MATCH(ROUNDUP((J$1)/10,0)*10,[1]Hugst!$R$4:$W$4,0))))</f>
        <v>118.85279607716039</v>
      </c>
      <c r="K46" s="168">
        <f ca="1">IF($C46-K$1&lt;År1,0,J45*(1-VLOOKUP($A46,[1]Hugst!$R$5:$W$9,MATCH(ROUNDUP((K$1)/10,0)*10,[1]Hugst!$R$4:$W$4,0))))</f>
        <v>119.00558229707927</v>
      </c>
      <c r="L46" s="168">
        <f ca="1">IF($C46-L$1&lt;År1,0,K45*(1-VLOOKUP($A46,[1]Hugst!$R$5:$W$9,MATCH(ROUNDUP((L$1)/10,0)*10,[1]Hugst!$R$4:$W$4,0))))</f>
        <v>119.15913628694578</v>
      </c>
      <c r="M46" s="168">
        <f ca="1">IF($C46-M$1&lt;År1,0,L45*(1-VLOOKUP($A46,[1]Hugst!$R$5:$W$9,MATCH(ROUNDUP((M$1)/10,0)*10,[1]Hugst!$R$4:$W$4,0))))</f>
        <v>119.31346190490326</v>
      </c>
      <c r="N46" s="168">
        <f ca="1">IF($C46-N$1&lt;År1,0,M45*(1-VLOOKUP($A46,[1]Hugst!$R$5:$W$9,MATCH(ROUNDUP((N$1)/10,0)*10,[1]Hugst!$R$4:$W$4,0))))</f>
        <v>119.46856302847699</v>
      </c>
      <c r="O46" s="168">
        <f ca="1">IF($C46-O$1&lt;År1,0,N45*(1-VLOOKUP($A46,[1]Hugst!$R$5:$W$9,MATCH(ROUNDUP((O$1)/10,0)*10,[1]Hugst!$R$4:$W$4,0))))</f>
        <v>119.62444355468212</v>
      </c>
      <c r="P46" s="168">
        <f ca="1">IF($C46-P$1&lt;År1,0,O45*(1-VLOOKUP($A46,[1]Hugst!$R$5:$W$9,MATCH(ROUNDUP((P$1)/10,0)*10,[1]Hugst!$R$4:$W$4,0))))</f>
        <v>119.78110740011577</v>
      </c>
      <c r="Q46" s="168">
        <f ca="1">IF($C46-Q$1&lt;År1,0,P45*(1-VLOOKUP($A46,[1]Hugst!$R$5:$W$9,MATCH(ROUNDUP((Q$1)/10,0)*10,[1]Hugst!$R$4:$W$4,0))))</f>
        <v>119.93855850105354</v>
      </c>
      <c r="R46" s="168">
        <f ca="1">IF($C46-R$1&lt;År1,0,Q45*(1-VLOOKUP($A46,[1]Hugst!$R$5:$W$9,MATCH(ROUNDUP((R$1)/10,0)*10,[1]Hugst!$R$4:$W$4,0))))</f>
        <v>120.09680081355289</v>
      </c>
      <c r="S46" s="168">
        <f ca="1">IF($C46-S$1&lt;År1,0,R45*(1-VLOOKUP($A46,[1]Hugst!$R$5:$W$9,MATCH(ROUNDUP((S$1)/10,0)*10,[1]Hugst!$R$4:$W$4,0))))</f>
        <v>120.25583831355286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29.651909523305221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102.62178863198658</v>
      </c>
      <c r="G47" s="168">
        <f ca="1">IF($C47-G$1&lt;År1,0,F46*(1-VLOOKUP($A47,[1]Hugst!$R$5:$W$9,MATCH(ROUNDUP((G$1)/10,0)*10,[1]Hugst!$R$4:$W$4,0))))</f>
        <v>102.77079320245558</v>
      </c>
      <c r="H47" s="168">
        <f ca="1">IF($C47-H$1&lt;År1,0,G46*(1-VLOOKUP($A47,[1]Hugst!$R$5:$W$9,MATCH(ROUNDUP((H$1)/10,0)*10,[1]Hugst!$R$4:$W$4,0))))</f>
        <v>102.92054653961036</v>
      </c>
      <c r="I47" s="168">
        <f ca="1">IF($C47-I$1&lt;År1,0,H46*(1-VLOOKUP($A47,[1]Hugst!$R$5:$W$9,MATCH(ROUNDUP((I$1)/10,0)*10,[1]Hugst!$R$4:$W$4,0))))</f>
        <v>103.07105240609688</v>
      </c>
      <c r="J47" s="168">
        <f ca="1">IF($C47-J$1&lt;År1,0,I46*(1-VLOOKUP($A47,[1]Hugst!$R$5:$W$9,MATCH(ROUNDUP((J$1)/10,0)*10,[1]Hugst!$R$4:$W$4,0))))</f>
        <v>118.70077378834354</v>
      </c>
      <c r="K47" s="168">
        <f ca="1">IF($C47-K$1&lt;År1,0,J46*(1-VLOOKUP($A47,[1]Hugst!$R$5:$W$9,MATCH(ROUNDUP((K$1)/10,0)*10,[1]Hugst!$R$4:$W$4,0))))</f>
        <v>118.85279607716039</v>
      </c>
      <c r="L47" s="168">
        <f ca="1">IF($C47-L$1&lt;År1,0,K46*(1-VLOOKUP($A47,[1]Hugst!$R$5:$W$9,MATCH(ROUNDUP((L$1)/10,0)*10,[1]Hugst!$R$4:$W$4,0))))</f>
        <v>119.00558229707927</v>
      </c>
      <c r="M47" s="168">
        <f ca="1">IF($C47-M$1&lt;År1,0,L46*(1-VLOOKUP($A47,[1]Hugst!$R$5:$W$9,MATCH(ROUNDUP((M$1)/10,0)*10,[1]Hugst!$R$4:$W$4,0))))</f>
        <v>119.15913628694578</v>
      </c>
      <c r="N47" s="168">
        <f ca="1">IF($C47-N$1&lt;År1,0,M46*(1-VLOOKUP($A47,[1]Hugst!$R$5:$W$9,MATCH(ROUNDUP((N$1)/10,0)*10,[1]Hugst!$R$4:$W$4,0))))</f>
        <v>119.31346190490326</v>
      </c>
      <c r="O47" s="168">
        <f ca="1">IF($C47-O$1&lt;År1,0,N46*(1-VLOOKUP($A47,[1]Hugst!$R$5:$W$9,MATCH(ROUNDUP((O$1)/10,0)*10,[1]Hugst!$R$4:$W$4,0))))</f>
        <v>119.46856302847699</v>
      </c>
      <c r="P47" s="168">
        <f ca="1">IF($C47-P$1&lt;År1,0,O46*(1-VLOOKUP($A47,[1]Hugst!$R$5:$W$9,MATCH(ROUNDUP((P$1)/10,0)*10,[1]Hugst!$R$4:$W$4,0))))</f>
        <v>119.62444355468212</v>
      </c>
      <c r="Q47" s="168">
        <f ca="1">IF($C47-Q$1&lt;År1,0,P46*(1-VLOOKUP($A47,[1]Hugst!$R$5:$W$9,MATCH(ROUNDUP((Q$1)/10,0)*10,[1]Hugst!$R$4:$W$4,0))))</f>
        <v>119.78110740011577</v>
      </c>
      <c r="R47" s="168">
        <f ca="1">IF($C47-R$1&lt;År1,0,Q46*(1-VLOOKUP($A47,[1]Hugst!$R$5:$W$9,MATCH(ROUNDUP((R$1)/10,0)*10,[1]Hugst!$R$4:$W$4,0))))</f>
        <v>119.93855850105354</v>
      </c>
      <c r="S47" s="168">
        <f ca="1">IF($C47-S$1&lt;År1,0,R46*(1-VLOOKUP($A47,[1]Hugst!$R$5:$W$9,MATCH(ROUNDUP((S$1)/10,0)*10,[1]Hugst!$R$4:$W$4,0))))</f>
        <v>120.09680081355289</v>
      </c>
      <c r="T47" s="168">
        <f ca="1">IF($C47-T$1&lt;År1,0,S46*(1-VLOOKUP($A47,[1]Hugst!$R$5:$W$9,MATCH(ROUNDUP((T$1)/10,0)*10,[1]Hugst!$R$4:$W$4,0))))</f>
        <v>120.25583831355286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29.503649975689768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102.47352908437112</v>
      </c>
      <c r="G48" s="168">
        <f ca="1">IF($C48-G$1&lt;År1,0,F47*(1-VLOOKUP($A48,[1]Hugst!$R$5:$W$9,MATCH(ROUNDUP((G$1)/10,0)*10,[1]Hugst!$R$4:$W$4,0))))</f>
        <v>102.62178863198658</v>
      </c>
      <c r="H48" s="168">
        <f ca="1">IF($C48-H$1&lt;År1,0,G47*(1-VLOOKUP($A48,[1]Hugst!$R$5:$W$9,MATCH(ROUNDUP((H$1)/10,0)*10,[1]Hugst!$R$4:$W$4,0))))</f>
        <v>102.77079320245558</v>
      </c>
      <c r="I48" s="168">
        <f ca="1">IF($C48-I$1&lt;År1,0,H47*(1-VLOOKUP($A48,[1]Hugst!$R$5:$W$9,MATCH(ROUNDUP((I$1)/10,0)*10,[1]Hugst!$R$4:$W$4,0))))</f>
        <v>102.92054653961036</v>
      </c>
      <c r="J48" s="168">
        <f ca="1">IF($C48-J$1&lt;År1,0,I47*(1-VLOOKUP($A48,[1]Hugst!$R$5:$W$9,MATCH(ROUNDUP((J$1)/10,0)*10,[1]Hugst!$R$4:$W$4,0))))</f>
        <v>103.07105240609688</v>
      </c>
      <c r="K48" s="168">
        <f ca="1">IF($C48-K$1&lt;År1,0,J47*(1-VLOOKUP($A48,[1]Hugst!$R$5:$W$9,MATCH(ROUNDUP((K$1)/10,0)*10,[1]Hugst!$R$4:$W$4,0))))</f>
        <v>118.70077378834354</v>
      </c>
      <c r="L48" s="168">
        <f ca="1">IF($C48-L$1&lt;År1,0,K47*(1-VLOOKUP($A48,[1]Hugst!$R$5:$W$9,MATCH(ROUNDUP((L$1)/10,0)*10,[1]Hugst!$R$4:$W$4,0))))</f>
        <v>118.85279607716039</v>
      </c>
      <c r="M48" s="168">
        <f ca="1">IF($C48-M$1&lt;År1,0,L47*(1-VLOOKUP($A48,[1]Hugst!$R$5:$W$9,MATCH(ROUNDUP((M$1)/10,0)*10,[1]Hugst!$R$4:$W$4,0))))</f>
        <v>119.00558229707927</v>
      </c>
      <c r="N48" s="168">
        <f ca="1">IF($C48-N$1&lt;År1,0,M47*(1-VLOOKUP($A48,[1]Hugst!$R$5:$W$9,MATCH(ROUNDUP((N$1)/10,0)*10,[1]Hugst!$R$4:$W$4,0))))</f>
        <v>119.15913628694578</v>
      </c>
      <c r="O48" s="168">
        <f ca="1">IF($C48-O$1&lt;År1,0,N47*(1-VLOOKUP($A48,[1]Hugst!$R$5:$W$9,MATCH(ROUNDUP((O$1)/10,0)*10,[1]Hugst!$R$4:$W$4,0))))</f>
        <v>119.31346190490326</v>
      </c>
      <c r="P48" s="168">
        <f ca="1">IF($C48-P$1&lt;År1,0,O47*(1-VLOOKUP($A48,[1]Hugst!$R$5:$W$9,MATCH(ROUNDUP((P$1)/10,0)*10,[1]Hugst!$R$4:$W$4,0))))</f>
        <v>119.46856302847699</v>
      </c>
      <c r="Q48" s="168">
        <f ca="1">IF($C48-Q$1&lt;År1,0,P47*(1-VLOOKUP($A48,[1]Hugst!$R$5:$W$9,MATCH(ROUNDUP((Q$1)/10,0)*10,[1]Hugst!$R$4:$W$4,0))))</f>
        <v>119.62444355468212</v>
      </c>
      <c r="R48" s="168">
        <f ca="1">IF($C48-R$1&lt;År1,0,Q47*(1-VLOOKUP($A48,[1]Hugst!$R$5:$W$9,MATCH(ROUNDUP((R$1)/10,0)*10,[1]Hugst!$R$4:$W$4,0))))</f>
        <v>119.78110740011577</v>
      </c>
      <c r="S48" s="168">
        <f ca="1">IF($C48-S$1&lt;År1,0,R47*(1-VLOOKUP($A48,[1]Hugst!$R$5:$W$9,MATCH(ROUNDUP((S$1)/10,0)*10,[1]Hugst!$R$4:$W$4,0))))</f>
        <v>119.93855850105354</v>
      </c>
      <c r="T48" s="168">
        <f ca="1">IF($C48-T$1&lt;År1,0,S47*(1-VLOOKUP($A48,[1]Hugst!$R$5:$W$9,MATCH(ROUNDUP((T$1)/10,0)*10,[1]Hugst!$R$4:$W$4,0))))</f>
        <v>120.09680081355289</v>
      </c>
      <c r="U48" s="168">
        <f ca="1">IF($C48-U$1&lt;År1,0,T47*(1-VLOOKUP($A48,[1]Hugst!$R$5:$W$9,MATCH(ROUNDUP((U$1)/10,0)*10,[1]Hugst!$R$4:$W$4,0))))</f>
        <v>120.25583831355286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29.356131725809973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102.32601083449133</v>
      </c>
      <c r="G49" s="168">
        <f ca="1">IF($C49-G$1&lt;År1,0,F48*(1-VLOOKUP($A49,[1]Hugst!$R$5:$W$9,MATCH(ROUNDUP((G$1)/10,0)*10,[1]Hugst!$R$4:$W$4,0))))</f>
        <v>102.47352908437112</v>
      </c>
      <c r="H49" s="168">
        <f ca="1">IF($C49-H$1&lt;År1,0,G48*(1-VLOOKUP($A49,[1]Hugst!$R$5:$W$9,MATCH(ROUNDUP((H$1)/10,0)*10,[1]Hugst!$R$4:$W$4,0))))</f>
        <v>102.62178863198658</v>
      </c>
      <c r="I49" s="168">
        <f ca="1">IF($C49-I$1&lt;År1,0,H48*(1-VLOOKUP($A49,[1]Hugst!$R$5:$W$9,MATCH(ROUNDUP((I$1)/10,0)*10,[1]Hugst!$R$4:$W$4,0))))</f>
        <v>102.77079320245558</v>
      </c>
      <c r="J49" s="168">
        <f ca="1">IF($C49-J$1&lt;År1,0,I48*(1-VLOOKUP($A49,[1]Hugst!$R$5:$W$9,MATCH(ROUNDUP((J$1)/10,0)*10,[1]Hugst!$R$4:$W$4,0))))</f>
        <v>102.92054653961036</v>
      </c>
      <c r="K49" s="168">
        <f ca="1">IF($C49-K$1&lt;År1,0,J48*(1-VLOOKUP($A49,[1]Hugst!$R$5:$W$9,MATCH(ROUNDUP((K$1)/10,0)*10,[1]Hugst!$R$4:$W$4,0))))</f>
        <v>103.07105240609688</v>
      </c>
      <c r="L49" s="168">
        <f ca="1">IF($C49-L$1&lt;År1,0,K48*(1-VLOOKUP($A49,[1]Hugst!$R$5:$W$9,MATCH(ROUNDUP((L$1)/10,0)*10,[1]Hugst!$R$4:$W$4,0))))</f>
        <v>118.70077378834354</v>
      </c>
      <c r="M49" s="168">
        <f ca="1">IF($C49-M$1&lt;År1,0,L48*(1-VLOOKUP($A49,[1]Hugst!$R$5:$W$9,MATCH(ROUNDUP((M$1)/10,0)*10,[1]Hugst!$R$4:$W$4,0))))</f>
        <v>118.85279607716039</v>
      </c>
      <c r="N49" s="168">
        <f ca="1">IF($C49-N$1&lt;År1,0,M48*(1-VLOOKUP($A49,[1]Hugst!$R$5:$W$9,MATCH(ROUNDUP((N$1)/10,0)*10,[1]Hugst!$R$4:$W$4,0))))</f>
        <v>119.00558229707927</v>
      </c>
      <c r="O49" s="168">
        <f ca="1">IF($C49-O$1&lt;År1,0,N48*(1-VLOOKUP($A49,[1]Hugst!$R$5:$W$9,MATCH(ROUNDUP((O$1)/10,0)*10,[1]Hugst!$R$4:$W$4,0))))</f>
        <v>119.15913628694578</v>
      </c>
      <c r="P49" s="168">
        <f ca="1">IF($C49-P$1&lt;År1,0,O48*(1-VLOOKUP($A49,[1]Hugst!$R$5:$W$9,MATCH(ROUNDUP((P$1)/10,0)*10,[1]Hugst!$R$4:$W$4,0))))</f>
        <v>119.31346190490326</v>
      </c>
      <c r="Q49" s="168">
        <f ca="1">IF($C49-Q$1&lt;År1,0,P48*(1-VLOOKUP($A49,[1]Hugst!$R$5:$W$9,MATCH(ROUNDUP((Q$1)/10,0)*10,[1]Hugst!$R$4:$W$4,0))))</f>
        <v>119.46856302847699</v>
      </c>
      <c r="R49" s="168">
        <f ca="1">IF($C49-R$1&lt;År1,0,Q48*(1-VLOOKUP($A49,[1]Hugst!$R$5:$W$9,MATCH(ROUNDUP((R$1)/10,0)*10,[1]Hugst!$R$4:$W$4,0))))</f>
        <v>119.62444355468212</v>
      </c>
      <c r="S49" s="168">
        <f ca="1">IF($C49-S$1&lt;År1,0,R48*(1-VLOOKUP($A49,[1]Hugst!$R$5:$W$9,MATCH(ROUNDUP((S$1)/10,0)*10,[1]Hugst!$R$4:$W$4,0))))</f>
        <v>119.78110740011577</v>
      </c>
      <c r="T49" s="168">
        <f ca="1">IF($C49-T$1&lt;År1,0,S48*(1-VLOOKUP($A49,[1]Hugst!$R$5:$W$9,MATCH(ROUNDUP((T$1)/10,0)*10,[1]Hugst!$R$4:$W$4,0))))</f>
        <v>119.93855850105354</v>
      </c>
      <c r="U49" s="168">
        <f ca="1">IF($C49-U$1&lt;År1,0,T48*(1-VLOOKUP($A49,[1]Hugst!$R$5:$W$9,MATCH(ROUNDUP((U$1)/10,0)*10,[1]Hugst!$R$4:$W$4,0))))</f>
        <v>120.09680081355289</v>
      </c>
      <c r="V49" s="168">
        <f ca="1">IF($C49-V$1&lt;År1,0,U48*(1-VLOOKUP($A49,[1]Hugst!$R$5:$W$9,MATCH(ROUNDUP((V$1)/10,0)*10,[1]Hugst!$R$4:$W$4,0))))</f>
        <v>120.25583831355286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29.209351067181728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102.17923017586308</v>
      </c>
      <c r="G50" s="168">
        <f ca="1">IF($C50-G$1&lt;År1,0,F49*(1-VLOOKUP($A50,[1]Hugst!$R$5:$W$9,MATCH(ROUNDUP((G$1)/10,0)*10,[1]Hugst!$R$4:$W$4,0))))</f>
        <v>102.32601083449133</v>
      </c>
      <c r="H50" s="168">
        <f ca="1">IF($C50-H$1&lt;År1,0,G49*(1-VLOOKUP($A50,[1]Hugst!$R$5:$W$9,MATCH(ROUNDUP((H$1)/10,0)*10,[1]Hugst!$R$4:$W$4,0))))</f>
        <v>102.47352908437112</v>
      </c>
      <c r="I50" s="168">
        <f ca="1">IF($C50-I$1&lt;År1,0,H49*(1-VLOOKUP($A50,[1]Hugst!$R$5:$W$9,MATCH(ROUNDUP((I$1)/10,0)*10,[1]Hugst!$R$4:$W$4,0))))</f>
        <v>102.62178863198658</v>
      </c>
      <c r="J50" s="168">
        <f ca="1">IF($C50-J$1&lt;År1,0,I49*(1-VLOOKUP($A50,[1]Hugst!$R$5:$W$9,MATCH(ROUNDUP((J$1)/10,0)*10,[1]Hugst!$R$4:$W$4,0))))</f>
        <v>102.77079320245558</v>
      </c>
      <c r="K50" s="168">
        <f ca="1">IF($C50-K$1&lt;År1,0,J49*(1-VLOOKUP($A50,[1]Hugst!$R$5:$W$9,MATCH(ROUNDUP((K$1)/10,0)*10,[1]Hugst!$R$4:$W$4,0))))</f>
        <v>102.92054653961036</v>
      </c>
      <c r="L50" s="168">
        <f ca="1">IF($C50-L$1&lt;År1,0,K49*(1-VLOOKUP($A50,[1]Hugst!$R$5:$W$9,MATCH(ROUNDUP((L$1)/10,0)*10,[1]Hugst!$R$4:$W$4,0))))</f>
        <v>103.07105240609688</v>
      </c>
      <c r="M50" s="168">
        <f ca="1">IF($C50-M$1&lt;År1,0,L49*(1-VLOOKUP($A50,[1]Hugst!$R$5:$W$9,MATCH(ROUNDUP((M$1)/10,0)*10,[1]Hugst!$R$4:$W$4,0))))</f>
        <v>118.70077378834354</v>
      </c>
      <c r="N50" s="168">
        <f ca="1">IF($C50-N$1&lt;År1,0,M49*(1-VLOOKUP($A50,[1]Hugst!$R$5:$W$9,MATCH(ROUNDUP((N$1)/10,0)*10,[1]Hugst!$R$4:$W$4,0))))</f>
        <v>118.85279607716039</v>
      </c>
      <c r="O50" s="168">
        <f ca="1">IF($C50-O$1&lt;År1,0,N49*(1-VLOOKUP($A50,[1]Hugst!$R$5:$W$9,MATCH(ROUNDUP((O$1)/10,0)*10,[1]Hugst!$R$4:$W$4,0))))</f>
        <v>119.00558229707927</v>
      </c>
      <c r="P50" s="168">
        <f ca="1">IF($C50-P$1&lt;År1,0,O49*(1-VLOOKUP($A50,[1]Hugst!$R$5:$W$9,MATCH(ROUNDUP((P$1)/10,0)*10,[1]Hugst!$R$4:$W$4,0))))</f>
        <v>119.15913628694578</v>
      </c>
      <c r="Q50" s="168">
        <f ca="1">IF($C50-Q$1&lt;År1,0,P49*(1-VLOOKUP($A50,[1]Hugst!$R$5:$W$9,MATCH(ROUNDUP((Q$1)/10,0)*10,[1]Hugst!$R$4:$W$4,0))))</f>
        <v>119.31346190490326</v>
      </c>
      <c r="R50" s="168">
        <f ca="1">IF($C50-R$1&lt;År1,0,Q49*(1-VLOOKUP($A50,[1]Hugst!$R$5:$W$9,MATCH(ROUNDUP((R$1)/10,0)*10,[1]Hugst!$R$4:$W$4,0))))</f>
        <v>119.46856302847699</v>
      </c>
      <c r="S50" s="168">
        <f ca="1">IF($C50-S$1&lt;År1,0,R49*(1-VLOOKUP($A50,[1]Hugst!$R$5:$W$9,MATCH(ROUNDUP((S$1)/10,0)*10,[1]Hugst!$R$4:$W$4,0))))</f>
        <v>119.62444355468212</v>
      </c>
      <c r="T50" s="168">
        <f ca="1">IF($C50-T$1&lt;År1,0,S49*(1-VLOOKUP($A50,[1]Hugst!$R$5:$W$9,MATCH(ROUNDUP((T$1)/10,0)*10,[1]Hugst!$R$4:$W$4,0))))</f>
        <v>119.78110740011577</v>
      </c>
      <c r="U50" s="168">
        <f ca="1">IF($C50-U$1&lt;År1,0,T49*(1-VLOOKUP($A50,[1]Hugst!$R$5:$W$9,MATCH(ROUNDUP((U$1)/10,0)*10,[1]Hugst!$R$4:$W$4,0))))</f>
        <v>119.93855850105354</v>
      </c>
      <c r="V50" s="168">
        <f ca="1">IF($C50-V$1&lt;År1,0,U49*(1-VLOOKUP($A50,[1]Hugst!$R$5:$W$9,MATCH(ROUNDUP((V$1)/10,0)*10,[1]Hugst!$R$4:$W$4,0))))</f>
        <v>120.09680081355289</v>
      </c>
      <c r="W50" s="168">
        <f ca="1">IF($C50-W$1&lt;År1,0,V49*(1-VLOOKUP($A50,[1]Hugst!$R$5:$W$9,MATCH(ROUNDUP((W$1)/10,0)*10,[1]Hugst!$R$4:$W$4,0))))</f>
        <v>120.25583831355286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29.063304311846082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102.03318342052744</v>
      </c>
      <c r="G51" s="168">
        <f ca="1">IF($C51-G$1&lt;År1,0,F50*(1-VLOOKUP($A51,[1]Hugst!$R$5:$W$9,MATCH(ROUNDUP((G$1)/10,0)*10,[1]Hugst!$R$4:$W$4,0))))</f>
        <v>102.17923017586308</v>
      </c>
      <c r="H51" s="168">
        <f ca="1">IF($C51-H$1&lt;År1,0,G50*(1-VLOOKUP($A51,[1]Hugst!$R$5:$W$9,MATCH(ROUNDUP((H$1)/10,0)*10,[1]Hugst!$R$4:$W$4,0))))</f>
        <v>102.32601083449133</v>
      </c>
      <c r="I51" s="168">
        <f ca="1">IF($C51-I$1&lt;År1,0,H50*(1-VLOOKUP($A51,[1]Hugst!$R$5:$W$9,MATCH(ROUNDUP((I$1)/10,0)*10,[1]Hugst!$R$4:$W$4,0))))</f>
        <v>102.47352908437112</v>
      </c>
      <c r="J51" s="168">
        <f ca="1">IF($C51-J$1&lt;År1,0,I50*(1-VLOOKUP($A51,[1]Hugst!$R$5:$W$9,MATCH(ROUNDUP((J$1)/10,0)*10,[1]Hugst!$R$4:$W$4,0))))</f>
        <v>102.62178863198658</v>
      </c>
      <c r="K51" s="168">
        <f ca="1">IF($C51-K$1&lt;År1,0,J50*(1-VLOOKUP($A51,[1]Hugst!$R$5:$W$9,MATCH(ROUNDUP((K$1)/10,0)*10,[1]Hugst!$R$4:$W$4,0))))</f>
        <v>102.77079320245558</v>
      </c>
      <c r="L51" s="168">
        <f ca="1">IF($C51-L$1&lt;År1,0,K50*(1-VLOOKUP($A51,[1]Hugst!$R$5:$W$9,MATCH(ROUNDUP((L$1)/10,0)*10,[1]Hugst!$R$4:$W$4,0))))</f>
        <v>102.92054653961036</v>
      </c>
      <c r="M51" s="168">
        <f ca="1">IF($C51-M$1&lt;År1,0,L50*(1-VLOOKUP($A51,[1]Hugst!$R$5:$W$9,MATCH(ROUNDUP((M$1)/10,0)*10,[1]Hugst!$R$4:$W$4,0))))</f>
        <v>103.07105240609688</v>
      </c>
      <c r="N51" s="168">
        <f ca="1">IF($C51-N$1&lt;År1,0,M50*(1-VLOOKUP($A51,[1]Hugst!$R$5:$W$9,MATCH(ROUNDUP((N$1)/10,0)*10,[1]Hugst!$R$4:$W$4,0))))</f>
        <v>118.70077378834354</v>
      </c>
      <c r="O51" s="168">
        <f ca="1">IF($C51-O$1&lt;År1,0,N50*(1-VLOOKUP($A51,[1]Hugst!$R$5:$W$9,MATCH(ROUNDUP((O$1)/10,0)*10,[1]Hugst!$R$4:$W$4,0))))</f>
        <v>118.85279607716039</v>
      </c>
      <c r="P51" s="168">
        <f ca="1">IF($C51-P$1&lt;År1,0,O50*(1-VLOOKUP($A51,[1]Hugst!$R$5:$W$9,MATCH(ROUNDUP((P$1)/10,0)*10,[1]Hugst!$R$4:$W$4,0))))</f>
        <v>119.00558229707927</v>
      </c>
      <c r="Q51" s="168">
        <f ca="1">IF($C51-Q$1&lt;År1,0,P50*(1-VLOOKUP($A51,[1]Hugst!$R$5:$W$9,MATCH(ROUNDUP((Q$1)/10,0)*10,[1]Hugst!$R$4:$W$4,0))))</f>
        <v>119.15913628694578</v>
      </c>
      <c r="R51" s="168">
        <f ca="1">IF($C51-R$1&lt;År1,0,Q50*(1-VLOOKUP($A51,[1]Hugst!$R$5:$W$9,MATCH(ROUNDUP((R$1)/10,0)*10,[1]Hugst!$R$4:$W$4,0))))</f>
        <v>119.31346190490326</v>
      </c>
      <c r="S51" s="168">
        <f ca="1">IF($C51-S$1&lt;År1,0,R50*(1-VLOOKUP($A51,[1]Hugst!$R$5:$W$9,MATCH(ROUNDUP((S$1)/10,0)*10,[1]Hugst!$R$4:$W$4,0))))</f>
        <v>119.46856302847699</v>
      </c>
      <c r="T51" s="168">
        <f ca="1">IF($C51-T$1&lt;År1,0,S50*(1-VLOOKUP($A51,[1]Hugst!$R$5:$W$9,MATCH(ROUNDUP((T$1)/10,0)*10,[1]Hugst!$R$4:$W$4,0))))</f>
        <v>119.62444355468212</v>
      </c>
      <c r="U51" s="168">
        <f ca="1">IF($C51-U$1&lt;År1,0,T50*(1-VLOOKUP($A51,[1]Hugst!$R$5:$W$9,MATCH(ROUNDUP((U$1)/10,0)*10,[1]Hugst!$R$4:$W$4,0))))</f>
        <v>119.78110740011577</v>
      </c>
      <c r="V51" s="168">
        <f ca="1">IF($C51-V$1&lt;År1,0,U50*(1-VLOOKUP($A51,[1]Hugst!$R$5:$W$9,MATCH(ROUNDUP((V$1)/10,0)*10,[1]Hugst!$R$4:$W$4,0))))</f>
        <v>119.93855850105354</v>
      </c>
      <c r="W51" s="168">
        <f ca="1">IF($C51-W$1&lt;År1,0,V50*(1-VLOOKUP($A51,[1]Hugst!$R$5:$W$9,MATCH(ROUNDUP((W$1)/10,0)*10,[1]Hugst!$R$4:$W$4,0))))</f>
        <v>120.09680081355289</v>
      </c>
      <c r="X51" s="168">
        <f ca="1">IF($C51-X$1&lt;År1,0,W50*(1-VLOOKUP($A51,[1]Hugst!$R$5:$W$9,MATCH(ROUNDUP((X$1)/10,0)*10,[1]Hugst!$R$4:$W$4,0))))</f>
        <v>120.25583831355286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28.917987790286134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101.88786689896749</v>
      </c>
      <c r="G52" s="168">
        <f ca="1">IF($C52-G$1&lt;År1,0,F51*(1-VLOOKUP($A52,[1]Hugst!$R$5:$W$9,MATCH(ROUNDUP((G$1)/10,0)*10,[1]Hugst!$R$4:$W$4,0))))</f>
        <v>102.03318342052744</v>
      </c>
      <c r="H52" s="168">
        <f ca="1">IF($C52-H$1&lt;År1,0,G51*(1-VLOOKUP($A52,[1]Hugst!$R$5:$W$9,MATCH(ROUNDUP((H$1)/10,0)*10,[1]Hugst!$R$4:$W$4,0))))</f>
        <v>102.17923017586308</v>
      </c>
      <c r="I52" s="168">
        <f ca="1">IF($C52-I$1&lt;År1,0,H51*(1-VLOOKUP($A52,[1]Hugst!$R$5:$W$9,MATCH(ROUNDUP((I$1)/10,0)*10,[1]Hugst!$R$4:$W$4,0))))</f>
        <v>102.32601083449133</v>
      </c>
      <c r="J52" s="168">
        <f ca="1">IF($C52-J$1&lt;År1,0,I51*(1-VLOOKUP($A52,[1]Hugst!$R$5:$W$9,MATCH(ROUNDUP((J$1)/10,0)*10,[1]Hugst!$R$4:$W$4,0))))</f>
        <v>102.47352908437112</v>
      </c>
      <c r="K52" s="168">
        <f ca="1">IF($C52-K$1&lt;År1,0,J51*(1-VLOOKUP($A52,[1]Hugst!$R$5:$W$9,MATCH(ROUNDUP((K$1)/10,0)*10,[1]Hugst!$R$4:$W$4,0))))</f>
        <v>102.62178863198658</v>
      </c>
      <c r="L52" s="168">
        <f ca="1">IF($C52-L$1&lt;År1,0,K51*(1-VLOOKUP($A52,[1]Hugst!$R$5:$W$9,MATCH(ROUNDUP((L$1)/10,0)*10,[1]Hugst!$R$4:$W$4,0))))</f>
        <v>102.77079320245558</v>
      </c>
      <c r="M52" s="168">
        <f ca="1">IF($C52-M$1&lt;År1,0,L51*(1-VLOOKUP($A52,[1]Hugst!$R$5:$W$9,MATCH(ROUNDUP((M$1)/10,0)*10,[1]Hugst!$R$4:$W$4,0))))</f>
        <v>102.92054653961036</v>
      </c>
      <c r="N52" s="168">
        <f ca="1">IF($C52-N$1&lt;År1,0,M51*(1-VLOOKUP($A52,[1]Hugst!$R$5:$W$9,MATCH(ROUNDUP((N$1)/10,0)*10,[1]Hugst!$R$4:$W$4,0))))</f>
        <v>103.07105240609688</v>
      </c>
      <c r="O52" s="168">
        <f ca="1">IF($C52-O$1&lt;År1,0,N51*(1-VLOOKUP($A52,[1]Hugst!$R$5:$W$9,MATCH(ROUNDUP((O$1)/10,0)*10,[1]Hugst!$R$4:$W$4,0))))</f>
        <v>118.70077378834354</v>
      </c>
      <c r="P52" s="168">
        <f ca="1">IF($C52-P$1&lt;År1,0,O51*(1-VLOOKUP($A52,[1]Hugst!$R$5:$W$9,MATCH(ROUNDUP((P$1)/10,0)*10,[1]Hugst!$R$4:$W$4,0))))</f>
        <v>118.85279607716039</v>
      </c>
      <c r="Q52" s="168">
        <f ca="1">IF($C52-Q$1&lt;År1,0,P51*(1-VLOOKUP($A52,[1]Hugst!$R$5:$W$9,MATCH(ROUNDUP((Q$1)/10,0)*10,[1]Hugst!$R$4:$W$4,0))))</f>
        <v>119.00558229707927</v>
      </c>
      <c r="R52" s="168">
        <f ca="1">IF($C52-R$1&lt;År1,0,Q51*(1-VLOOKUP($A52,[1]Hugst!$R$5:$W$9,MATCH(ROUNDUP((R$1)/10,0)*10,[1]Hugst!$R$4:$W$4,0))))</f>
        <v>119.15913628694578</v>
      </c>
      <c r="S52" s="168">
        <f ca="1">IF($C52-S$1&lt;År1,0,R51*(1-VLOOKUP($A52,[1]Hugst!$R$5:$W$9,MATCH(ROUNDUP((S$1)/10,0)*10,[1]Hugst!$R$4:$W$4,0))))</f>
        <v>119.31346190490326</v>
      </c>
      <c r="T52" s="168">
        <f ca="1">IF($C52-T$1&lt;År1,0,S51*(1-VLOOKUP($A52,[1]Hugst!$R$5:$W$9,MATCH(ROUNDUP((T$1)/10,0)*10,[1]Hugst!$R$4:$W$4,0))))</f>
        <v>119.46856302847699</v>
      </c>
      <c r="U52" s="168">
        <f ca="1">IF($C52-U$1&lt;År1,0,T51*(1-VLOOKUP($A52,[1]Hugst!$R$5:$W$9,MATCH(ROUNDUP((U$1)/10,0)*10,[1]Hugst!$R$4:$W$4,0))))</f>
        <v>119.62444355468212</v>
      </c>
      <c r="V52" s="168">
        <f ca="1">IF($C52-V$1&lt;År1,0,U51*(1-VLOOKUP($A52,[1]Hugst!$R$5:$W$9,MATCH(ROUNDUP((V$1)/10,0)*10,[1]Hugst!$R$4:$W$4,0))))</f>
        <v>119.78110740011577</v>
      </c>
      <c r="W52" s="168">
        <f ca="1">IF($C52-W$1&lt;År1,0,V51*(1-VLOOKUP($A52,[1]Hugst!$R$5:$W$9,MATCH(ROUNDUP((W$1)/10,0)*10,[1]Hugst!$R$4:$W$4,0))))</f>
        <v>119.93855850105354</v>
      </c>
      <c r="X52" s="168">
        <f ca="1">IF($C52-X$1&lt;År1,0,W51*(1-VLOOKUP($A52,[1]Hugst!$R$5:$W$9,MATCH(ROUNDUP((X$1)/10,0)*10,[1]Hugst!$R$4:$W$4,0))))</f>
        <v>120.09680081355289</v>
      </c>
      <c r="Y52" s="168">
        <f ca="1">IF($C52-Y$1&lt;År1,0,X51*(1-VLOOKUP($A52,[1]Hugst!$R$5:$W$9,MATCH(ROUNDUP((Y$1)/10,0)*10,[1]Hugst!$R$4:$W$4,0))))</f>
        <v>120.25583831355286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28.773397851334494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101.74327696001585</v>
      </c>
      <c r="G53" s="168">
        <f ca="1">IF($C53-G$1&lt;År1,0,F52*(1-VLOOKUP($A53,[1]Hugst!$R$5:$W$9,MATCH(ROUNDUP((G$1)/10,0)*10,[1]Hugst!$R$4:$W$4,0))))</f>
        <v>101.88786689896749</v>
      </c>
      <c r="H53" s="168">
        <f ca="1">IF($C53-H$1&lt;År1,0,G52*(1-VLOOKUP($A53,[1]Hugst!$R$5:$W$9,MATCH(ROUNDUP((H$1)/10,0)*10,[1]Hugst!$R$4:$W$4,0))))</f>
        <v>102.03318342052744</v>
      </c>
      <c r="I53" s="168">
        <f ca="1">IF($C53-I$1&lt;År1,0,H52*(1-VLOOKUP($A53,[1]Hugst!$R$5:$W$9,MATCH(ROUNDUP((I$1)/10,0)*10,[1]Hugst!$R$4:$W$4,0))))</f>
        <v>102.17923017586308</v>
      </c>
      <c r="J53" s="168">
        <f ca="1">IF($C53-J$1&lt;År1,0,I52*(1-VLOOKUP($A53,[1]Hugst!$R$5:$W$9,MATCH(ROUNDUP((J$1)/10,0)*10,[1]Hugst!$R$4:$W$4,0))))</f>
        <v>102.32601083449133</v>
      </c>
      <c r="K53" s="168">
        <f ca="1">IF($C53-K$1&lt;År1,0,J52*(1-VLOOKUP($A53,[1]Hugst!$R$5:$W$9,MATCH(ROUNDUP((K$1)/10,0)*10,[1]Hugst!$R$4:$W$4,0))))</f>
        <v>102.47352908437112</v>
      </c>
      <c r="L53" s="168">
        <f ca="1">IF($C53-L$1&lt;År1,0,K52*(1-VLOOKUP($A53,[1]Hugst!$R$5:$W$9,MATCH(ROUNDUP((L$1)/10,0)*10,[1]Hugst!$R$4:$W$4,0))))</f>
        <v>102.62178863198658</v>
      </c>
      <c r="M53" s="168">
        <f ca="1">IF($C53-M$1&lt;År1,0,L52*(1-VLOOKUP($A53,[1]Hugst!$R$5:$W$9,MATCH(ROUNDUP((M$1)/10,0)*10,[1]Hugst!$R$4:$W$4,0))))</f>
        <v>102.77079320245558</v>
      </c>
      <c r="N53" s="168">
        <f ca="1">IF($C53-N$1&lt;År1,0,M52*(1-VLOOKUP($A53,[1]Hugst!$R$5:$W$9,MATCH(ROUNDUP((N$1)/10,0)*10,[1]Hugst!$R$4:$W$4,0))))</f>
        <v>102.92054653961036</v>
      </c>
      <c r="O53" s="168">
        <f ca="1">IF($C53-O$1&lt;År1,0,N52*(1-VLOOKUP($A53,[1]Hugst!$R$5:$W$9,MATCH(ROUNDUP((O$1)/10,0)*10,[1]Hugst!$R$4:$W$4,0))))</f>
        <v>103.07105240609688</v>
      </c>
      <c r="P53" s="168">
        <f ca="1">IF($C53-P$1&lt;År1,0,O52*(1-VLOOKUP($A53,[1]Hugst!$R$5:$W$9,MATCH(ROUNDUP((P$1)/10,0)*10,[1]Hugst!$R$4:$W$4,0))))</f>
        <v>118.70077378834354</v>
      </c>
      <c r="Q53" s="168">
        <f ca="1">IF($C53-Q$1&lt;År1,0,P52*(1-VLOOKUP($A53,[1]Hugst!$R$5:$W$9,MATCH(ROUNDUP((Q$1)/10,0)*10,[1]Hugst!$R$4:$W$4,0))))</f>
        <v>118.85279607716039</v>
      </c>
      <c r="R53" s="168">
        <f ca="1">IF($C53-R$1&lt;År1,0,Q52*(1-VLOOKUP($A53,[1]Hugst!$R$5:$W$9,MATCH(ROUNDUP((R$1)/10,0)*10,[1]Hugst!$R$4:$W$4,0))))</f>
        <v>119.00558229707927</v>
      </c>
      <c r="S53" s="168">
        <f ca="1">IF($C53-S$1&lt;År1,0,R52*(1-VLOOKUP($A53,[1]Hugst!$R$5:$W$9,MATCH(ROUNDUP((S$1)/10,0)*10,[1]Hugst!$R$4:$W$4,0))))</f>
        <v>119.15913628694578</v>
      </c>
      <c r="T53" s="168">
        <f ca="1">IF($C53-T$1&lt;År1,0,S52*(1-VLOOKUP($A53,[1]Hugst!$R$5:$W$9,MATCH(ROUNDUP((T$1)/10,0)*10,[1]Hugst!$R$4:$W$4,0))))</f>
        <v>119.31346190490326</v>
      </c>
      <c r="U53" s="168">
        <f ca="1">IF($C53-U$1&lt;År1,0,T52*(1-VLOOKUP($A53,[1]Hugst!$R$5:$W$9,MATCH(ROUNDUP((U$1)/10,0)*10,[1]Hugst!$R$4:$W$4,0))))</f>
        <v>119.46856302847699</v>
      </c>
      <c r="V53" s="168">
        <f ca="1">IF($C53-V$1&lt;År1,0,U52*(1-VLOOKUP($A53,[1]Hugst!$R$5:$W$9,MATCH(ROUNDUP((V$1)/10,0)*10,[1]Hugst!$R$4:$W$4,0))))</f>
        <v>119.62444355468212</v>
      </c>
      <c r="W53" s="168">
        <f ca="1">IF($C53-W$1&lt;År1,0,V52*(1-VLOOKUP($A53,[1]Hugst!$R$5:$W$9,MATCH(ROUNDUP((W$1)/10,0)*10,[1]Hugst!$R$4:$W$4,0))))</f>
        <v>119.78110740011577</v>
      </c>
      <c r="X53" s="168">
        <f ca="1">IF($C53-X$1&lt;År1,0,W52*(1-VLOOKUP($A53,[1]Hugst!$R$5:$W$9,MATCH(ROUNDUP((X$1)/10,0)*10,[1]Hugst!$R$4:$W$4,0))))</f>
        <v>119.93855850105354</v>
      </c>
      <c r="Y53" s="168">
        <f ca="1">IF($C53-Y$1&lt;År1,0,X52*(1-VLOOKUP($A53,[1]Hugst!$R$5:$W$9,MATCH(ROUNDUP((Y$1)/10,0)*10,[1]Hugst!$R$4:$W$4,0))))</f>
        <v>120.09680081355289</v>
      </c>
      <c r="Z53" s="168">
        <f ca="1">IF($C53-Z$1&lt;År1,0,Y52*(1-VLOOKUP($A53,[1]Hugst!$R$5:$W$9,MATCH(ROUNDUP((Z$1)/10,0)*10,[1]Hugst!$R$4:$W$4,0))))</f>
        <v>120.25583831355286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28.629530862077786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101.59940997075914</v>
      </c>
      <c r="G54" s="168">
        <f ca="1">IF($C54-G$1&lt;År1,0,F53*(1-VLOOKUP($A54,[1]Hugst!$R$5:$W$9,MATCH(ROUNDUP((G$1)/10,0)*10,[1]Hugst!$R$4:$W$4,0))))</f>
        <v>101.74327696001585</v>
      </c>
      <c r="H54" s="168">
        <f ca="1">IF($C54-H$1&lt;År1,0,G53*(1-VLOOKUP($A54,[1]Hugst!$R$5:$W$9,MATCH(ROUNDUP((H$1)/10,0)*10,[1]Hugst!$R$4:$W$4,0))))</f>
        <v>101.88786689896749</v>
      </c>
      <c r="I54" s="168">
        <f ca="1">IF($C54-I$1&lt;År1,0,H53*(1-VLOOKUP($A54,[1]Hugst!$R$5:$W$9,MATCH(ROUNDUP((I$1)/10,0)*10,[1]Hugst!$R$4:$W$4,0))))</f>
        <v>102.03318342052744</v>
      </c>
      <c r="J54" s="168">
        <f ca="1">IF($C54-J$1&lt;År1,0,I53*(1-VLOOKUP($A54,[1]Hugst!$R$5:$W$9,MATCH(ROUNDUP((J$1)/10,0)*10,[1]Hugst!$R$4:$W$4,0))))</f>
        <v>102.17923017586308</v>
      </c>
      <c r="K54" s="168">
        <f ca="1">IF($C54-K$1&lt;År1,0,J53*(1-VLOOKUP($A54,[1]Hugst!$R$5:$W$9,MATCH(ROUNDUP((K$1)/10,0)*10,[1]Hugst!$R$4:$W$4,0))))</f>
        <v>102.32601083449133</v>
      </c>
      <c r="L54" s="168">
        <f ca="1">IF($C54-L$1&lt;År1,0,K53*(1-VLOOKUP($A54,[1]Hugst!$R$5:$W$9,MATCH(ROUNDUP((L$1)/10,0)*10,[1]Hugst!$R$4:$W$4,0))))</f>
        <v>102.47352908437112</v>
      </c>
      <c r="M54" s="168">
        <f ca="1">IF($C54-M$1&lt;År1,0,L53*(1-VLOOKUP($A54,[1]Hugst!$R$5:$W$9,MATCH(ROUNDUP((M$1)/10,0)*10,[1]Hugst!$R$4:$W$4,0))))</f>
        <v>102.62178863198658</v>
      </c>
      <c r="N54" s="168">
        <f ca="1">IF($C54-N$1&lt;År1,0,M53*(1-VLOOKUP($A54,[1]Hugst!$R$5:$W$9,MATCH(ROUNDUP((N$1)/10,0)*10,[1]Hugst!$R$4:$W$4,0))))</f>
        <v>102.77079320245558</v>
      </c>
      <c r="O54" s="168">
        <f ca="1">IF($C54-O$1&lt;År1,0,N53*(1-VLOOKUP($A54,[1]Hugst!$R$5:$W$9,MATCH(ROUNDUP((O$1)/10,0)*10,[1]Hugst!$R$4:$W$4,0))))</f>
        <v>102.92054653961036</v>
      </c>
      <c r="P54" s="168">
        <f ca="1">IF($C54-P$1&lt;År1,0,O53*(1-VLOOKUP($A54,[1]Hugst!$R$5:$W$9,MATCH(ROUNDUP((P$1)/10,0)*10,[1]Hugst!$R$4:$W$4,0))))</f>
        <v>103.07105240609688</v>
      </c>
      <c r="Q54" s="168">
        <f ca="1">IF($C54-Q$1&lt;År1,0,P53*(1-VLOOKUP($A54,[1]Hugst!$R$5:$W$9,MATCH(ROUNDUP((Q$1)/10,0)*10,[1]Hugst!$R$4:$W$4,0))))</f>
        <v>118.70077378834354</v>
      </c>
      <c r="R54" s="168">
        <f ca="1">IF($C54-R$1&lt;År1,0,Q53*(1-VLOOKUP($A54,[1]Hugst!$R$5:$W$9,MATCH(ROUNDUP((R$1)/10,0)*10,[1]Hugst!$R$4:$W$4,0))))</f>
        <v>118.85279607716039</v>
      </c>
      <c r="S54" s="168">
        <f ca="1">IF($C54-S$1&lt;År1,0,R53*(1-VLOOKUP($A54,[1]Hugst!$R$5:$W$9,MATCH(ROUNDUP((S$1)/10,0)*10,[1]Hugst!$R$4:$W$4,0))))</f>
        <v>119.00558229707927</v>
      </c>
      <c r="T54" s="168">
        <f ca="1">IF($C54-T$1&lt;År1,0,S53*(1-VLOOKUP($A54,[1]Hugst!$R$5:$W$9,MATCH(ROUNDUP((T$1)/10,0)*10,[1]Hugst!$R$4:$W$4,0))))</f>
        <v>119.15913628694578</v>
      </c>
      <c r="U54" s="168">
        <f ca="1">IF($C54-U$1&lt;År1,0,T53*(1-VLOOKUP($A54,[1]Hugst!$R$5:$W$9,MATCH(ROUNDUP((U$1)/10,0)*10,[1]Hugst!$R$4:$W$4,0))))</f>
        <v>119.31346190490326</v>
      </c>
      <c r="V54" s="168">
        <f ca="1">IF($C54-V$1&lt;År1,0,U53*(1-VLOOKUP($A54,[1]Hugst!$R$5:$W$9,MATCH(ROUNDUP((V$1)/10,0)*10,[1]Hugst!$R$4:$W$4,0))))</f>
        <v>119.46856302847699</v>
      </c>
      <c r="W54" s="168">
        <f ca="1">IF($C54-W$1&lt;År1,0,V53*(1-VLOOKUP($A54,[1]Hugst!$R$5:$W$9,MATCH(ROUNDUP((W$1)/10,0)*10,[1]Hugst!$R$4:$W$4,0))))</f>
        <v>119.62444355468212</v>
      </c>
      <c r="X54" s="168">
        <f ca="1">IF($C54-X$1&lt;År1,0,W53*(1-VLOOKUP($A54,[1]Hugst!$R$5:$W$9,MATCH(ROUNDUP((X$1)/10,0)*10,[1]Hugst!$R$4:$W$4,0))))</f>
        <v>119.78110740011577</v>
      </c>
      <c r="Y54" s="168">
        <f ca="1">IF($C54-Y$1&lt;År1,0,X53*(1-VLOOKUP($A54,[1]Hugst!$R$5:$W$9,MATCH(ROUNDUP((Y$1)/10,0)*10,[1]Hugst!$R$4:$W$4,0))))</f>
        <v>119.93855850105354</v>
      </c>
      <c r="Z54" s="168">
        <f ca="1">IF($C54-Z$1&lt;År1,0,Y53*(1-VLOOKUP($A54,[1]Hugst!$R$5:$W$9,MATCH(ROUNDUP((Z$1)/10,0)*10,[1]Hugst!$R$4:$W$4,0))))</f>
        <v>120.09680081355289</v>
      </c>
      <c r="AA54" s="168">
        <f ca="1">IF($C54-AA$1&lt;År1,0,Z53*(1-VLOOKUP($A54,[1]Hugst!$R$5:$W$9,MATCH(ROUNDUP((AA$1)/10,0)*10,[1]Hugst!$R$4:$W$4,0))))</f>
        <v>120.25583831355286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28.486383207768881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101.45626231645024</v>
      </c>
      <c r="G55" s="168">
        <f ca="1">IF($C55-G$1&lt;År1,0,F54*(1-VLOOKUP($A55,[1]Hugst!$R$5:$W$9,MATCH(ROUNDUP((G$1)/10,0)*10,[1]Hugst!$R$4:$W$4,0))))</f>
        <v>101.59940997075914</v>
      </c>
      <c r="H55" s="168">
        <f ca="1">IF($C55-H$1&lt;År1,0,G54*(1-VLOOKUP($A55,[1]Hugst!$R$5:$W$9,MATCH(ROUNDUP((H$1)/10,0)*10,[1]Hugst!$R$4:$W$4,0))))</f>
        <v>101.74327696001585</v>
      </c>
      <c r="I55" s="168">
        <f ca="1">IF($C55-I$1&lt;År1,0,H54*(1-VLOOKUP($A55,[1]Hugst!$R$5:$W$9,MATCH(ROUNDUP((I$1)/10,0)*10,[1]Hugst!$R$4:$W$4,0))))</f>
        <v>101.88786689896749</v>
      </c>
      <c r="J55" s="168">
        <f ca="1">IF($C55-J$1&lt;År1,0,I54*(1-VLOOKUP($A55,[1]Hugst!$R$5:$W$9,MATCH(ROUNDUP((J$1)/10,0)*10,[1]Hugst!$R$4:$W$4,0))))</f>
        <v>102.03318342052744</v>
      </c>
      <c r="K55" s="168">
        <f ca="1">IF($C55-K$1&lt;År1,0,J54*(1-VLOOKUP($A55,[1]Hugst!$R$5:$W$9,MATCH(ROUNDUP((K$1)/10,0)*10,[1]Hugst!$R$4:$W$4,0))))</f>
        <v>102.17923017586308</v>
      </c>
      <c r="L55" s="168">
        <f ca="1">IF($C55-L$1&lt;År1,0,K54*(1-VLOOKUP($A55,[1]Hugst!$R$5:$W$9,MATCH(ROUNDUP((L$1)/10,0)*10,[1]Hugst!$R$4:$W$4,0))))</f>
        <v>102.32601083449133</v>
      </c>
      <c r="M55" s="168">
        <f ca="1">IF($C55-M$1&lt;År1,0,L54*(1-VLOOKUP($A55,[1]Hugst!$R$5:$W$9,MATCH(ROUNDUP((M$1)/10,0)*10,[1]Hugst!$R$4:$W$4,0))))</f>
        <v>102.47352908437112</v>
      </c>
      <c r="N55" s="168">
        <f ca="1">IF($C55-N$1&lt;År1,0,M54*(1-VLOOKUP($A55,[1]Hugst!$R$5:$W$9,MATCH(ROUNDUP((N$1)/10,0)*10,[1]Hugst!$R$4:$W$4,0))))</f>
        <v>102.62178863198658</v>
      </c>
      <c r="O55" s="168">
        <f ca="1">IF($C55-O$1&lt;År1,0,N54*(1-VLOOKUP($A55,[1]Hugst!$R$5:$W$9,MATCH(ROUNDUP((O$1)/10,0)*10,[1]Hugst!$R$4:$W$4,0))))</f>
        <v>102.77079320245558</v>
      </c>
      <c r="P55" s="168">
        <f ca="1">IF($C55-P$1&lt;År1,0,O54*(1-VLOOKUP($A55,[1]Hugst!$R$5:$W$9,MATCH(ROUNDUP((P$1)/10,0)*10,[1]Hugst!$R$4:$W$4,0))))</f>
        <v>102.92054653961036</v>
      </c>
      <c r="Q55" s="168">
        <f ca="1">IF($C55-Q$1&lt;År1,0,P54*(1-VLOOKUP($A55,[1]Hugst!$R$5:$W$9,MATCH(ROUNDUP((Q$1)/10,0)*10,[1]Hugst!$R$4:$W$4,0))))</f>
        <v>103.07105240609688</v>
      </c>
      <c r="R55" s="168">
        <f ca="1">IF($C55-R$1&lt;År1,0,Q54*(1-VLOOKUP($A55,[1]Hugst!$R$5:$W$9,MATCH(ROUNDUP((R$1)/10,0)*10,[1]Hugst!$R$4:$W$4,0))))</f>
        <v>118.70077378834354</v>
      </c>
      <c r="S55" s="168">
        <f ca="1">IF($C55-S$1&lt;År1,0,R54*(1-VLOOKUP($A55,[1]Hugst!$R$5:$W$9,MATCH(ROUNDUP((S$1)/10,0)*10,[1]Hugst!$R$4:$W$4,0))))</f>
        <v>118.85279607716039</v>
      </c>
      <c r="T55" s="168">
        <f ca="1">IF($C55-T$1&lt;År1,0,S54*(1-VLOOKUP($A55,[1]Hugst!$R$5:$W$9,MATCH(ROUNDUP((T$1)/10,0)*10,[1]Hugst!$R$4:$W$4,0))))</f>
        <v>119.00558229707927</v>
      </c>
      <c r="U55" s="168">
        <f ca="1">IF($C55-U$1&lt;År1,0,T54*(1-VLOOKUP($A55,[1]Hugst!$R$5:$W$9,MATCH(ROUNDUP((U$1)/10,0)*10,[1]Hugst!$R$4:$W$4,0))))</f>
        <v>119.15913628694578</v>
      </c>
      <c r="V55" s="168">
        <f ca="1">IF($C55-V$1&lt;År1,0,U54*(1-VLOOKUP($A55,[1]Hugst!$R$5:$W$9,MATCH(ROUNDUP((V$1)/10,0)*10,[1]Hugst!$R$4:$W$4,0))))</f>
        <v>119.31346190490326</v>
      </c>
      <c r="W55" s="168">
        <f ca="1">IF($C55-W$1&lt;År1,0,V54*(1-VLOOKUP($A55,[1]Hugst!$R$5:$W$9,MATCH(ROUNDUP((W$1)/10,0)*10,[1]Hugst!$R$4:$W$4,0))))</f>
        <v>119.46856302847699</v>
      </c>
      <c r="X55" s="168">
        <f ca="1">IF($C55-X$1&lt;År1,0,W54*(1-VLOOKUP($A55,[1]Hugst!$R$5:$W$9,MATCH(ROUNDUP((X$1)/10,0)*10,[1]Hugst!$R$4:$W$4,0))))</f>
        <v>119.62444355468212</v>
      </c>
      <c r="Y55" s="168">
        <f ca="1">IF($C55-Y$1&lt;År1,0,X54*(1-VLOOKUP($A55,[1]Hugst!$R$5:$W$9,MATCH(ROUNDUP((Y$1)/10,0)*10,[1]Hugst!$R$4:$W$4,0))))</f>
        <v>119.78110740011577</v>
      </c>
      <c r="Z55" s="168">
        <f ca="1">IF($C55-Z$1&lt;År1,0,Y54*(1-VLOOKUP($A55,[1]Hugst!$R$5:$W$9,MATCH(ROUNDUP((Z$1)/10,0)*10,[1]Hugst!$R$4:$W$4,0))))</f>
        <v>119.93855850105354</v>
      </c>
      <c r="AA55" s="168">
        <f ca="1">IF($C55-AA$1&lt;År1,0,Z54*(1-VLOOKUP($A55,[1]Hugst!$R$5:$W$9,MATCH(ROUNDUP((AA$1)/10,0)*10,[1]Hugst!$R$4:$W$4,0))))</f>
        <v>120.09680081355289</v>
      </c>
      <c r="AB55" s="168">
        <f ca="1">IF($C55-AB$1&lt;År1,0,AA54*(1-VLOOKUP($A55,[1]Hugst!$R$5:$W$9,MATCH(ROUNDUP((AB$1)/10,0)*10,[1]Hugst!$R$4:$W$4,0))))</f>
        <v>120.25583831355286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28.343951291728445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101.3138304004098</v>
      </c>
      <c r="G56" s="168">
        <f ca="1">IF($C56-G$1&lt;År1,0,F55*(1-VLOOKUP($A56,[1]Hugst!$R$5:$W$9,MATCH(ROUNDUP((G$1)/10,0)*10,[1]Hugst!$R$4:$W$4,0))))</f>
        <v>101.45626231645024</v>
      </c>
      <c r="H56" s="168">
        <f ca="1">IF($C56-H$1&lt;År1,0,G55*(1-VLOOKUP($A56,[1]Hugst!$R$5:$W$9,MATCH(ROUNDUP((H$1)/10,0)*10,[1]Hugst!$R$4:$W$4,0))))</f>
        <v>101.59940997075914</v>
      </c>
      <c r="I56" s="168">
        <f ca="1">IF($C56-I$1&lt;År1,0,H55*(1-VLOOKUP($A56,[1]Hugst!$R$5:$W$9,MATCH(ROUNDUP((I$1)/10,0)*10,[1]Hugst!$R$4:$W$4,0))))</f>
        <v>101.74327696001585</v>
      </c>
      <c r="J56" s="168">
        <f ca="1">IF($C56-J$1&lt;År1,0,I55*(1-VLOOKUP($A56,[1]Hugst!$R$5:$W$9,MATCH(ROUNDUP((J$1)/10,0)*10,[1]Hugst!$R$4:$W$4,0))))</f>
        <v>101.88786689896749</v>
      </c>
      <c r="K56" s="168">
        <f ca="1">IF($C56-K$1&lt;År1,0,J55*(1-VLOOKUP($A56,[1]Hugst!$R$5:$W$9,MATCH(ROUNDUP((K$1)/10,0)*10,[1]Hugst!$R$4:$W$4,0))))</f>
        <v>102.03318342052744</v>
      </c>
      <c r="L56" s="168">
        <f ca="1">IF($C56-L$1&lt;År1,0,K55*(1-VLOOKUP($A56,[1]Hugst!$R$5:$W$9,MATCH(ROUNDUP((L$1)/10,0)*10,[1]Hugst!$R$4:$W$4,0))))</f>
        <v>102.17923017586308</v>
      </c>
      <c r="M56" s="168">
        <f ca="1">IF($C56-M$1&lt;År1,0,L55*(1-VLOOKUP($A56,[1]Hugst!$R$5:$W$9,MATCH(ROUNDUP((M$1)/10,0)*10,[1]Hugst!$R$4:$W$4,0))))</f>
        <v>102.32601083449133</v>
      </c>
      <c r="N56" s="168">
        <f ca="1">IF($C56-N$1&lt;År1,0,M55*(1-VLOOKUP($A56,[1]Hugst!$R$5:$W$9,MATCH(ROUNDUP((N$1)/10,0)*10,[1]Hugst!$R$4:$W$4,0))))</f>
        <v>102.47352908437112</v>
      </c>
      <c r="O56" s="168">
        <f ca="1">IF($C56-O$1&lt;År1,0,N55*(1-VLOOKUP($A56,[1]Hugst!$R$5:$W$9,MATCH(ROUNDUP((O$1)/10,0)*10,[1]Hugst!$R$4:$W$4,0))))</f>
        <v>102.62178863198658</v>
      </c>
      <c r="P56" s="168">
        <f ca="1">IF($C56-P$1&lt;År1,0,O55*(1-VLOOKUP($A56,[1]Hugst!$R$5:$W$9,MATCH(ROUNDUP((P$1)/10,0)*10,[1]Hugst!$R$4:$W$4,0))))</f>
        <v>102.77079320245558</v>
      </c>
      <c r="Q56" s="168">
        <f ca="1">IF($C56-Q$1&lt;År1,0,P55*(1-VLOOKUP($A56,[1]Hugst!$R$5:$W$9,MATCH(ROUNDUP((Q$1)/10,0)*10,[1]Hugst!$R$4:$W$4,0))))</f>
        <v>102.92054653961036</v>
      </c>
      <c r="R56" s="168">
        <f ca="1">IF($C56-R$1&lt;År1,0,Q55*(1-VLOOKUP($A56,[1]Hugst!$R$5:$W$9,MATCH(ROUNDUP((R$1)/10,0)*10,[1]Hugst!$R$4:$W$4,0))))</f>
        <v>103.07105240609688</v>
      </c>
      <c r="S56" s="168">
        <f ca="1">IF($C56-S$1&lt;År1,0,R55*(1-VLOOKUP($A56,[1]Hugst!$R$5:$W$9,MATCH(ROUNDUP((S$1)/10,0)*10,[1]Hugst!$R$4:$W$4,0))))</f>
        <v>118.70077378834354</v>
      </c>
      <c r="T56" s="168">
        <f ca="1">IF($C56-T$1&lt;År1,0,S55*(1-VLOOKUP($A56,[1]Hugst!$R$5:$W$9,MATCH(ROUNDUP((T$1)/10,0)*10,[1]Hugst!$R$4:$W$4,0))))</f>
        <v>118.85279607716039</v>
      </c>
      <c r="U56" s="168">
        <f ca="1">IF($C56-U$1&lt;År1,0,T55*(1-VLOOKUP($A56,[1]Hugst!$R$5:$W$9,MATCH(ROUNDUP((U$1)/10,0)*10,[1]Hugst!$R$4:$W$4,0))))</f>
        <v>119.00558229707927</v>
      </c>
      <c r="V56" s="168">
        <f ca="1">IF($C56-V$1&lt;År1,0,U55*(1-VLOOKUP($A56,[1]Hugst!$R$5:$W$9,MATCH(ROUNDUP((V$1)/10,0)*10,[1]Hugst!$R$4:$W$4,0))))</f>
        <v>119.15913628694578</v>
      </c>
      <c r="W56" s="168">
        <f ca="1">IF($C56-W$1&lt;År1,0,V55*(1-VLOOKUP($A56,[1]Hugst!$R$5:$W$9,MATCH(ROUNDUP((W$1)/10,0)*10,[1]Hugst!$R$4:$W$4,0))))</f>
        <v>119.31346190490326</v>
      </c>
      <c r="X56" s="168">
        <f ca="1">IF($C56-X$1&lt;År1,0,W55*(1-VLOOKUP($A56,[1]Hugst!$R$5:$W$9,MATCH(ROUNDUP((X$1)/10,0)*10,[1]Hugst!$R$4:$W$4,0))))</f>
        <v>119.46856302847699</v>
      </c>
      <c r="Y56" s="168">
        <f ca="1">IF($C56-Y$1&lt;År1,0,X55*(1-VLOOKUP($A56,[1]Hugst!$R$5:$W$9,MATCH(ROUNDUP((Y$1)/10,0)*10,[1]Hugst!$R$4:$W$4,0))))</f>
        <v>119.62444355468212</v>
      </c>
      <c r="Z56" s="168">
        <f ca="1">IF($C56-Z$1&lt;År1,0,Y55*(1-VLOOKUP($A56,[1]Hugst!$R$5:$W$9,MATCH(ROUNDUP((Z$1)/10,0)*10,[1]Hugst!$R$4:$W$4,0))))</f>
        <v>119.78110740011577</v>
      </c>
      <c r="AA56" s="168">
        <f ca="1">IF($C56-AA$1&lt;År1,0,Z55*(1-VLOOKUP($A56,[1]Hugst!$R$5:$W$9,MATCH(ROUNDUP((AA$1)/10,0)*10,[1]Hugst!$R$4:$W$4,0))))</f>
        <v>119.93855850105354</v>
      </c>
      <c r="AB56" s="168">
        <f ca="1">IF($C56-AB$1&lt;År1,0,AA55*(1-VLOOKUP($A56,[1]Hugst!$R$5:$W$9,MATCH(ROUNDUP((AB$1)/10,0)*10,[1]Hugst!$R$4:$W$4,0))))</f>
        <v>120.09680081355289</v>
      </c>
      <c r="AC56" s="168">
        <f ca="1">IF($C56-AC$1&lt;År1,0,AB55*(1-VLOOKUP($A56,[1]Hugst!$R$5:$W$9,MATCH(ROUNDUP((AC$1)/10,0)*10,[1]Hugst!$R$4:$W$4,0))))</f>
        <v>120.25583831355286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28.202231535270357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101.17211064395171</v>
      </c>
      <c r="G57" s="168">
        <f ca="1">IF($C57-G$1&lt;År1,0,F56*(1-VLOOKUP($A57,[1]Hugst!$R$5:$W$9,MATCH(ROUNDUP((G$1)/10,0)*10,[1]Hugst!$R$4:$W$4,0))))</f>
        <v>101.3138304004098</v>
      </c>
      <c r="H57" s="168">
        <f ca="1">IF($C57-H$1&lt;År1,0,G56*(1-VLOOKUP($A57,[1]Hugst!$R$5:$W$9,MATCH(ROUNDUP((H$1)/10,0)*10,[1]Hugst!$R$4:$W$4,0))))</f>
        <v>101.45626231645024</v>
      </c>
      <c r="I57" s="168">
        <f ca="1">IF($C57-I$1&lt;År1,0,H56*(1-VLOOKUP($A57,[1]Hugst!$R$5:$W$9,MATCH(ROUNDUP((I$1)/10,0)*10,[1]Hugst!$R$4:$W$4,0))))</f>
        <v>101.59940997075914</v>
      </c>
      <c r="J57" s="168">
        <f ca="1">IF($C57-J$1&lt;År1,0,I56*(1-VLOOKUP($A57,[1]Hugst!$R$5:$W$9,MATCH(ROUNDUP((J$1)/10,0)*10,[1]Hugst!$R$4:$W$4,0))))</f>
        <v>101.74327696001585</v>
      </c>
      <c r="K57" s="168">
        <f ca="1">IF($C57-K$1&lt;År1,0,J56*(1-VLOOKUP($A57,[1]Hugst!$R$5:$W$9,MATCH(ROUNDUP((K$1)/10,0)*10,[1]Hugst!$R$4:$W$4,0))))</f>
        <v>101.88786689896749</v>
      </c>
      <c r="L57" s="168">
        <f ca="1">IF($C57-L$1&lt;År1,0,K56*(1-VLOOKUP($A57,[1]Hugst!$R$5:$W$9,MATCH(ROUNDUP((L$1)/10,0)*10,[1]Hugst!$R$4:$W$4,0))))</f>
        <v>102.03318342052744</v>
      </c>
      <c r="M57" s="168">
        <f ca="1">IF($C57-M$1&lt;År1,0,L56*(1-VLOOKUP($A57,[1]Hugst!$R$5:$W$9,MATCH(ROUNDUP((M$1)/10,0)*10,[1]Hugst!$R$4:$W$4,0))))</f>
        <v>102.17923017586308</v>
      </c>
      <c r="N57" s="168">
        <f ca="1">IF($C57-N$1&lt;År1,0,M56*(1-VLOOKUP($A57,[1]Hugst!$R$5:$W$9,MATCH(ROUNDUP((N$1)/10,0)*10,[1]Hugst!$R$4:$W$4,0))))</f>
        <v>102.32601083449133</v>
      </c>
      <c r="O57" s="168">
        <f ca="1">IF($C57-O$1&lt;År1,0,N56*(1-VLOOKUP($A57,[1]Hugst!$R$5:$W$9,MATCH(ROUNDUP((O$1)/10,0)*10,[1]Hugst!$R$4:$W$4,0))))</f>
        <v>102.47352908437112</v>
      </c>
      <c r="P57" s="168">
        <f ca="1">IF($C57-P$1&lt;År1,0,O56*(1-VLOOKUP($A57,[1]Hugst!$R$5:$W$9,MATCH(ROUNDUP((P$1)/10,0)*10,[1]Hugst!$R$4:$W$4,0))))</f>
        <v>102.62178863198658</v>
      </c>
      <c r="Q57" s="168">
        <f ca="1">IF($C57-Q$1&lt;År1,0,P56*(1-VLOOKUP($A57,[1]Hugst!$R$5:$W$9,MATCH(ROUNDUP((Q$1)/10,0)*10,[1]Hugst!$R$4:$W$4,0))))</f>
        <v>102.77079320245558</v>
      </c>
      <c r="R57" s="168">
        <f ca="1">IF($C57-R$1&lt;År1,0,Q56*(1-VLOOKUP($A57,[1]Hugst!$R$5:$W$9,MATCH(ROUNDUP((R$1)/10,0)*10,[1]Hugst!$R$4:$W$4,0))))</f>
        <v>102.92054653961036</v>
      </c>
      <c r="S57" s="168">
        <f ca="1">IF($C57-S$1&lt;År1,0,R56*(1-VLOOKUP($A57,[1]Hugst!$R$5:$W$9,MATCH(ROUNDUP((S$1)/10,0)*10,[1]Hugst!$R$4:$W$4,0))))</f>
        <v>103.07105240609688</v>
      </c>
      <c r="T57" s="168">
        <f ca="1">IF($C57-T$1&lt;År1,0,S56*(1-VLOOKUP($A57,[1]Hugst!$R$5:$W$9,MATCH(ROUNDUP((T$1)/10,0)*10,[1]Hugst!$R$4:$W$4,0))))</f>
        <v>118.70077378834354</v>
      </c>
      <c r="U57" s="168">
        <f ca="1">IF($C57-U$1&lt;År1,0,T56*(1-VLOOKUP($A57,[1]Hugst!$R$5:$W$9,MATCH(ROUNDUP((U$1)/10,0)*10,[1]Hugst!$R$4:$W$4,0))))</f>
        <v>118.85279607716039</v>
      </c>
      <c r="V57" s="168">
        <f ca="1">IF($C57-V$1&lt;År1,0,U56*(1-VLOOKUP($A57,[1]Hugst!$R$5:$W$9,MATCH(ROUNDUP((V$1)/10,0)*10,[1]Hugst!$R$4:$W$4,0))))</f>
        <v>119.00558229707927</v>
      </c>
      <c r="W57" s="168">
        <f ca="1">IF($C57-W$1&lt;År1,0,V56*(1-VLOOKUP($A57,[1]Hugst!$R$5:$W$9,MATCH(ROUNDUP((W$1)/10,0)*10,[1]Hugst!$R$4:$W$4,0))))</f>
        <v>119.15913628694578</v>
      </c>
      <c r="X57" s="168">
        <f ca="1">IF($C57-X$1&lt;År1,0,W56*(1-VLOOKUP($A57,[1]Hugst!$R$5:$W$9,MATCH(ROUNDUP((X$1)/10,0)*10,[1]Hugst!$R$4:$W$4,0))))</f>
        <v>119.31346190490326</v>
      </c>
      <c r="Y57" s="168">
        <f ca="1">IF($C57-Y$1&lt;År1,0,X56*(1-VLOOKUP($A57,[1]Hugst!$R$5:$W$9,MATCH(ROUNDUP((Y$1)/10,0)*10,[1]Hugst!$R$4:$W$4,0))))</f>
        <v>119.46856302847699</v>
      </c>
      <c r="Z57" s="168">
        <f ca="1">IF($C57-Z$1&lt;År1,0,Y56*(1-VLOOKUP($A57,[1]Hugst!$R$5:$W$9,MATCH(ROUNDUP((Z$1)/10,0)*10,[1]Hugst!$R$4:$W$4,0))))</f>
        <v>119.62444355468212</v>
      </c>
      <c r="AA57" s="168">
        <f ca="1">IF($C57-AA$1&lt;År1,0,Z56*(1-VLOOKUP($A57,[1]Hugst!$R$5:$W$9,MATCH(ROUNDUP((AA$1)/10,0)*10,[1]Hugst!$R$4:$W$4,0))))</f>
        <v>119.78110740011577</v>
      </c>
      <c r="AB57" s="168">
        <f ca="1">IF($C57-AB$1&lt;År1,0,AA56*(1-VLOOKUP($A57,[1]Hugst!$R$5:$W$9,MATCH(ROUNDUP((AB$1)/10,0)*10,[1]Hugst!$R$4:$W$4,0))))</f>
        <v>119.93855850105354</v>
      </c>
      <c r="AC57" s="168">
        <f ca="1">IF($C57-AC$1&lt;År1,0,AB56*(1-VLOOKUP($A57,[1]Hugst!$R$5:$W$9,MATCH(ROUNDUP((AC$1)/10,0)*10,[1]Hugst!$R$4:$W$4,0))))</f>
        <v>120.09680081355289</v>
      </c>
      <c r="AD57" s="168">
        <f ca="1">IF($C57-AD$1&lt;År1,0,AC56*(1-VLOOKUP($A57,[1]Hugst!$R$5:$W$9,MATCH(ROUNDUP((AD$1)/10,0)*10,[1]Hugst!$R$4:$W$4,0))))</f>
        <v>120.25583831355286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28.061220377593372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101.03109948627473</v>
      </c>
      <c r="G58" s="168">
        <f ca="1">IF($C58-G$1&lt;År1,0,F57*(1-VLOOKUP($A58,[1]Hugst!$R$5:$W$9,MATCH(ROUNDUP((G$1)/10,0)*10,[1]Hugst!$R$4:$W$4,0))))</f>
        <v>101.17211064395171</v>
      </c>
      <c r="H58" s="168">
        <f ca="1">IF($C58-H$1&lt;År1,0,G57*(1-VLOOKUP($A58,[1]Hugst!$R$5:$W$9,MATCH(ROUNDUP((H$1)/10,0)*10,[1]Hugst!$R$4:$W$4,0))))</f>
        <v>101.3138304004098</v>
      </c>
      <c r="I58" s="168">
        <f ca="1">IF($C58-I$1&lt;År1,0,H57*(1-VLOOKUP($A58,[1]Hugst!$R$5:$W$9,MATCH(ROUNDUP((I$1)/10,0)*10,[1]Hugst!$R$4:$W$4,0))))</f>
        <v>101.45626231645024</v>
      </c>
      <c r="J58" s="168">
        <f ca="1">IF($C58-J$1&lt;År1,0,I57*(1-VLOOKUP($A58,[1]Hugst!$R$5:$W$9,MATCH(ROUNDUP((J$1)/10,0)*10,[1]Hugst!$R$4:$W$4,0))))</f>
        <v>101.59940997075914</v>
      </c>
      <c r="K58" s="168">
        <f ca="1">IF($C58-K$1&lt;År1,0,J57*(1-VLOOKUP($A58,[1]Hugst!$R$5:$W$9,MATCH(ROUNDUP((K$1)/10,0)*10,[1]Hugst!$R$4:$W$4,0))))</f>
        <v>101.74327696001585</v>
      </c>
      <c r="L58" s="168">
        <f ca="1">IF($C58-L$1&lt;År1,0,K57*(1-VLOOKUP($A58,[1]Hugst!$R$5:$W$9,MATCH(ROUNDUP((L$1)/10,0)*10,[1]Hugst!$R$4:$W$4,0))))</f>
        <v>101.88786689896749</v>
      </c>
      <c r="M58" s="168">
        <f ca="1">IF($C58-M$1&lt;År1,0,L57*(1-VLOOKUP($A58,[1]Hugst!$R$5:$W$9,MATCH(ROUNDUP((M$1)/10,0)*10,[1]Hugst!$R$4:$W$4,0))))</f>
        <v>102.03318342052744</v>
      </c>
      <c r="N58" s="168">
        <f ca="1">IF($C58-N$1&lt;År1,0,M57*(1-VLOOKUP($A58,[1]Hugst!$R$5:$W$9,MATCH(ROUNDUP((N$1)/10,0)*10,[1]Hugst!$R$4:$W$4,0))))</f>
        <v>102.17923017586308</v>
      </c>
      <c r="O58" s="168">
        <f ca="1">IF($C58-O$1&lt;År1,0,N57*(1-VLOOKUP($A58,[1]Hugst!$R$5:$W$9,MATCH(ROUNDUP((O$1)/10,0)*10,[1]Hugst!$R$4:$W$4,0))))</f>
        <v>102.32601083449133</v>
      </c>
      <c r="P58" s="168">
        <f ca="1">IF($C58-P$1&lt;År1,0,O57*(1-VLOOKUP($A58,[1]Hugst!$R$5:$W$9,MATCH(ROUNDUP((P$1)/10,0)*10,[1]Hugst!$R$4:$W$4,0))))</f>
        <v>102.47352908437112</v>
      </c>
      <c r="Q58" s="168">
        <f ca="1">IF($C58-Q$1&lt;År1,0,P57*(1-VLOOKUP($A58,[1]Hugst!$R$5:$W$9,MATCH(ROUNDUP((Q$1)/10,0)*10,[1]Hugst!$R$4:$W$4,0))))</f>
        <v>102.62178863198658</v>
      </c>
      <c r="R58" s="168">
        <f ca="1">IF($C58-R$1&lt;År1,0,Q57*(1-VLOOKUP($A58,[1]Hugst!$R$5:$W$9,MATCH(ROUNDUP((R$1)/10,0)*10,[1]Hugst!$R$4:$W$4,0))))</f>
        <v>102.77079320245558</v>
      </c>
      <c r="S58" s="168">
        <f ca="1">IF($C58-S$1&lt;År1,0,R57*(1-VLOOKUP($A58,[1]Hugst!$R$5:$W$9,MATCH(ROUNDUP((S$1)/10,0)*10,[1]Hugst!$R$4:$W$4,0))))</f>
        <v>102.92054653961036</v>
      </c>
      <c r="T58" s="168">
        <f ca="1">IF($C58-T$1&lt;År1,0,S57*(1-VLOOKUP($A58,[1]Hugst!$R$5:$W$9,MATCH(ROUNDUP((T$1)/10,0)*10,[1]Hugst!$R$4:$W$4,0))))</f>
        <v>103.07105240609688</v>
      </c>
      <c r="U58" s="168">
        <f ca="1">IF($C58-U$1&lt;År1,0,T57*(1-VLOOKUP($A58,[1]Hugst!$R$5:$W$9,MATCH(ROUNDUP((U$1)/10,0)*10,[1]Hugst!$R$4:$W$4,0))))</f>
        <v>118.70077378834354</v>
      </c>
      <c r="V58" s="168">
        <f ca="1">IF($C58-V$1&lt;År1,0,U57*(1-VLOOKUP($A58,[1]Hugst!$R$5:$W$9,MATCH(ROUNDUP((V$1)/10,0)*10,[1]Hugst!$R$4:$W$4,0))))</f>
        <v>118.85279607716039</v>
      </c>
      <c r="W58" s="168">
        <f ca="1">IF($C58-W$1&lt;År1,0,V57*(1-VLOOKUP($A58,[1]Hugst!$R$5:$W$9,MATCH(ROUNDUP((W$1)/10,0)*10,[1]Hugst!$R$4:$W$4,0))))</f>
        <v>119.00558229707927</v>
      </c>
      <c r="X58" s="168">
        <f ca="1">IF($C58-X$1&lt;År1,0,W57*(1-VLOOKUP($A58,[1]Hugst!$R$5:$W$9,MATCH(ROUNDUP((X$1)/10,0)*10,[1]Hugst!$R$4:$W$4,0))))</f>
        <v>119.15913628694578</v>
      </c>
      <c r="Y58" s="168">
        <f ca="1">IF($C58-Y$1&lt;År1,0,X57*(1-VLOOKUP($A58,[1]Hugst!$R$5:$W$9,MATCH(ROUNDUP((Y$1)/10,0)*10,[1]Hugst!$R$4:$W$4,0))))</f>
        <v>119.31346190490326</v>
      </c>
      <c r="Z58" s="168">
        <f ca="1">IF($C58-Z$1&lt;År1,0,Y57*(1-VLOOKUP($A58,[1]Hugst!$R$5:$W$9,MATCH(ROUNDUP((Z$1)/10,0)*10,[1]Hugst!$R$4:$W$4,0))))</f>
        <v>119.46856302847699</v>
      </c>
      <c r="AA58" s="168">
        <f ca="1">IF($C58-AA$1&lt;År1,0,Z57*(1-VLOOKUP($A58,[1]Hugst!$R$5:$W$9,MATCH(ROUNDUP((AA$1)/10,0)*10,[1]Hugst!$R$4:$W$4,0))))</f>
        <v>119.62444355468212</v>
      </c>
      <c r="AB58" s="168">
        <f ca="1">IF($C58-AB$1&lt;År1,0,AA57*(1-VLOOKUP($A58,[1]Hugst!$R$5:$W$9,MATCH(ROUNDUP((AB$1)/10,0)*10,[1]Hugst!$R$4:$W$4,0))))</f>
        <v>119.78110740011577</v>
      </c>
      <c r="AC58" s="168">
        <f ca="1">IF($C58-AC$1&lt;År1,0,AB57*(1-VLOOKUP($A58,[1]Hugst!$R$5:$W$9,MATCH(ROUNDUP((AC$1)/10,0)*10,[1]Hugst!$R$4:$W$4,0))))</f>
        <v>119.93855850105354</v>
      </c>
      <c r="AD58" s="168">
        <f ca="1">IF($C58-AD$1&lt;År1,0,AC57*(1-VLOOKUP($A58,[1]Hugst!$R$5:$W$9,MATCH(ROUNDUP((AD$1)/10,0)*10,[1]Hugst!$R$4:$W$4,0))))</f>
        <v>120.09680081355289</v>
      </c>
      <c r="AE58" s="168">
        <f ca="1">IF($C58-AE$1&lt;År1,0,AD57*(1-VLOOKUP($A58,[1]Hugst!$R$5:$W$9,MATCH(ROUNDUP((AE$1)/10,0)*10,[1]Hugst!$R$4:$W$4,0))))</f>
        <v>120.25583831355286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27.920914275707105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100.89079338438846</v>
      </c>
      <c r="G59" s="168">
        <f ca="1">IF($C59-G$1&lt;År1,0,F58*(1-VLOOKUP($A59,[1]Hugst!$R$5:$W$9,MATCH(ROUNDUP((G$1)/10,0)*10,[1]Hugst!$R$4:$W$4,0))))</f>
        <v>101.03109948627473</v>
      </c>
      <c r="H59" s="168">
        <f ca="1">IF($C59-H$1&lt;År1,0,G58*(1-VLOOKUP($A59,[1]Hugst!$R$5:$W$9,MATCH(ROUNDUP((H$1)/10,0)*10,[1]Hugst!$R$4:$W$4,0))))</f>
        <v>101.17211064395171</v>
      </c>
      <c r="I59" s="168">
        <f ca="1">IF($C59-I$1&lt;År1,0,H58*(1-VLOOKUP($A59,[1]Hugst!$R$5:$W$9,MATCH(ROUNDUP((I$1)/10,0)*10,[1]Hugst!$R$4:$W$4,0))))</f>
        <v>101.3138304004098</v>
      </c>
      <c r="J59" s="168">
        <f ca="1">IF($C59-J$1&lt;År1,0,I58*(1-VLOOKUP($A59,[1]Hugst!$R$5:$W$9,MATCH(ROUNDUP((J$1)/10,0)*10,[1]Hugst!$R$4:$W$4,0))))</f>
        <v>101.45626231645024</v>
      </c>
      <c r="K59" s="168">
        <f ca="1">IF($C59-K$1&lt;År1,0,J58*(1-VLOOKUP($A59,[1]Hugst!$R$5:$W$9,MATCH(ROUNDUP((K$1)/10,0)*10,[1]Hugst!$R$4:$W$4,0))))</f>
        <v>101.59940997075914</v>
      </c>
      <c r="L59" s="168">
        <f ca="1">IF($C59-L$1&lt;År1,0,K58*(1-VLOOKUP($A59,[1]Hugst!$R$5:$W$9,MATCH(ROUNDUP((L$1)/10,0)*10,[1]Hugst!$R$4:$W$4,0))))</f>
        <v>101.74327696001585</v>
      </c>
      <c r="M59" s="168">
        <f ca="1">IF($C59-M$1&lt;År1,0,L58*(1-VLOOKUP($A59,[1]Hugst!$R$5:$W$9,MATCH(ROUNDUP((M$1)/10,0)*10,[1]Hugst!$R$4:$W$4,0))))</f>
        <v>101.88786689896749</v>
      </c>
      <c r="N59" s="168">
        <f ca="1">IF($C59-N$1&lt;År1,0,M58*(1-VLOOKUP($A59,[1]Hugst!$R$5:$W$9,MATCH(ROUNDUP((N$1)/10,0)*10,[1]Hugst!$R$4:$W$4,0))))</f>
        <v>102.03318342052744</v>
      </c>
      <c r="O59" s="168">
        <f ca="1">IF($C59-O$1&lt;År1,0,N58*(1-VLOOKUP($A59,[1]Hugst!$R$5:$W$9,MATCH(ROUNDUP((O$1)/10,0)*10,[1]Hugst!$R$4:$W$4,0))))</f>
        <v>102.17923017586308</v>
      </c>
      <c r="P59" s="168">
        <f ca="1">IF($C59-P$1&lt;År1,0,O58*(1-VLOOKUP($A59,[1]Hugst!$R$5:$W$9,MATCH(ROUNDUP((P$1)/10,0)*10,[1]Hugst!$R$4:$W$4,0))))</f>
        <v>102.32601083449133</v>
      </c>
      <c r="Q59" s="168">
        <f ca="1">IF($C59-Q$1&lt;År1,0,P58*(1-VLOOKUP($A59,[1]Hugst!$R$5:$W$9,MATCH(ROUNDUP((Q$1)/10,0)*10,[1]Hugst!$R$4:$W$4,0))))</f>
        <v>102.47352908437112</v>
      </c>
      <c r="R59" s="168">
        <f ca="1">IF($C59-R$1&lt;År1,0,Q58*(1-VLOOKUP($A59,[1]Hugst!$R$5:$W$9,MATCH(ROUNDUP((R$1)/10,0)*10,[1]Hugst!$R$4:$W$4,0))))</f>
        <v>102.62178863198658</v>
      </c>
      <c r="S59" s="168">
        <f ca="1">IF($C59-S$1&lt;År1,0,R58*(1-VLOOKUP($A59,[1]Hugst!$R$5:$W$9,MATCH(ROUNDUP((S$1)/10,0)*10,[1]Hugst!$R$4:$W$4,0))))</f>
        <v>102.77079320245558</v>
      </c>
      <c r="T59" s="168">
        <f ca="1">IF($C59-T$1&lt;År1,0,S58*(1-VLOOKUP($A59,[1]Hugst!$R$5:$W$9,MATCH(ROUNDUP((T$1)/10,0)*10,[1]Hugst!$R$4:$W$4,0))))</f>
        <v>102.92054653961036</v>
      </c>
      <c r="U59" s="168">
        <f ca="1">IF($C59-U$1&lt;År1,0,T58*(1-VLOOKUP($A59,[1]Hugst!$R$5:$W$9,MATCH(ROUNDUP((U$1)/10,0)*10,[1]Hugst!$R$4:$W$4,0))))</f>
        <v>103.07105240609688</v>
      </c>
      <c r="V59" s="168">
        <f ca="1">IF($C59-V$1&lt;År1,0,U58*(1-VLOOKUP($A59,[1]Hugst!$R$5:$W$9,MATCH(ROUNDUP((V$1)/10,0)*10,[1]Hugst!$R$4:$W$4,0))))</f>
        <v>118.70077378834354</v>
      </c>
      <c r="W59" s="168">
        <f ca="1">IF($C59-W$1&lt;År1,0,V58*(1-VLOOKUP($A59,[1]Hugst!$R$5:$W$9,MATCH(ROUNDUP((W$1)/10,0)*10,[1]Hugst!$R$4:$W$4,0))))</f>
        <v>118.85279607716039</v>
      </c>
      <c r="X59" s="168">
        <f ca="1">IF($C59-X$1&lt;År1,0,W58*(1-VLOOKUP($A59,[1]Hugst!$R$5:$W$9,MATCH(ROUNDUP((X$1)/10,0)*10,[1]Hugst!$R$4:$W$4,0))))</f>
        <v>119.00558229707927</v>
      </c>
      <c r="Y59" s="168">
        <f ca="1">IF($C59-Y$1&lt;År1,0,X58*(1-VLOOKUP($A59,[1]Hugst!$R$5:$W$9,MATCH(ROUNDUP((Y$1)/10,0)*10,[1]Hugst!$R$4:$W$4,0))))</f>
        <v>119.15913628694578</v>
      </c>
      <c r="Z59" s="168">
        <f ca="1">IF($C59-Z$1&lt;År1,0,Y58*(1-VLOOKUP($A59,[1]Hugst!$R$5:$W$9,MATCH(ROUNDUP((Z$1)/10,0)*10,[1]Hugst!$R$4:$W$4,0))))</f>
        <v>119.31346190490326</v>
      </c>
      <c r="AA59" s="168">
        <f ca="1">IF($C59-AA$1&lt;År1,0,Z58*(1-VLOOKUP($A59,[1]Hugst!$R$5:$W$9,MATCH(ROUNDUP((AA$1)/10,0)*10,[1]Hugst!$R$4:$W$4,0))))</f>
        <v>119.46856302847699</v>
      </c>
      <c r="AB59" s="168">
        <f ca="1">IF($C59-AB$1&lt;År1,0,AA58*(1-VLOOKUP($A59,[1]Hugst!$R$5:$W$9,MATCH(ROUNDUP((AB$1)/10,0)*10,[1]Hugst!$R$4:$W$4,0))))</f>
        <v>119.62444355468212</v>
      </c>
      <c r="AC59" s="168">
        <f ca="1">IF($C59-AC$1&lt;År1,0,AB58*(1-VLOOKUP($A59,[1]Hugst!$R$5:$W$9,MATCH(ROUNDUP((AC$1)/10,0)*10,[1]Hugst!$R$4:$W$4,0))))</f>
        <v>119.78110740011577</v>
      </c>
      <c r="AD59" s="168">
        <f ca="1">IF($C59-AD$1&lt;År1,0,AC58*(1-VLOOKUP($A59,[1]Hugst!$R$5:$W$9,MATCH(ROUNDUP((AD$1)/10,0)*10,[1]Hugst!$R$4:$W$4,0))))</f>
        <v>119.93855850105354</v>
      </c>
      <c r="AE59" s="168">
        <f ca="1">IF($C59-AE$1&lt;År1,0,AD58*(1-VLOOKUP($A59,[1]Hugst!$R$5:$W$9,MATCH(ROUNDUP((AE$1)/10,0)*10,[1]Hugst!$R$4:$W$4,0))))</f>
        <v>120.09680081355289</v>
      </c>
      <c r="AF59" s="168">
        <f ca="1">IF($C59-AF$1&lt;År1,0,AE58*(1-VLOOKUP($A59,[1]Hugst!$R$5:$W$9,MATCH(ROUNDUP((AF$1)/10,0)*10,[1]Hugst!$R$4:$W$4,0))))</f>
        <v>120.25583831355286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27.781309704326077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100.75118881300743</v>
      </c>
      <c r="G60" s="168">
        <f ca="1">IF($C60-G$1&lt;År1,0,F59*(1-VLOOKUP($A60,[1]Hugst!$R$5:$W$9,MATCH(ROUNDUP((G$1)/10,0)*10,[1]Hugst!$R$4:$W$4,0))))</f>
        <v>100.89079338438846</v>
      </c>
      <c r="H60" s="168">
        <f ca="1">IF($C60-H$1&lt;År1,0,G59*(1-VLOOKUP($A60,[1]Hugst!$R$5:$W$9,MATCH(ROUNDUP((H$1)/10,0)*10,[1]Hugst!$R$4:$W$4,0))))</f>
        <v>101.03109948627473</v>
      </c>
      <c r="I60" s="168">
        <f ca="1">IF($C60-I$1&lt;År1,0,H59*(1-VLOOKUP($A60,[1]Hugst!$R$5:$W$9,MATCH(ROUNDUP((I$1)/10,0)*10,[1]Hugst!$R$4:$W$4,0))))</f>
        <v>101.17211064395171</v>
      </c>
      <c r="J60" s="168">
        <f ca="1">IF($C60-J$1&lt;År1,0,I59*(1-VLOOKUP($A60,[1]Hugst!$R$5:$W$9,MATCH(ROUNDUP((J$1)/10,0)*10,[1]Hugst!$R$4:$W$4,0))))</f>
        <v>101.3138304004098</v>
      </c>
      <c r="K60" s="168">
        <f ca="1">IF($C60-K$1&lt;År1,0,J59*(1-VLOOKUP($A60,[1]Hugst!$R$5:$W$9,MATCH(ROUNDUP((K$1)/10,0)*10,[1]Hugst!$R$4:$W$4,0))))</f>
        <v>101.45626231645024</v>
      </c>
      <c r="L60" s="168">
        <f ca="1">IF($C60-L$1&lt;År1,0,K59*(1-VLOOKUP($A60,[1]Hugst!$R$5:$W$9,MATCH(ROUNDUP((L$1)/10,0)*10,[1]Hugst!$R$4:$W$4,0))))</f>
        <v>101.59940997075914</v>
      </c>
      <c r="M60" s="168">
        <f ca="1">IF($C60-M$1&lt;År1,0,L59*(1-VLOOKUP($A60,[1]Hugst!$R$5:$W$9,MATCH(ROUNDUP((M$1)/10,0)*10,[1]Hugst!$R$4:$W$4,0))))</f>
        <v>101.74327696001585</v>
      </c>
      <c r="N60" s="168">
        <f ca="1">IF($C60-N$1&lt;År1,0,M59*(1-VLOOKUP($A60,[1]Hugst!$R$5:$W$9,MATCH(ROUNDUP((N$1)/10,0)*10,[1]Hugst!$R$4:$W$4,0))))</f>
        <v>101.88786689896749</v>
      </c>
      <c r="O60" s="168">
        <f ca="1">IF($C60-O$1&lt;År1,0,N59*(1-VLOOKUP($A60,[1]Hugst!$R$5:$W$9,MATCH(ROUNDUP((O$1)/10,0)*10,[1]Hugst!$R$4:$W$4,0))))</f>
        <v>102.03318342052744</v>
      </c>
      <c r="P60" s="168">
        <f ca="1">IF($C60-P$1&lt;År1,0,O59*(1-VLOOKUP($A60,[1]Hugst!$R$5:$W$9,MATCH(ROUNDUP((P$1)/10,0)*10,[1]Hugst!$R$4:$W$4,0))))</f>
        <v>102.17923017586308</v>
      </c>
      <c r="Q60" s="168">
        <f ca="1">IF($C60-Q$1&lt;År1,0,P59*(1-VLOOKUP($A60,[1]Hugst!$R$5:$W$9,MATCH(ROUNDUP((Q$1)/10,0)*10,[1]Hugst!$R$4:$W$4,0))))</f>
        <v>102.32601083449133</v>
      </c>
      <c r="R60" s="168">
        <f ca="1">IF($C60-R$1&lt;År1,0,Q59*(1-VLOOKUP($A60,[1]Hugst!$R$5:$W$9,MATCH(ROUNDUP((R$1)/10,0)*10,[1]Hugst!$R$4:$W$4,0))))</f>
        <v>102.47352908437112</v>
      </c>
      <c r="S60" s="168">
        <f ca="1">IF($C60-S$1&lt;År1,0,R59*(1-VLOOKUP($A60,[1]Hugst!$R$5:$W$9,MATCH(ROUNDUP((S$1)/10,0)*10,[1]Hugst!$R$4:$W$4,0))))</f>
        <v>102.62178863198658</v>
      </c>
      <c r="T60" s="168">
        <f ca="1">IF($C60-T$1&lt;År1,0,S59*(1-VLOOKUP($A60,[1]Hugst!$R$5:$W$9,MATCH(ROUNDUP((T$1)/10,0)*10,[1]Hugst!$R$4:$W$4,0))))</f>
        <v>102.77079320245558</v>
      </c>
      <c r="U60" s="168">
        <f ca="1">IF($C60-U$1&lt;År1,0,T59*(1-VLOOKUP($A60,[1]Hugst!$R$5:$W$9,MATCH(ROUNDUP((U$1)/10,0)*10,[1]Hugst!$R$4:$W$4,0))))</f>
        <v>102.92054653961036</v>
      </c>
      <c r="V60" s="168">
        <f ca="1">IF($C60-V$1&lt;År1,0,U59*(1-VLOOKUP($A60,[1]Hugst!$R$5:$W$9,MATCH(ROUNDUP((V$1)/10,0)*10,[1]Hugst!$R$4:$W$4,0))))</f>
        <v>103.07105240609688</v>
      </c>
      <c r="W60" s="168">
        <f ca="1">IF($C60-W$1&lt;År1,0,V59*(1-VLOOKUP($A60,[1]Hugst!$R$5:$W$9,MATCH(ROUNDUP((W$1)/10,0)*10,[1]Hugst!$R$4:$W$4,0))))</f>
        <v>118.70077378834354</v>
      </c>
      <c r="X60" s="168">
        <f ca="1">IF($C60-X$1&lt;År1,0,W59*(1-VLOOKUP($A60,[1]Hugst!$R$5:$W$9,MATCH(ROUNDUP((X$1)/10,0)*10,[1]Hugst!$R$4:$W$4,0))))</f>
        <v>118.85279607716039</v>
      </c>
      <c r="Y60" s="168">
        <f ca="1">IF($C60-Y$1&lt;År1,0,X59*(1-VLOOKUP($A60,[1]Hugst!$R$5:$W$9,MATCH(ROUNDUP((Y$1)/10,0)*10,[1]Hugst!$R$4:$W$4,0))))</f>
        <v>119.00558229707927</v>
      </c>
      <c r="Z60" s="168">
        <f ca="1">IF($C60-Z$1&lt;År1,0,Y59*(1-VLOOKUP($A60,[1]Hugst!$R$5:$W$9,MATCH(ROUNDUP((Z$1)/10,0)*10,[1]Hugst!$R$4:$W$4,0))))</f>
        <v>119.15913628694578</v>
      </c>
      <c r="AA60" s="168">
        <f ca="1">IF($C60-AA$1&lt;År1,0,Z59*(1-VLOOKUP($A60,[1]Hugst!$R$5:$W$9,MATCH(ROUNDUP((AA$1)/10,0)*10,[1]Hugst!$R$4:$W$4,0))))</f>
        <v>119.31346190490326</v>
      </c>
      <c r="AB60" s="168">
        <f ca="1">IF($C60-AB$1&lt;År1,0,AA59*(1-VLOOKUP($A60,[1]Hugst!$R$5:$W$9,MATCH(ROUNDUP((AB$1)/10,0)*10,[1]Hugst!$R$4:$W$4,0))))</f>
        <v>119.46856302847699</v>
      </c>
      <c r="AC60" s="168">
        <f ca="1">IF($C60-AC$1&lt;År1,0,AB59*(1-VLOOKUP($A60,[1]Hugst!$R$5:$W$9,MATCH(ROUNDUP((AC$1)/10,0)*10,[1]Hugst!$R$4:$W$4,0))))</f>
        <v>119.62444355468212</v>
      </c>
      <c r="AD60" s="168">
        <f ca="1">IF($C60-AD$1&lt;År1,0,AC59*(1-VLOOKUP($A60,[1]Hugst!$R$5:$W$9,MATCH(ROUNDUP((AD$1)/10,0)*10,[1]Hugst!$R$4:$W$4,0))))</f>
        <v>119.78110740011577</v>
      </c>
      <c r="AE60" s="168">
        <f ca="1">IF($C60-AE$1&lt;År1,0,AD59*(1-VLOOKUP($A60,[1]Hugst!$R$5:$W$9,MATCH(ROUNDUP((AE$1)/10,0)*10,[1]Hugst!$R$4:$W$4,0))))</f>
        <v>119.93855850105354</v>
      </c>
      <c r="AF60" s="168">
        <f ca="1">IF($C60-AF$1&lt;År1,0,AE59*(1-VLOOKUP($A60,[1]Hugst!$R$5:$W$9,MATCH(ROUNDUP((AF$1)/10,0)*10,[1]Hugst!$R$4:$W$4,0))))</f>
        <v>120.09680081355289</v>
      </c>
      <c r="AG60" s="168">
        <f ca="1">IF($C60-AG$1&lt;År1,0,AF59*(1-VLOOKUP($A60,[1]Hugst!$R$5:$W$9,MATCH(ROUNDUP((AG$1)/10,0)*10,[1]Hugst!$R$4:$W$4,0))))</f>
        <v>120.25583831355286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27.642403155805368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100.61228226448672</v>
      </c>
      <c r="G61" s="168">
        <f ca="1">IF($C61-G$1&lt;År1,0,F60*(1-VLOOKUP($A61,[1]Hugst!$R$5:$W$9,MATCH(ROUNDUP((G$1)/10,0)*10,[1]Hugst!$R$4:$W$4,0))))</f>
        <v>100.75118881300743</v>
      </c>
      <c r="H61" s="168">
        <f ca="1">IF($C61-H$1&lt;År1,0,G60*(1-VLOOKUP($A61,[1]Hugst!$R$5:$W$9,MATCH(ROUNDUP((H$1)/10,0)*10,[1]Hugst!$R$4:$W$4,0))))</f>
        <v>100.89079338438846</v>
      </c>
      <c r="I61" s="168">
        <f ca="1">IF($C61-I$1&lt;År1,0,H60*(1-VLOOKUP($A61,[1]Hugst!$R$5:$W$9,MATCH(ROUNDUP((I$1)/10,0)*10,[1]Hugst!$R$4:$W$4,0))))</f>
        <v>101.03109948627473</v>
      </c>
      <c r="J61" s="168">
        <f ca="1">IF($C61-J$1&lt;År1,0,I60*(1-VLOOKUP($A61,[1]Hugst!$R$5:$W$9,MATCH(ROUNDUP((J$1)/10,0)*10,[1]Hugst!$R$4:$W$4,0))))</f>
        <v>101.17211064395171</v>
      </c>
      <c r="K61" s="168">
        <f ca="1">IF($C61-K$1&lt;År1,0,J60*(1-VLOOKUP($A61,[1]Hugst!$R$5:$W$9,MATCH(ROUNDUP((K$1)/10,0)*10,[1]Hugst!$R$4:$W$4,0))))</f>
        <v>101.3138304004098</v>
      </c>
      <c r="L61" s="168">
        <f ca="1">IF($C61-L$1&lt;År1,0,K60*(1-VLOOKUP($A61,[1]Hugst!$R$5:$W$9,MATCH(ROUNDUP((L$1)/10,0)*10,[1]Hugst!$R$4:$W$4,0))))</f>
        <v>101.45626231645024</v>
      </c>
      <c r="M61" s="168">
        <f ca="1">IF($C61-M$1&lt;År1,0,L60*(1-VLOOKUP($A61,[1]Hugst!$R$5:$W$9,MATCH(ROUNDUP((M$1)/10,0)*10,[1]Hugst!$R$4:$W$4,0))))</f>
        <v>101.59940997075914</v>
      </c>
      <c r="N61" s="168">
        <f ca="1">IF($C61-N$1&lt;År1,0,M60*(1-VLOOKUP($A61,[1]Hugst!$R$5:$W$9,MATCH(ROUNDUP((N$1)/10,0)*10,[1]Hugst!$R$4:$W$4,0))))</f>
        <v>101.74327696001585</v>
      </c>
      <c r="O61" s="168">
        <f ca="1">IF($C61-O$1&lt;År1,0,N60*(1-VLOOKUP($A61,[1]Hugst!$R$5:$W$9,MATCH(ROUNDUP((O$1)/10,0)*10,[1]Hugst!$R$4:$W$4,0))))</f>
        <v>101.88786689896749</v>
      </c>
      <c r="P61" s="168">
        <f ca="1">IF($C61-P$1&lt;År1,0,O60*(1-VLOOKUP($A61,[1]Hugst!$R$5:$W$9,MATCH(ROUNDUP((P$1)/10,0)*10,[1]Hugst!$R$4:$W$4,0))))</f>
        <v>102.03318342052744</v>
      </c>
      <c r="Q61" s="168">
        <f ca="1">IF($C61-Q$1&lt;År1,0,P60*(1-VLOOKUP($A61,[1]Hugst!$R$5:$W$9,MATCH(ROUNDUP((Q$1)/10,0)*10,[1]Hugst!$R$4:$W$4,0))))</f>
        <v>102.17923017586308</v>
      </c>
      <c r="R61" s="168">
        <f ca="1">IF($C61-R$1&lt;År1,0,Q60*(1-VLOOKUP($A61,[1]Hugst!$R$5:$W$9,MATCH(ROUNDUP((R$1)/10,0)*10,[1]Hugst!$R$4:$W$4,0))))</f>
        <v>102.32601083449133</v>
      </c>
      <c r="S61" s="168">
        <f ca="1">IF($C61-S$1&lt;År1,0,R60*(1-VLOOKUP($A61,[1]Hugst!$R$5:$W$9,MATCH(ROUNDUP((S$1)/10,0)*10,[1]Hugst!$R$4:$W$4,0))))</f>
        <v>102.47352908437112</v>
      </c>
      <c r="T61" s="168">
        <f ca="1">IF($C61-T$1&lt;År1,0,S60*(1-VLOOKUP($A61,[1]Hugst!$R$5:$W$9,MATCH(ROUNDUP((T$1)/10,0)*10,[1]Hugst!$R$4:$W$4,0))))</f>
        <v>102.62178863198658</v>
      </c>
      <c r="U61" s="168">
        <f ca="1">IF($C61-U$1&lt;År1,0,T60*(1-VLOOKUP($A61,[1]Hugst!$R$5:$W$9,MATCH(ROUNDUP((U$1)/10,0)*10,[1]Hugst!$R$4:$W$4,0))))</f>
        <v>102.77079320245558</v>
      </c>
      <c r="V61" s="168">
        <f ca="1">IF($C61-V$1&lt;År1,0,U60*(1-VLOOKUP($A61,[1]Hugst!$R$5:$W$9,MATCH(ROUNDUP((V$1)/10,0)*10,[1]Hugst!$R$4:$W$4,0))))</f>
        <v>102.92054653961036</v>
      </c>
      <c r="W61" s="168">
        <f ca="1">IF($C61-W$1&lt;År1,0,V60*(1-VLOOKUP($A61,[1]Hugst!$R$5:$W$9,MATCH(ROUNDUP((W$1)/10,0)*10,[1]Hugst!$R$4:$W$4,0))))</f>
        <v>103.07105240609688</v>
      </c>
      <c r="X61" s="168">
        <f ca="1">IF($C61-X$1&lt;År1,0,W60*(1-VLOOKUP($A61,[1]Hugst!$R$5:$W$9,MATCH(ROUNDUP((X$1)/10,0)*10,[1]Hugst!$R$4:$W$4,0))))</f>
        <v>118.70077378834354</v>
      </c>
      <c r="Y61" s="168">
        <f ca="1">IF($C61-Y$1&lt;År1,0,X60*(1-VLOOKUP($A61,[1]Hugst!$R$5:$W$9,MATCH(ROUNDUP((Y$1)/10,0)*10,[1]Hugst!$R$4:$W$4,0))))</f>
        <v>118.85279607716039</v>
      </c>
      <c r="Z61" s="168">
        <f ca="1">IF($C61-Z$1&lt;År1,0,Y60*(1-VLOOKUP($A61,[1]Hugst!$R$5:$W$9,MATCH(ROUNDUP((Z$1)/10,0)*10,[1]Hugst!$R$4:$W$4,0))))</f>
        <v>119.00558229707927</v>
      </c>
      <c r="AA61" s="168">
        <f ca="1">IF($C61-AA$1&lt;År1,0,Z60*(1-VLOOKUP($A61,[1]Hugst!$R$5:$W$9,MATCH(ROUNDUP((AA$1)/10,0)*10,[1]Hugst!$R$4:$W$4,0))))</f>
        <v>119.15913628694578</v>
      </c>
      <c r="AB61" s="168">
        <f ca="1">IF($C61-AB$1&lt;År1,0,AA60*(1-VLOOKUP($A61,[1]Hugst!$R$5:$W$9,MATCH(ROUNDUP((AB$1)/10,0)*10,[1]Hugst!$R$4:$W$4,0))))</f>
        <v>119.31346190490326</v>
      </c>
      <c r="AC61" s="168">
        <f ca="1">IF($C61-AC$1&lt;År1,0,AB60*(1-VLOOKUP($A61,[1]Hugst!$R$5:$W$9,MATCH(ROUNDUP((AC$1)/10,0)*10,[1]Hugst!$R$4:$W$4,0))))</f>
        <v>119.46856302847699</v>
      </c>
      <c r="AD61" s="168">
        <f ca="1">IF($C61-AD$1&lt;År1,0,AC60*(1-VLOOKUP($A61,[1]Hugst!$R$5:$W$9,MATCH(ROUNDUP((AD$1)/10,0)*10,[1]Hugst!$R$4:$W$4,0))))</f>
        <v>119.62444355468212</v>
      </c>
      <c r="AE61" s="168">
        <f ca="1">IF($C61-AE$1&lt;År1,0,AD60*(1-VLOOKUP($A61,[1]Hugst!$R$5:$W$9,MATCH(ROUNDUP((AE$1)/10,0)*10,[1]Hugst!$R$4:$W$4,0))))</f>
        <v>119.78110740011577</v>
      </c>
      <c r="AF61" s="168">
        <f ca="1">IF($C61-AF$1&lt;År1,0,AE60*(1-VLOOKUP($A61,[1]Hugst!$R$5:$W$9,MATCH(ROUNDUP((AF$1)/10,0)*10,[1]Hugst!$R$4:$W$4,0))))</f>
        <v>119.93855850105354</v>
      </c>
      <c r="AG61" s="168">
        <f ca="1">IF($C61-AG$1&lt;År1,0,AF60*(1-VLOOKUP($A61,[1]Hugst!$R$5:$W$9,MATCH(ROUNDUP((AG$1)/10,0)*10,[1]Hugst!$R$4:$W$4,0))))</f>
        <v>120.09680081355289</v>
      </c>
      <c r="AH61" s="168">
        <f ca="1">IF($C61-AH$1&lt;År1,0,AG60*(1-VLOOKUP($A61,[1]Hugst!$R$5:$W$9,MATCH(ROUNDUP((AH$1)/10,0)*10,[1]Hugst!$R$4:$W$4,0))))</f>
        <v>120.25583831355286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27.504191140027274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100.47407024870863</v>
      </c>
      <c r="G62" s="168">
        <f ca="1">IF($C62-G$1&lt;År1,0,F61*(1-VLOOKUP($A62,[1]Hugst!$R$5:$W$9,MATCH(ROUNDUP((G$1)/10,0)*10,[1]Hugst!$R$4:$W$4,0))))</f>
        <v>100.61228226448672</v>
      </c>
      <c r="H62" s="168">
        <f ca="1">IF($C62-H$1&lt;År1,0,G61*(1-VLOOKUP($A62,[1]Hugst!$R$5:$W$9,MATCH(ROUNDUP((H$1)/10,0)*10,[1]Hugst!$R$4:$W$4,0))))</f>
        <v>100.75118881300743</v>
      </c>
      <c r="I62" s="168">
        <f ca="1">IF($C62-I$1&lt;År1,0,H61*(1-VLOOKUP($A62,[1]Hugst!$R$5:$W$9,MATCH(ROUNDUP((I$1)/10,0)*10,[1]Hugst!$R$4:$W$4,0))))</f>
        <v>100.89079338438846</v>
      </c>
      <c r="J62" s="168">
        <f ca="1">IF($C62-J$1&lt;År1,0,I61*(1-VLOOKUP($A62,[1]Hugst!$R$5:$W$9,MATCH(ROUNDUP((J$1)/10,0)*10,[1]Hugst!$R$4:$W$4,0))))</f>
        <v>101.03109948627473</v>
      </c>
      <c r="K62" s="168">
        <f ca="1">IF($C62-K$1&lt;År1,0,J61*(1-VLOOKUP($A62,[1]Hugst!$R$5:$W$9,MATCH(ROUNDUP((K$1)/10,0)*10,[1]Hugst!$R$4:$W$4,0))))</f>
        <v>101.17211064395171</v>
      </c>
      <c r="L62" s="168">
        <f ca="1">IF($C62-L$1&lt;År1,0,K61*(1-VLOOKUP($A62,[1]Hugst!$R$5:$W$9,MATCH(ROUNDUP((L$1)/10,0)*10,[1]Hugst!$R$4:$W$4,0))))</f>
        <v>101.3138304004098</v>
      </c>
      <c r="M62" s="168">
        <f ca="1">IF($C62-M$1&lt;År1,0,L61*(1-VLOOKUP($A62,[1]Hugst!$R$5:$W$9,MATCH(ROUNDUP((M$1)/10,0)*10,[1]Hugst!$R$4:$W$4,0))))</f>
        <v>101.45626231645024</v>
      </c>
      <c r="N62" s="168">
        <f ca="1">IF($C62-N$1&lt;År1,0,M61*(1-VLOOKUP($A62,[1]Hugst!$R$5:$W$9,MATCH(ROUNDUP((N$1)/10,0)*10,[1]Hugst!$R$4:$W$4,0))))</f>
        <v>101.59940997075914</v>
      </c>
      <c r="O62" s="168">
        <f ca="1">IF($C62-O$1&lt;År1,0,N61*(1-VLOOKUP($A62,[1]Hugst!$R$5:$W$9,MATCH(ROUNDUP((O$1)/10,0)*10,[1]Hugst!$R$4:$W$4,0))))</f>
        <v>101.74327696001585</v>
      </c>
      <c r="P62" s="168">
        <f ca="1">IF($C62-P$1&lt;År1,0,O61*(1-VLOOKUP($A62,[1]Hugst!$R$5:$W$9,MATCH(ROUNDUP((P$1)/10,0)*10,[1]Hugst!$R$4:$W$4,0))))</f>
        <v>101.88786689896749</v>
      </c>
      <c r="Q62" s="168">
        <f ca="1">IF($C62-Q$1&lt;År1,0,P61*(1-VLOOKUP($A62,[1]Hugst!$R$5:$W$9,MATCH(ROUNDUP((Q$1)/10,0)*10,[1]Hugst!$R$4:$W$4,0))))</f>
        <v>102.03318342052744</v>
      </c>
      <c r="R62" s="168">
        <f ca="1">IF($C62-R$1&lt;År1,0,Q61*(1-VLOOKUP($A62,[1]Hugst!$R$5:$W$9,MATCH(ROUNDUP((R$1)/10,0)*10,[1]Hugst!$R$4:$W$4,0))))</f>
        <v>102.17923017586308</v>
      </c>
      <c r="S62" s="168">
        <f ca="1">IF($C62-S$1&lt;År1,0,R61*(1-VLOOKUP($A62,[1]Hugst!$R$5:$W$9,MATCH(ROUNDUP((S$1)/10,0)*10,[1]Hugst!$R$4:$W$4,0))))</f>
        <v>102.32601083449133</v>
      </c>
      <c r="T62" s="168">
        <f ca="1">IF($C62-T$1&lt;År1,0,S61*(1-VLOOKUP($A62,[1]Hugst!$R$5:$W$9,MATCH(ROUNDUP((T$1)/10,0)*10,[1]Hugst!$R$4:$W$4,0))))</f>
        <v>102.47352908437112</v>
      </c>
      <c r="U62" s="168">
        <f ca="1">IF($C62-U$1&lt;År1,0,T61*(1-VLOOKUP($A62,[1]Hugst!$R$5:$W$9,MATCH(ROUNDUP((U$1)/10,0)*10,[1]Hugst!$R$4:$W$4,0))))</f>
        <v>102.62178863198658</v>
      </c>
      <c r="V62" s="168">
        <f ca="1">IF($C62-V$1&lt;År1,0,U61*(1-VLOOKUP($A62,[1]Hugst!$R$5:$W$9,MATCH(ROUNDUP((V$1)/10,0)*10,[1]Hugst!$R$4:$W$4,0))))</f>
        <v>102.77079320245558</v>
      </c>
      <c r="W62" s="168">
        <f ca="1">IF($C62-W$1&lt;År1,0,V61*(1-VLOOKUP($A62,[1]Hugst!$R$5:$W$9,MATCH(ROUNDUP((W$1)/10,0)*10,[1]Hugst!$R$4:$W$4,0))))</f>
        <v>102.92054653961036</v>
      </c>
      <c r="X62" s="168">
        <f ca="1">IF($C62-X$1&lt;År1,0,W61*(1-VLOOKUP($A62,[1]Hugst!$R$5:$W$9,MATCH(ROUNDUP((X$1)/10,0)*10,[1]Hugst!$R$4:$W$4,0))))</f>
        <v>103.07105240609688</v>
      </c>
      <c r="Y62" s="168">
        <f ca="1">IF($C62-Y$1&lt;År1,0,X61*(1-VLOOKUP($A62,[1]Hugst!$R$5:$W$9,MATCH(ROUNDUP((Y$1)/10,0)*10,[1]Hugst!$R$4:$W$4,0))))</f>
        <v>118.70077378834354</v>
      </c>
      <c r="Z62" s="168">
        <f ca="1">IF($C62-Z$1&lt;År1,0,Y61*(1-VLOOKUP($A62,[1]Hugst!$R$5:$W$9,MATCH(ROUNDUP((Z$1)/10,0)*10,[1]Hugst!$R$4:$W$4,0))))</f>
        <v>118.85279607716039</v>
      </c>
      <c r="AA62" s="168">
        <f ca="1">IF($C62-AA$1&lt;År1,0,Z61*(1-VLOOKUP($A62,[1]Hugst!$R$5:$W$9,MATCH(ROUNDUP((AA$1)/10,0)*10,[1]Hugst!$R$4:$W$4,0))))</f>
        <v>119.00558229707927</v>
      </c>
      <c r="AB62" s="168">
        <f ca="1">IF($C62-AB$1&lt;År1,0,AA61*(1-VLOOKUP($A62,[1]Hugst!$R$5:$W$9,MATCH(ROUNDUP((AB$1)/10,0)*10,[1]Hugst!$R$4:$W$4,0))))</f>
        <v>119.15913628694578</v>
      </c>
      <c r="AC62" s="168">
        <f ca="1">IF($C62-AC$1&lt;År1,0,AB61*(1-VLOOKUP($A62,[1]Hugst!$R$5:$W$9,MATCH(ROUNDUP((AC$1)/10,0)*10,[1]Hugst!$R$4:$W$4,0))))</f>
        <v>119.31346190490326</v>
      </c>
      <c r="AD62" s="168">
        <f ca="1">IF($C62-AD$1&lt;År1,0,AC61*(1-VLOOKUP($A62,[1]Hugst!$R$5:$W$9,MATCH(ROUNDUP((AD$1)/10,0)*10,[1]Hugst!$R$4:$W$4,0))))</f>
        <v>119.46856302847699</v>
      </c>
      <c r="AE62" s="168">
        <f ca="1">IF($C62-AE$1&lt;År1,0,AD61*(1-VLOOKUP($A62,[1]Hugst!$R$5:$W$9,MATCH(ROUNDUP((AE$1)/10,0)*10,[1]Hugst!$R$4:$W$4,0))))</f>
        <v>119.62444355468212</v>
      </c>
      <c r="AF62" s="168">
        <f ca="1">IF($C62-AF$1&lt;År1,0,AE61*(1-VLOOKUP($A62,[1]Hugst!$R$5:$W$9,MATCH(ROUNDUP((AF$1)/10,0)*10,[1]Hugst!$R$4:$W$4,0))))</f>
        <v>119.78110740011577</v>
      </c>
      <c r="AG62" s="168">
        <f ca="1">IF($C62-AG$1&lt;År1,0,AF61*(1-VLOOKUP($A62,[1]Hugst!$R$5:$W$9,MATCH(ROUNDUP((AG$1)/10,0)*10,[1]Hugst!$R$4:$W$4,0))))</f>
        <v>119.93855850105354</v>
      </c>
      <c r="AH62" s="168">
        <f ca="1">IF($C62-AH$1&lt;År1,0,AG61*(1-VLOOKUP($A62,[1]Hugst!$R$5:$W$9,MATCH(ROUNDUP((AH$1)/10,0)*10,[1]Hugst!$R$4:$W$4,0))))</f>
        <v>120.09680081355289</v>
      </c>
      <c r="AI62" s="168">
        <f ca="1">IF($C62-AI$1&lt;År1,0,AH61*(1-VLOOKUP($A62,[1]Hugst!$R$5:$W$9,MATCH(ROUNDUP((AI$1)/10,0)*10,[1]Hugst!$R$4:$W$4,0))))</f>
        <v>120.25583831355286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27.366670184327063</v>
      </c>
      <c r="E63" s="168">
        <f t="shared" ca="1" si="0"/>
        <v>0.39658840294896436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100.73313769595738</v>
      </c>
      <c r="G63" s="168">
        <f ca="1">IF($C63-G$1&lt;År1,0,F62*(1-VLOOKUP($A63,[1]Hugst!$R$5:$W$9,MATCH(ROUNDUP((G$1)/10,0)*10,[1]Hugst!$R$4:$W$4,0))))</f>
        <v>100.47407024870863</v>
      </c>
      <c r="H63" s="168">
        <f ca="1">IF($C63-H$1&lt;År1,0,G62*(1-VLOOKUP($A63,[1]Hugst!$R$5:$W$9,MATCH(ROUNDUP((H$1)/10,0)*10,[1]Hugst!$R$4:$W$4,0))))</f>
        <v>100.61228226448672</v>
      </c>
      <c r="I63" s="168">
        <f ca="1">IF($C63-I$1&lt;År1,0,H62*(1-VLOOKUP($A63,[1]Hugst!$R$5:$W$9,MATCH(ROUNDUP((I$1)/10,0)*10,[1]Hugst!$R$4:$W$4,0))))</f>
        <v>100.75118881300743</v>
      </c>
      <c r="J63" s="168">
        <f ca="1">IF($C63-J$1&lt;År1,0,I62*(1-VLOOKUP($A63,[1]Hugst!$R$5:$W$9,MATCH(ROUNDUP((J$1)/10,0)*10,[1]Hugst!$R$4:$W$4,0))))</f>
        <v>100.89079338438846</v>
      </c>
      <c r="K63" s="168">
        <f ca="1">IF($C63-K$1&lt;År1,0,J62*(1-VLOOKUP($A63,[1]Hugst!$R$5:$W$9,MATCH(ROUNDUP((K$1)/10,0)*10,[1]Hugst!$R$4:$W$4,0))))</f>
        <v>101.03109948627473</v>
      </c>
      <c r="L63" s="168">
        <f ca="1">IF($C63-L$1&lt;År1,0,K62*(1-VLOOKUP($A63,[1]Hugst!$R$5:$W$9,MATCH(ROUNDUP((L$1)/10,0)*10,[1]Hugst!$R$4:$W$4,0))))</f>
        <v>101.17211064395171</v>
      </c>
      <c r="M63" s="168">
        <f ca="1">IF($C63-M$1&lt;År1,0,L62*(1-VLOOKUP($A63,[1]Hugst!$R$5:$W$9,MATCH(ROUNDUP((M$1)/10,0)*10,[1]Hugst!$R$4:$W$4,0))))</f>
        <v>101.3138304004098</v>
      </c>
      <c r="N63" s="168">
        <f ca="1">IF($C63-N$1&lt;År1,0,M62*(1-VLOOKUP($A63,[1]Hugst!$R$5:$W$9,MATCH(ROUNDUP((N$1)/10,0)*10,[1]Hugst!$R$4:$W$4,0))))</f>
        <v>101.45626231645024</v>
      </c>
      <c r="O63" s="168">
        <f ca="1">IF($C63-O$1&lt;År1,0,N62*(1-VLOOKUP($A63,[1]Hugst!$R$5:$W$9,MATCH(ROUNDUP((O$1)/10,0)*10,[1]Hugst!$R$4:$W$4,0))))</f>
        <v>101.59940997075914</v>
      </c>
      <c r="P63" s="168">
        <f ca="1">IF($C63-P$1&lt;År1,0,O62*(1-VLOOKUP($A63,[1]Hugst!$R$5:$W$9,MATCH(ROUNDUP((P$1)/10,0)*10,[1]Hugst!$R$4:$W$4,0))))</f>
        <v>101.74327696001585</v>
      </c>
      <c r="Q63" s="168">
        <f ca="1">IF($C63-Q$1&lt;År1,0,P62*(1-VLOOKUP($A63,[1]Hugst!$R$5:$W$9,MATCH(ROUNDUP((Q$1)/10,0)*10,[1]Hugst!$R$4:$W$4,0))))</f>
        <v>101.88786689896749</v>
      </c>
      <c r="R63" s="168">
        <f ca="1">IF($C63-R$1&lt;År1,0,Q62*(1-VLOOKUP($A63,[1]Hugst!$R$5:$W$9,MATCH(ROUNDUP((R$1)/10,0)*10,[1]Hugst!$R$4:$W$4,0))))</f>
        <v>102.03318342052744</v>
      </c>
      <c r="S63" s="168">
        <f ca="1">IF($C63-S$1&lt;År1,0,R62*(1-VLOOKUP($A63,[1]Hugst!$R$5:$W$9,MATCH(ROUNDUP((S$1)/10,0)*10,[1]Hugst!$R$4:$W$4,0))))</f>
        <v>102.17923017586308</v>
      </c>
      <c r="T63" s="168">
        <f ca="1">IF($C63-T$1&lt;År1,0,S62*(1-VLOOKUP($A63,[1]Hugst!$R$5:$W$9,MATCH(ROUNDUP((T$1)/10,0)*10,[1]Hugst!$R$4:$W$4,0))))</f>
        <v>102.32601083449133</v>
      </c>
      <c r="U63" s="168">
        <f ca="1">IF($C63-U$1&lt;År1,0,T62*(1-VLOOKUP($A63,[1]Hugst!$R$5:$W$9,MATCH(ROUNDUP((U$1)/10,0)*10,[1]Hugst!$R$4:$W$4,0))))</f>
        <v>102.47352908437112</v>
      </c>
      <c r="V63" s="168">
        <f ca="1">IF($C63-V$1&lt;År1,0,U62*(1-VLOOKUP($A63,[1]Hugst!$R$5:$W$9,MATCH(ROUNDUP((V$1)/10,0)*10,[1]Hugst!$R$4:$W$4,0))))</f>
        <v>102.62178863198658</v>
      </c>
      <c r="W63" s="168">
        <f ca="1">IF($C63-W$1&lt;År1,0,V62*(1-VLOOKUP($A63,[1]Hugst!$R$5:$W$9,MATCH(ROUNDUP((W$1)/10,0)*10,[1]Hugst!$R$4:$W$4,0))))</f>
        <v>102.77079320245558</v>
      </c>
      <c r="X63" s="168">
        <f ca="1">IF($C63-X$1&lt;År1,0,W62*(1-VLOOKUP($A63,[1]Hugst!$R$5:$W$9,MATCH(ROUNDUP((X$1)/10,0)*10,[1]Hugst!$R$4:$W$4,0))))</f>
        <v>102.92054653961036</v>
      </c>
      <c r="Y63" s="168">
        <f ca="1">IF($C63-Y$1&lt;År1,0,X62*(1-VLOOKUP($A63,[1]Hugst!$R$5:$W$9,MATCH(ROUNDUP((Y$1)/10,0)*10,[1]Hugst!$R$4:$W$4,0))))</f>
        <v>103.07105240609688</v>
      </c>
      <c r="Z63" s="168">
        <f ca="1">IF($C63-Z$1&lt;År1,0,Y62*(1-VLOOKUP($A63,[1]Hugst!$R$5:$W$9,MATCH(ROUNDUP((Z$1)/10,0)*10,[1]Hugst!$R$4:$W$4,0))))</f>
        <v>118.70077378834354</v>
      </c>
      <c r="AA63" s="168">
        <f ca="1">IF($C63-AA$1&lt;År1,0,Z62*(1-VLOOKUP($A63,[1]Hugst!$R$5:$W$9,MATCH(ROUNDUP((AA$1)/10,0)*10,[1]Hugst!$R$4:$W$4,0))))</f>
        <v>118.85279607716039</v>
      </c>
      <c r="AB63" s="168">
        <f ca="1">IF($C63-AB$1&lt;År1,0,AA62*(1-VLOOKUP($A63,[1]Hugst!$R$5:$W$9,MATCH(ROUNDUP((AB$1)/10,0)*10,[1]Hugst!$R$4:$W$4,0))))</f>
        <v>119.00558229707927</v>
      </c>
      <c r="AC63" s="168">
        <f ca="1">IF($C63-AC$1&lt;År1,0,AB62*(1-VLOOKUP($A63,[1]Hugst!$R$5:$W$9,MATCH(ROUNDUP((AC$1)/10,0)*10,[1]Hugst!$R$4:$W$4,0))))</f>
        <v>119.15913628694578</v>
      </c>
      <c r="AD63" s="168">
        <f ca="1">IF($C63-AD$1&lt;År1,0,AC62*(1-VLOOKUP($A63,[1]Hugst!$R$5:$W$9,MATCH(ROUNDUP((AD$1)/10,0)*10,[1]Hugst!$R$4:$W$4,0))))</f>
        <v>119.31346190490326</v>
      </c>
      <c r="AE63" s="168">
        <f ca="1">IF($C63-AE$1&lt;År1,0,AD62*(1-VLOOKUP($A63,[1]Hugst!$R$5:$W$9,MATCH(ROUNDUP((AE$1)/10,0)*10,[1]Hugst!$R$4:$W$4,0))))</f>
        <v>119.46856302847699</v>
      </c>
      <c r="AF63" s="168">
        <f ca="1">IF($C63-AF$1&lt;År1,0,AE62*(1-VLOOKUP($A63,[1]Hugst!$R$5:$W$9,MATCH(ROUNDUP((AF$1)/10,0)*10,[1]Hugst!$R$4:$W$4,0))))</f>
        <v>119.62444355468212</v>
      </c>
      <c r="AG63" s="168">
        <f ca="1">IF($C63-AG$1&lt;År1,0,AF62*(1-VLOOKUP($A63,[1]Hugst!$R$5:$W$9,MATCH(ROUNDUP((AG$1)/10,0)*10,[1]Hugst!$R$4:$W$4,0))))</f>
        <v>119.78110740011577</v>
      </c>
      <c r="AH63" s="168">
        <f ca="1">IF($C63-AH$1&lt;År1,0,AG62*(1-VLOOKUP($A63,[1]Hugst!$R$5:$W$9,MATCH(ROUNDUP((AH$1)/10,0)*10,[1]Hugst!$R$4:$W$4,0))))</f>
        <v>119.93855850105354</v>
      </c>
      <c r="AI63" s="168">
        <f ca="1">IF($C63-AI$1&lt;År1,0,AH62*(1-VLOOKUP($A63,[1]Hugst!$R$5:$W$9,MATCH(ROUNDUP((AI$1)/10,0)*10,[1]Hugst!$R$4:$W$4,0))))</f>
        <v>120.09680081355289</v>
      </c>
      <c r="AJ63" s="168">
        <f ca="1">IF($C63-AJ$1&lt;År1,0,AI62*(1-VLOOKUP($A63,[1]Hugst!$R$5:$W$9,MATCH(ROUNDUP((AJ$1)/10,0)*10,[1]Hugst!$R$4:$W$4,0))))</f>
        <v>119.85924991060391</v>
      </c>
      <c r="AL63" s="168">
        <f ca="1">SUM(F63:AJ63)</f>
        <v>3347.8619369416974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978.00749999998959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8363.7906369961929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973.11746249999567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8358.900599496199</v>
      </c>
      <c r="G65" s="168">
        <f ca="1">IF($C65-G$1&lt;År1,0,F64*(1-VLOOKUP($A65,[1]Hugst!$R$5:$W$9,MATCH(ROUNDUP((G$1)/10,0)*10,[1]Hugst!$R$4:$W$4,0))))</f>
        <v>8363.7906369961929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968.25187518752068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8354.0350121837255</v>
      </c>
      <c r="G66" s="168">
        <f ca="1">IF($C66-G$1&lt;År1,0,F65*(1-VLOOKUP($A66,[1]Hugst!$R$5:$W$9,MATCH(ROUNDUP((G$1)/10,0)*10,[1]Hugst!$R$4:$W$4,0))))</f>
        <v>8358.900599496199</v>
      </c>
      <c r="H66" s="168">
        <f ca="1">IF($C66-H$1&lt;År1,0,G65*(1-VLOOKUP($A66,[1]Hugst!$R$5:$W$9,MATCH(ROUNDUP((H$1)/10,0)*10,[1]Hugst!$R$4:$W$4,0))))</f>
        <v>8363.7906369961929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963.41061581153781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8349.1937528077415</v>
      </c>
      <c r="G67" s="168">
        <f ca="1">IF($C67-G$1&lt;År1,0,F66*(1-VLOOKUP($A67,[1]Hugst!$R$5:$W$9,MATCH(ROUNDUP((G$1)/10,0)*10,[1]Hugst!$R$4:$W$4,0))))</f>
        <v>8354.0350121837255</v>
      </c>
      <c r="H67" s="168">
        <f ca="1">IF($C67-H$1&lt;År1,0,G66*(1-VLOOKUP($A67,[1]Hugst!$R$5:$W$9,MATCH(ROUNDUP((H$1)/10,0)*10,[1]Hugst!$R$4:$W$4,0))))</f>
        <v>8358.900599496199</v>
      </c>
      <c r="I67" s="168">
        <f ca="1">IF($C67-I$1&lt;År1,0,H66*(1-VLOOKUP($A67,[1]Hugst!$R$5:$W$9,MATCH(ROUNDUP((I$1)/10,0)*10,[1]Hugst!$R$4:$W$4,0))))</f>
        <v>8363.7906369961929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958.59356273250569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8344.3766997287094</v>
      </c>
      <c r="G68" s="168">
        <f ca="1">IF($C68-G$1&lt;År1,0,F67*(1-VLOOKUP($A68,[1]Hugst!$R$5:$W$9,MATCH(ROUNDUP((G$1)/10,0)*10,[1]Hugst!$R$4:$W$4,0))))</f>
        <v>8349.1937528077415</v>
      </c>
      <c r="H68" s="168">
        <f ca="1">IF($C68-H$1&lt;År1,0,G67*(1-VLOOKUP($A68,[1]Hugst!$R$5:$W$9,MATCH(ROUNDUP((H$1)/10,0)*10,[1]Hugst!$R$4:$W$4,0))))</f>
        <v>8354.0350121837255</v>
      </c>
      <c r="I68" s="168">
        <f ca="1">IF($C68-I$1&lt;År1,0,H67*(1-VLOOKUP($A68,[1]Hugst!$R$5:$W$9,MATCH(ROUNDUP((I$1)/10,0)*10,[1]Hugst!$R$4:$W$4,0))))</f>
        <v>8358.900599496199</v>
      </c>
      <c r="J68" s="168">
        <f ca="1">IF($C68-J$1&lt;År1,0,I67*(1-VLOOKUP($A68,[1]Hugst!$R$5:$W$9,MATCH(ROUNDUP((J$1)/10,0)*10,[1]Hugst!$R$4:$W$4,0))))</f>
        <v>8363.7906369961929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953.80059491883458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8339.5837319150378</v>
      </c>
      <c r="G69" s="168">
        <f ca="1">IF($C69-G$1&lt;År1,0,F68*(1-VLOOKUP($A69,[1]Hugst!$R$5:$W$9,MATCH(ROUNDUP((G$1)/10,0)*10,[1]Hugst!$R$4:$W$4,0))))</f>
        <v>8344.3766997287094</v>
      </c>
      <c r="H69" s="168">
        <f ca="1">IF($C69-H$1&lt;År1,0,G68*(1-VLOOKUP($A69,[1]Hugst!$R$5:$W$9,MATCH(ROUNDUP((H$1)/10,0)*10,[1]Hugst!$R$4:$W$4,0))))</f>
        <v>8349.1937528077415</v>
      </c>
      <c r="I69" s="168">
        <f ca="1">IF($C69-I$1&lt;År1,0,H68*(1-VLOOKUP($A69,[1]Hugst!$R$5:$W$9,MATCH(ROUNDUP((I$1)/10,0)*10,[1]Hugst!$R$4:$W$4,0))))</f>
        <v>8354.0350121837255</v>
      </c>
      <c r="J69" s="168">
        <f ca="1">IF($C69-J$1&lt;År1,0,I68*(1-VLOOKUP($A69,[1]Hugst!$R$5:$W$9,MATCH(ROUNDUP((J$1)/10,0)*10,[1]Hugst!$R$4:$W$4,0))))</f>
        <v>8358.900599496199</v>
      </c>
      <c r="K69" s="168">
        <f ca="1">IF($C69-K$1&lt;År1,0,J68*(1-VLOOKUP($A69,[1]Hugst!$R$5:$W$9,MATCH(ROUNDUP((K$1)/10,0)*10,[1]Hugst!$R$4:$W$4,0))))</f>
        <v>8363.7906369961929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949.0315919442628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8334.814728940466</v>
      </c>
      <c r="G70" s="168">
        <f ca="1">IF($C70-G$1&lt;År1,0,F69*(1-VLOOKUP($A70,[1]Hugst!$R$5:$W$9,MATCH(ROUNDUP((G$1)/10,0)*10,[1]Hugst!$R$4:$W$4,0))))</f>
        <v>8339.5837319150378</v>
      </c>
      <c r="H70" s="168">
        <f ca="1">IF($C70-H$1&lt;År1,0,G69*(1-VLOOKUP($A70,[1]Hugst!$R$5:$W$9,MATCH(ROUNDUP((H$1)/10,0)*10,[1]Hugst!$R$4:$W$4,0))))</f>
        <v>8344.3766997287094</v>
      </c>
      <c r="I70" s="168">
        <f ca="1">IF($C70-I$1&lt;År1,0,H69*(1-VLOOKUP($A70,[1]Hugst!$R$5:$W$9,MATCH(ROUNDUP((I$1)/10,0)*10,[1]Hugst!$R$4:$W$4,0))))</f>
        <v>8349.1937528077415</v>
      </c>
      <c r="J70" s="168">
        <f ca="1">IF($C70-J$1&lt;År1,0,I69*(1-VLOOKUP($A70,[1]Hugst!$R$5:$W$9,MATCH(ROUNDUP((J$1)/10,0)*10,[1]Hugst!$R$4:$W$4,0))))</f>
        <v>8354.0350121837255</v>
      </c>
      <c r="K70" s="168">
        <f ca="1">IF($C70-K$1&lt;År1,0,J69*(1-VLOOKUP($A70,[1]Hugst!$R$5:$W$9,MATCH(ROUNDUP((K$1)/10,0)*10,[1]Hugst!$R$4:$W$4,0))))</f>
        <v>8358.900599496199</v>
      </c>
      <c r="L70" s="168">
        <f ca="1">IF($C70-L$1&lt;År1,0,K69*(1-VLOOKUP($A70,[1]Hugst!$R$5:$W$9,MATCH(ROUNDUP((L$1)/10,0)*10,[1]Hugst!$R$4:$W$4,0))))</f>
        <v>8363.7906369961929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944.28643398453369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8330.0695709807369</v>
      </c>
      <c r="G71" s="168">
        <f ca="1">IF($C71-G$1&lt;År1,0,F70*(1-VLOOKUP($A71,[1]Hugst!$R$5:$W$9,MATCH(ROUNDUP((G$1)/10,0)*10,[1]Hugst!$R$4:$W$4,0))))</f>
        <v>8334.814728940466</v>
      </c>
      <c r="H71" s="168">
        <f ca="1">IF($C71-H$1&lt;År1,0,G70*(1-VLOOKUP($A71,[1]Hugst!$R$5:$W$9,MATCH(ROUNDUP((H$1)/10,0)*10,[1]Hugst!$R$4:$W$4,0))))</f>
        <v>8339.5837319150378</v>
      </c>
      <c r="I71" s="168">
        <f ca="1">IF($C71-I$1&lt;År1,0,H70*(1-VLOOKUP($A71,[1]Hugst!$R$5:$W$9,MATCH(ROUNDUP((I$1)/10,0)*10,[1]Hugst!$R$4:$W$4,0))))</f>
        <v>8344.3766997287094</v>
      </c>
      <c r="J71" s="168">
        <f ca="1">IF($C71-J$1&lt;År1,0,I70*(1-VLOOKUP($A71,[1]Hugst!$R$5:$W$9,MATCH(ROUNDUP((J$1)/10,0)*10,[1]Hugst!$R$4:$W$4,0))))</f>
        <v>8349.1937528077415</v>
      </c>
      <c r="K71" s="168">
        <f ca="1">IF($C71-K$1&lt;År1,0,J70*(1-VLOOKUP($A71,[1]Hugst!$R$5:$W$9,MATCH(ROUNDUP((K$1)/10,0)*10,[1]Hugst!$R$4:$W$4,0))))</f>
        <v>8354.0350121837255</v>
      </c>
      <c r="L71" s="168">
        <f ca="1">IF($C71-L$1&lt;År1,0,K70*(1-VLOOKUP($A71,[1]Hugst!$R$5:$W$9,MATCH(ROUNDUP((L$1)/10,0)*10,[1]Hugst!$R$4:$W$4,0))))</f>
        <v>8358.900599496199</v>
      </c>
      <c r="M71" s="168">
        <f ca="1">IF($C71-M$1&lt;År1,0,L70*(1-VLOOKUP($A71,[1]Hugst!$R$5:$W$9,MATCH(ROUNDUP((M$1)/10,0)*10,[1]Hugst!$R$4:$W$4,0))))</f>
        <v>8363.7906369961929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939.56500181459432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8325.3481388107975</v>
      </c>
      <c r="G72" s="168">
        <f ca="1">IF($C72-G$1&lt;År1,0,F71*(1-VLOOKUP($A72,[1]Hugst!$R$5:$W$9,MATCH(ROUNDUP((G$1)/10,0)*10,[1]Hugst!$R$4:$W$4,0))))</f>
        <v>8330.0695709807369</v>
      </c>
      <c r="H72" s="168">
        <f ca="1">IF($C72-H$1&lt;År1,0,G71*(1-VLOOKUP($A72,[1]Hugst!$R$5:$W$9,MATCH(ROUNDUP((H$1)/10,0)*10,[1]Hugst!$R$4:$W$4,0))))</f>
        <v>8334.814728940466</v>
      </c>
      <c r="I72" s="168">
        <f ca="1">IF($C72-I$1&lt;År1,0,H71*(1-VLOOKUP($A72,[1]Hugst!$R$5:$W$9,MATCH(ROUNDUP((I$1)/10,0)*10,[1]Hugst!$R$4:$W$4,0))))</f>
        <v>8339.5837319150378</v>
      </c>
      <c r="J72" s="168">
        <f ca="1">IF($C72-J$1&lt;År1,0,I71*(1-VLOOKUP($A72,[1]Hugst!$R$5:$W$9,MATCH(ROUNDUP((J$1)/10,0)*10,[1]Hugst!$R$4:$W$4,0))))</f>
        <v>8344.3766997287094</v>
      </c>
      <c r="K72" s="168">
        <f ca="1">IF($C72-K$1&lt;År1,0,J71*(1-VLOOKUP($A72,[1]Hugst!$R$5:$W$9,MATCH(ROUNDUP((K$1)/10,0)*10,[1]Hugst!$R$4:$W$4,0))))</f>
        <v>8349.1937528077415</v>
      </c>
      <c r="L72" s="168">
        <f ca="1">IF($C72-L$1&lt;År1,0,K71*(1-VLOOKUP($A72,[1]Hugst!$R$5:$W$9,MATCH(ROUNDUP((L$1)/10,0)*10,[1]Hugst!$R$4:$W$4,0))))</f>
        <v>8354.0350121837255</v>
      </c>
      <c r="M72" s="168">
        <f ca="1">IF($C72-M$1&lt;År1,0,L71*(1-VLOOKUP($A72,[1]Hugst!$R$5:$W$9,MATCH(ROUNDUP((M$1)/10,0)*10,[1]Hugst!$R$4:$W$4,0))))</f>
        <v>8358.900599496199</v>
      </c>
      <c r="N72" s="168">
        <f ca="1">IF($C72-N$1&lt;År1,0,M71*(1-VLOOKUP($A72,[1]Hugst!$R$5:$W$9,MATCH(ROUNDUP((N$1)/10,0)*10,[1]Hugst!$R$4:$W$4,0))))</f>
        <v>8363.7906369961929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934.86717680552465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8320.6503138017288</v>
      </c>
      <c r="G73" s="168">
        <f ca="1">IF($C73-G$1&lt;År1,0,F72*(1-VLOOKUP($A73,[1]Hugst!$R$5:$W$9,MATCH(ROUNDUP((G$1)/10,0)*10,[1]Hugst!$R$4:$W$4,0))))</f>
        <v>8325.3481388107975</v>
      </c>
      <c r="H73" s="168">
        <f ca="1">IF($C73-H$1&lt;År1,0,G72*(1-VLOOKUP($A73,[1]Hugst!$R$5:$W$9,MATCH(ROUNDUP((H$1)/10,0)*10,[1]Hugst!$R$4:$W$4,0))))</f>
        <v>8330.0695709807369</v>
      </c>
      <c r="I73" s="168">
        <f ca="1">IF($C73-I$1&lt;År1,0,H72*(1-VLOOKUP($A73,[1]Hugst!$R$5:$W$9,MATCH(ROUNDUP((I$1)/10,0)*10,[1]Hugst!$R$4:$W$4,0))))</f>
        <v>8334.814728940466</v>
      </c>
      <c r="J73" s="168">
        <f ca="1">IF($C73-J$1&lt;År1,0,I72*(1-VLOOKUP($A73,[1]Hugst!$R$5:$W$9,MATCH(ROUNDUP((J$1)/10,0)*10,[1]Hugst!$R$4:$W$4,0))))</f>
        <v>8339.5837319150378</v>
      </c>
      <c r="K73" s="168">
        <f ca="1">IF($C73-K$1&lt;År1,0,J72*(1-VLOOKUP($A73,[1]Hugst!$R$5:$W$9,MATCH(ROUNDUP((K$1)/10,0)*10,[1]Hugst!$R$4:$W$4,0))))</f>
        <v>8344.3766997287094</v>
      </c>
      <c r="L73" s="168">
        <f ca="1">IF($C73-L$1&lt;År1,0,K72*(1-VLOOKUP($A73,[1]Hugst!$R$5:$W$9,MATCH(ROUNDUP((L$1)/10,0)*10,[1]Hugst!$R$4:$W$4,0))))</f>
        <v>8349.1937528077415</v>
      </c>
      <c r="M73" s="168">
        <f ca="1">IF($C73-M$1&lt;År1,0,L72*(1-VLOOKUP($A73,[1]Hugst!$R$5:$W$9,MATCH(ROUNDUP((M$1)/10,0)*10,[1]Hugst!$R$4:$W$4,0))))</f>
        <v>8354.0350121837255</v>
      </c>
      <c r="N73" s="168">
        <f ca="1">IF($C73-N$1&lt;År1,0,M72*(1-VLOOKUP($A73,[1]Hugst!$R$5:$W$9,MATCH(ROUNDUP((N$1)/10,0)*10,[1]Hugst!$R$4:$W$4,0))))</f>
        <v>8358.900599496199</v>
      </c>
      <c r="O73" s="168">
        <f ca="1">IF($C73-O$1&lt;År1,0,N72*(1-VLOOKUP($A73,[1]Hugst!$R$5:$W$9,MATCH(ROUNDUP((O$1)/10,0)*10,[1]Hugst!$R$4:$W$4,0))))</f>
        <v>8363.7906369961929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930.19284092152884</v>
      </c>
      <c r="E74" s="168">
        <f t="shared" ca="1" si="1"/>
        <v>12.758324700494995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8328.734302618228</v>
      </c>
      <c r="G74" s="168">
        <f ca="1">IF($C74-G$1&lt;År1,0,F73*(1-VLOOKUP($A74,[1]Hugst!$R$5:$W$9,MATCH(ROUNDUP((G$1)/10,0)*10,[1]Hugst!$R$4:$W$4,0))))</f>
        <v>8320.6503138017288</v>
      </c>
      <c r="H74" s="168">
        <f ca="1">IF($C74-H$1&lt;År1,0,G73*(1-VLOOKUP($A74,[1]Hugst!$R$5:$W$9,MATCH(ROUNDUP((H$1)/10,0)*10,[1]Hugst!$R$4:$W$4,0))))</f>
        <v>8325.3481388107975</v>
      </c>
      <c r="I74" s="168">
        <f ca="1">IF($C74-I$1&lt;År1,0,H73*(1-VLOOKUP($A74,[1]Hugst!$R$5:$W$9,MATCH(ROUNDUP((I$1)/10,0)*10,[1]Hugst!$R$4:$W$4,0))))</f>
        <v>8330.0695709807369</v>
      </c>
      <c r="J74" s="168">
        <f ca="1">IF($C74-J$1&lt;År1,0,I73*(1-VLOOKUP($A74,[1]Hugst!$R$5:$W$9,MATCH(ROUNDUP((J$1)/10,0)*10,[1]Hugst!$R$4:$W$4,0))))</f>
        <v>8334.814728940466</v>
      </c>
      <c r="K74" s="168">
        <f ca="1">IF($C74-K$1&lt;År1,0,J73*(1-VLOOKUP($A74,[1]Hugst!$R$5:$W$9,MATCH(ROUNDUP((K$1)/10,0)*10,[1]Hugst!$R$4:$W$4,0))))</f>
        <v>8339.5837319150378</v>
      </c>
      <c r="L74" s="168">
        <f ca="1">IF($C74-L$1&lt;År1,0,K73*(1-VLOOKUP($A74,[1]Hugst!$R$5:$W$9,MATCH(ROUNDUP((L$1)/10,0)*10,[1]Hugst!$R$4:$W$4,0))))</f>
        <v>8344.3766997287094</v>
      </c>
      <c r="M74" s="168">
        <f ca="1">IF($C74-M$1&lt;År1,0,L73*(1-VLOOKUP($A74,[1]Hugst!$R$5:$W$9,MATCH(ROUNDUP((M$1)/10,0)*10,[1]Hugst!$R$4:$W$4,0))))</f>
        <v>8349.1937528077415</v>
      </c>
      <c r="N74" s="168">
        <f ca="1">IF($C74-N$1&lt;År1,0,M73*(1-VLOOKUP($A74,[1]Hugst!$R$5:$W$9,MATCH(ROUNDUP((N$1)/10,0)*10,[1]Hugst!$R$4:$W$4,0))))</f>
        <v>8354.0350121837255</v>
      </c>
      <c r="O74" s="168">
        <f ca="1">IF($C74-O$1&lt;År1,0,N73*(1-VLOOKUP($A74,[1]Hugst!$R$5:$W$9,MATCH(ROUNDUP((O$1)/10,0)*10,[1]Hugst!$R$4:$W$4,0))))</f>
        <v>8358.900599496199</v>
      </c>
      <c r="P74" s="168">
        <f ca="1">IF($C74-P$1&lt;År1,0,O73*(1-VLOOKUP($A74,[1]Hugst!$R$5:$W$9,MATCH(ROUNDUP((P$1)/10,0)*10,[1]Hugst!$R$4:$W$4,0))))</f>
        <v>8351.0323122956906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925.5418767168776</v>
      </c>
      <c r="E75" s="168">
        <f t="shared" ca="1" si="1"/>
        <v>25.489728170534363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7044.3026929092794</v>
      </c>
      <c r="G75" s="168">
        <f ca="1">IF($C75-G$1&lt;År1,0,F74*(1-VLOOKUP($A75,[1]Hugst!$R$5:$W$9,MATCH(ROUNDUP((G$1)/10,0)*10,[1]Hugst!$R$4:$W$4,0))))</f>
        <v>8328.734302618228</v>
      </c>
      <c r="H75" s="168">
        <f ca="1">IF($C75-H$1&lt;År1,0,G74*(1-VLOOKUP($A75,[1]Hugst!$R$5:$W$9,MATCH(ROUNDUP((H$1)/10,0)*10,[1]Hugst!$R$4:$W$4,0))))</f>
        <v>8320.6503138017288</v>
      </c>
      <c r="I75" s="168">
        <f ca="1">IF($C75-I$1&lt;År1,0,H74*(1-VLOOKUP($A75,[1]Hugst!$R$5:$W$9,MATCH(ROUNDUP((I$1)/10,0)*10,[1]Hugst!$R$4:$W$4,0))))</f>
        <v>8325.3481388107975</v>
      </c>
      <c r="J75" s="168">
        <f ca="1">IF($C75-J$1&lt;År1,0,I74*(1-VLOOKUP($A75,[1]Hugst!$R$5:$W$9,MATCH(ROUNDUP((J$1)/10,0)*10,[1]Hugst!$R$4:$W$4,0))))</f>
        <v>8330.0695709807369</v>
      </c>
      <c r="K75" s="168">
        <f ca="1">IF($C75-K$1&lt;År1,0,J74*(1-VLOOKUP($A75,[1]Hugst!$R$5:$W$9,MATCH(ROUNDUP((K$1)/10,0)*10,[1]Hugst!$R$4:$W$4,0))))</f>
        <v>8334.814728940466</v>
      </c>
      <c r="L75" s="168">
        <f ca="1">IF($C75-L$1&lt;År1,0,K74*(1-VLOOKUP($A75,[1]Hugst!$R$5:$W$9,MATCH(ROUNDUP((L$1)/10,0)*10,[1]Hugst!$R$4:$W$4,0))))</f>
        <v>8339.5837319150378</v>
      </c>
      <c r="M75" s="168">
        <f ca="1">IF($C75-M$1&lt;År1,0,L74*(1-VLOOKUP($A75,[1]Hugst!$R$5:$W$9,MATCH(ROUNDUP((M$1)/10,0)*10,[1]Hugst!$R$4:$W$4,0))))</f>
        <v>8344.3766997287094</v>
      </c>
      <c r="N75" s="168">
        <f ca="1">IF($C75-N$1&lt;År1,0,M74*(1-VLOOKUP($A75,[1]Hugst!$R$5:$W$9,MATCH(ROUNDUP((N$1)/10,0)*10,[1]Hugst!$R$4:$W$4,0))))</f>
        <v>8349.1937528077415</v>
      </c>
      <c r="O75" s="168">
        <f ca="1">IF($C75-O$1&lt;År1,0,N74*(1-VLOOKUP($A75,[1]Hugst!$R$5:$W$9,MATCH(ROUNDUP((O$1)/10,0)*10,[1]Hugst!$R$4:$W$4,0))))</f>
        <v>8354.0350121837255</v>
      </c>
      <c r="P75" s="168">
        <f ca="1">IF($C75-P$1&lt;År1,0,O74*(1-VLOOKUP($A75,[1]Hugst!$R$5:$W$9,MATCH(ROUNDUP((P$1)/10,0)*10,[1]Hugst!$R$4:$W$4,0))))</f>
        <v>8346.1497341749327</v>
      </c>
      <c r="Q75" s="168">
        <f ca="1">IF($C75-Q$1&lt;År1,0,P74*(1-VLOOKUP($A75,[1]Hugst!$R$5:$W$9,MATCH(ROUNDUP((Q$1)/10,0)*10,[1]Hugst!$R$4:$W$4,0))))</f>
        <v>8338.2934494464262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920.91416733329788</v>
      </c>
      <c r="E76" s="168">
        <f t="shared" ca="1" si="1"/>
        <v>38.194288773273001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7052.3795441284383</v>
      </c>
      <c r="G76" s="168">
        <f ca="1">IF($C76-G$1&lt;År1,0,F75*(1-VLOOKUP($A76,[1]Hugst!$R$5:$W$9,MATCH(ROUNDUP((G$1)/10,0)*10,[1]Hugst!$R$4:$W$4,0))))</f>
        <v>7044.3026929092794</v>
      </c>
      <c r="H76" s="168">
        <f ca="1">IF($C76-H$1&lt;År1,0,G75*(1-VLOOKUP($A76,[1]Hugst!$R$5:$W$9,MATCH(ROUNDUP((H$1)/10,0)*10,[1]Hugst!$R$4:$W$4,0))))</f>
        <v>8328.734302618228</v>
      </c>
      <c r="I76" s="168">
        <f ca="1">IF($C76-I$1&lt;År1,0,H75*(1-VLOOKUP($A76,[1]Hugst!$R$5:$W$9,MATCH(ROUNDUP((I$1)/10,0)*10,[1]Hugst!$R$4:$W$4,0))))</f>
        <v>8320.6503138017288</v>
      </c>
      <c r="J76" s="168">
        <f ca="1">IF($C76-J$1&lt;År1,0,I75*(1-VLOOKUP($A76,[1]Hugst!$R$5:$W$9,MATCH(ROUNDUP((J$1)/10,0)*10,[1]Hugst!$R$4:$W$4,0))))</f>
        <v>8325.3481388107975</v>
      </c>
      <c r="K76" s="168">
        <f ca="1">IF($C76-K$1&lt;År1,0,J75*(1-VLOOKUP($A76,[1]Hugst!$R$5:$W$9,MATCH(ROUNDUP((K$1)/10,0)*10,[1]Hugst!$R$4:$W$4,0))))</f>
        <v>8330.0695709807369</v>
      </c>
      <c r="L76" s="168">
        <f ca="1">IF($C76-L$1&lt;År1,0,K75*(1-VLOOKUP($A76,[1]Hugst!$R$5:$W$9,MATCH(ROUNDUP((L$1)/10,0)*10,[1]Hugst!$R$4:$W$4,0))))</f>
        <v>8334.814728940466</v>
      </c>
      <c r="M76" s="168">
        <f ca="1">IF($C76-M$1&lt;År1,0,L75*(1-VLOOKUP($A76,[1]Hugst!$R$5:$W$9,MATCH(ROUNDUP((M$1)/10,0)*10,[1]Hugst!$R$4:$W$4,0))))</f>
        <v>8339.5837319150378</v>
      </c>
      <c r="N76" s="168">
        <f ca="1">IF($C76-N$1&lt;År1,0,M75*(1-VLOOKUP($A76,[1]Hugst!$R$5:$W$9,MATCH(ROUNDUP((N$1)/10,0)*10,[1]Hugst!$R$4:$W$4,0))))</f>
        <v>8344.3766997287094</v>
      </c>
      <c r="O76" s="168">
        <f ca="1">IF($C76-O$1&lt;År1,0,N75*(1-VLOOKUP($A76,[1]Hugst!$R$5:$W$9,MATCH(ROUNDUP((O$1)/10,0)*10,[1]Hugst!$R$4:$W$4,0))))</f>
        <v>8349.1937528077415</v>
      </c>
      <c r="P76" s="168">
        <f ca="1">IF($C76-P$1&lt;År1,0,O75*(1-VLOOKUP($A76,[1]Hugst!$R$5:$W$9,MATCH(ROUNDUP((P$1)/10,0)*10,[1]Hugst!$R$4:$W$4,0))))</f>
        <v>8341.2915689448</v>
      </c>
      <c r="Q76" s="168">
        <f ca="1">IF($C76-Q$1&lt;År1,0,P75*(1-VLOOKUP($A76,[1]Hugst!$R$5:$W$9,MATCH(ROUNDUP((Q$1)/10,0)*10,[1]Hugst!$R$4:$W$4,0))))</f>
        <v>8333.4183193261906</v>
      </c>
      <c r="R76" s="168">
        <f ca="1">IF($C76-R$1&lt;År1,0,Q75*(1-VLOOKUP($A76,[1]Hugst!$R$5:$W$9,MATCH(ROUNDUP((R$1)/10,0)*10,[1]Hugst!$R$4:$W$4,0))))</f>
        <v>8325.5740187608299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916.30959649663964</v>
      </c>
      <c r="E77" s="168">
        <f t="shared" ca="1" si="1"/>
        <v>50.872084565839032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7060.4527690843461</v>
      </c>
      <c r="G77" s="168">
        <f ca="1">IF($C77-G$1&lt;År1,0,F76*(1-VLOOKUP($A77,[1]Hugst!$R$5:$W$9,MATCH(ROUNDUP((G$1)/10,0)*10,[1]Hugst!$R$4:$W$4,0))))</f>
        <v>7052.3795441284383</v>
      </c>
      <c r="H77" s="168">
        <f ca="1">IF($C77-H$1&lt;År1,0,G76*(1-VLOOKUP($A77,[1]Hugst!$R$5:$W$9,MATCH(ROUNDUP((H$1)/10,0)*10,[1]Hugst!$R$4:$W$4,0))))</f>
        <v>7044.3026929092794</v>
      </c>
      <c r="I77" s="168">
        <f ca="1">IF($C77-I$1&lt;År1,0,H76*(1-VLOOKUP($A77,[1]Hugst!$R$5:$W$9,MATCH(ROUNDUP((I$1)/10,0)*10,[1]Hugst!$R$4:$W$4,0))))</f>
        <v>8328.734302618228</v>
      </c>
      <c r="J77" s="168">
        <f ca="1">IF($C77-J$1&lt;År1,0,I76*(1-VLOOKUP($A77,[1]Hugst!$R$5:$W$9,MATCH(ROUNDUP((J$1)/10,0)*10,[1]Hugst!$R$4:$W$4,0))))</f>
        <v>8320.6503138017288</v>
      </c>
      <c r="K77" s="168">
        <f ca="1">IF($C77-K$1&lt;År1,0,J76*(1-VLOOKUP($A77,[1]Hugst!$R$5:$W$9,MATCH(ROUNDUP((K$1)/10,0)*10,[1]Hugst!$R$4:$W$4,0))))</f>
        <v>8325.3481388107975</v>
      </c>
      <c r="L77" s="168">
        <f ca="1">IF($C77-L$1&lt;År1,0,K76*(1-VLOOKUP($A77,[1]Hugst!$R$5:$W$9,MATCH(ROUNDUP((L$1)/10,0)*10,[1]Hugst!$R$4:$W$4,0))))</f>
        <v>8330.0695709807369</v>
      </c>
      <c r="M77" s="168">
        <f ca="1">IF($C77-M$1&lt;År1,0,L76*(1-VLOOKUP($A77,[1]Hugst!$R$5:$W$9,MATCH(ROUNDUP((M$1)/10,0)*10,[1]Hugst!$R$4:$W$4,0))))</f>
        <v>8334.814728940466</v>
      </c>
      <c r="N77" s="168">
        <f ca="1">IF($C77-N$1&lt;År1,0,M76*(1-VLOOKUP($A77,[1]Hugst!$R$5:$W$9,MATCH(ROUNDUP((N$1)/10,0)*10,[1]Hugst!$R$4:$W$4,0))))</f>
        <v>8339.5837319150378</v>
      </c>
      <c r="O77" s="168">
        <f ca="1">IF($C77-O$1&lt;År1,0,N76*(1-VLOOKUP($A77,[1]Hugst!$R$5:$W$9,MATCH(ROUNDUP((O$1)/10,0)*10,[1]Hugst!$R$4:$W$4,0))))</f>
        <v>8344.3766997287094</v>
      </c>
      <c r="P77" s="168">
        <f ca="1">IF($C77-P$1&lt;År1,0,O76*(1-VLOOKUP($A77,[1]Hugst!$R$5:$W$9,MATCH(ROUNDUP((P$1)/10,0)*10,[1]Hugst!$R$4:$W$4,0))))</f>
        <v>8336.4576945407462</v>
      </c>
      <c r="Q77" s="168">
        <f ca="1">IF($C77-Q$1&lt;År1,0,P76*(1-VLOOKUP($A77,[1]Hugst!$R$5:$W$9,MATCH(ROUNDUP((Q$1)/10,0)*10,[1]Hugst!$R$4:$W$4,0))))</f>
        <v>8328.5675648565793</v>
      </c>
      <c r="R77" s="168">
        <f ca="1">IF($C77-R$1&lt;År1,0,Q76*(1-VLOOKUP($A77,[1]Hugst!$R$5:$W$9,MATCH(ROUNDUP((R$1)/10,0)*10,[1]Hugst!$R$4:$W$4,0))))</f>
        <v>8320.7063252797598</v>
      </c>
      <c r="S77" s="168">
        <f ca="1">IF($C77-S$1&lt;År1,0,R76*(1-VLOOKUP($A77,[1]Hugst!$R$5:$W$9,MATCH(ROUNDUP((S$1)/10,0)*10,[1]Hugst!$R$4:$W$4,0))))</f>
        <v>8312.8739905966177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911.72804851416549</v>
      </c>
      <c r="E78" s="168">
        <f t="shared" ca="1" si="1"/>
        <v>63.523193300861749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7068.5223298368946</v>
      </c>
      <c r="G78" s="168">
        <f ca="1">IF($C78-G$1&lt;År1,0,F77*(1-VLOOKUP($A78,[1]Hugst!$R$5:$W$9,MATCH(ROUNDUP((G$1)/10,0)*10,[1]Hugst!$R$4:$W$4,0))))</f>
        <v>7060.4527690843461</v>
      </c>
      <c r="H78" s="168">
        <f ca="1">IF($C78-H$1&lt;År1,0,G77*(1-VLOOKUP($A78,[1]Hugst!$R$5:$W$9,MATCH(ROUNDUP((H$1)/10,0)*10,[1]Hugst!$R$4:$W$4,0))))</f>
        <v>7052.3795441284383</v>
      </c>
      <c r="I78" s="168">
        <f ca="1">IF($C78-I$1&lt;År1,0,H77*(1-VLOOKUP($A78,[1]Hugst!$R$5:$W$9,MATCH(ROUNDUP((I$1)/10,0)*10,[1]Hugst!$R$4:$W$4,0))))</f>
        <v>7044.3026929092794</v>
      </c>
      <c r="J78" s="168">
        <f ca="1">IF($C78-J$1&lt;År1,0,I77*(1-VLOOKUP($A78,[1]Hugst!$R$5:$W$9,MATCH(ROUNDUP((J$1)/10,0)*10,[1]Hugst!$R$4:$W$4,0))))</f>
        <v>8328.734302618228</v>
      </c>
      <c r="K78" s="168">
        <f ca="1">IF($C78-K$1&lt;År1,0,J77*(1-VLOOKUP($A78,[1]Hugst!$R$5:$W$9,MATCH(ROUNDUP((K$1)/10,0)*10,[1]Hugst!$R$4:$W$4,0))))</f>
        <v>8320.6503138017288</v>
      </c>
      <c r="L78" s="168">
        <f ca="1">IF($C78-L$1&lt;År1,0,K77*(1-VLOOKUP($A78,[1]Hugst!$R$5:$W$9,MATCH(ROUNDUP((L$1)/10,0)*10,[1]Hugst!$R$4:$W$4,0))))</f>
        <v>8325.3481388107975</v>
      </c>
      <c r="M78" s="168">
        <f ca="1">IF($C78-M$1&lt;År1,0,L77*(1-VLOOKUP($A78,[1]Hugst!$R$5:$W$9,MATCH(ROUNDUP((M$1)/10,0)*10,[1]Hugst!$R$4:$W$4,0))))</f>
        <v>8330.0695709807369</v>
      </c>
      <c r="N78" s="168">
        <f ca="1">IF($C78-N$1&lt;År1,0,M77*(1-VLOOKUP($A78,[1]Hugst!$R$5:$W$9,MATCH(ROUNDUP((N$1)/10,0)*10,[1]Hugst!$R$4:$W$4,0))))</f>
        <v>8334.814728940466</v>
      </c>
      <c r="O78" s="168">
        <f ca="1">IF($C78-O$1&lt;År1,0,N77*(1-VLOOKUP($A78,[1]Hugst!$R$5:$W$9,MATCH(ROUNDUP((O$1)/10,0)*10,[1]Hugst!$R$4:$W$4,0))))</f>
        <v>8339.5837319150378</v>
      </c>
      <c r="P78" s="168">
        <f ca="1">IF($C78-P$1&lt;År1,0,O77*(1-VLOOKUP($A78,[1]Hugst!$R$5:$W$9,MATCH(ROUNDUP((P$1)/10,0)*10,[1]Hugst!$R$4:$W$4,0))))</f>
        <v>8331.6479895087832</v>
      </c>
      <c r="Q78" s="168">
        <f ca="1">IF($C78-Q$1&lt;År1,0,P77*(1-VLOOKUP($A78,[1]Hugst!$R$5:$W$9,MATCH(ROUNDUP((Q$1)/10,0)*10,[1]Hugst!$R$4:$W$4,0))))</f>
        <v>8323.7410641592433</v>
      </c>
      <c r="R78" s="168">
        <f ca="1">IF($C78-R$1&lt;År1,0,Q77*(1-VLOOKUP($A78,[1]Hugst!$R$5:$W$9,MATCH(ROUNDUP((R$1)/10,0)*10,[1]Hugst!$R$4:$W$4,0))))</f>
        <v>8315.8629702661201</v>
      </c>
      <c r="S78" s="168">
        <f ca="1">IF($C78-S$1&lt;År1,0,R77*(1-VLOOKUP($A78,[1]Hugst!$R$5:$W$9,MATCH(ROUNDUP((S$1)/10,0)*10,[1]Hugst!$R$4:$W$4,0))))</f>
        <v>8308.0137224106893</v>
      </c>
      <c r="T78" s="168">
        <f ca="1">IF($C78-T$1&lt;År1,0,S77*(1-VLOOKUP($A78,[1]Hugst!$R$5:$W$9,MATCH(ROUNDUP((T$1)/10,0)*10,[1]Hugst!$R$4:$W$4,0))))</f>
        <v>8300.1933353567238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907.16940827158942</v>
      </c>
      <c r="E79" s="168">
        <f t="shared" ca="1" si="1"/>
        <v>76.147692427577567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7076.5881887210344</v>
      </c>
      <c r="G79" s="168">
        <f ca="1">IF($C79-G$1&lt;År1,0,F78*(1-VLOOKUP($A79,[1]Hugst!$R$5:$W$9,MATCH(ROUNDUP((G$1)/10,0)*10,[1]Hugst!$R$4:$W$4,0))))</f>
        <v>7068.5223298368946</v>
      </c>
      <c r="H79" s="168">
        <f ca="1">IF($C79-H$1&lt;År1,0,G78*(1-VLOOKUP($A79,[1]Hugst!$R$5:$W$9,MATCH(ROUNDUP((H$1)/10,0)*10,[1]Hugst!$R$4:$W$4,0))))</f>
        <v>7060.4527690843461</v>
      </c>
      <c r="I79" s="168">
        <f ca="1">IF($C79-I$1&lt;År1,0,H78*(1-VLOOKUP($A79,[1]Hugst!$R$5:$W$9,MATCH(ROUNDUP((I$1)/10,0)*10,[1]Hugst!$R$4:$W$4,0))))</f>
        <v>7052.3795441284383</v>
      </c>
      <c r="J79" s="168">
        <f ca="1">IF($C79-J$1&lt;År1,0,I78*(1-VLOOKUP($A79,[1]Hugst!$R$5:$W$9,MATCH(ROUNDUP((J$1)/10,0)*10,[1]Hugst!$R$4:$W$4,0))))</f>
        <v>7044.3026929092794</v>
      </c>
      <c r="K79" s="168">
        <f ca="1">IF($C79-K$1&lt;År1,0,J78*(1-VLOOKUP($A79,[1]Hugst!$R$5:$W$9,MATCH(ROUNDUP((K$1)/10,0)*10,[1]Hugst!$R$4:$W$4,0))))</f>
        <v>8328.734302618228</v>
      </c>
      <c r="L79" s="168">
        <f ca="1">IF($C79-L$1&lt;År1,0,K78*(1-VLOOKUP($A79,[1]Hugst!$R$5:$W$9,MATCH(ROUNDUP((L$1)/10,0)*10,[1]Hugst!$R$4:$W$4,0))))</f>
        <v>8320.6503138017288</v>
      </c>
      <c r="M79" s="168">
        <f ca="1">IF($C79-M$1&lt;År1,0,L78*(1-VLOOKUP($A79,[1]Hugst!$R$5:$W$9,MATCH(ROUNDUP((M$1)/10,0)*10,[1]Hugst!$R$4:$W$4,0))))</f>
        <v>8325.3481388107975</v>
      </c>
      <c r="N79" s="168">
        <f ca="1">IF($C79-N$1&lt;År1,0,M78*(1-VLOOKUP($A79,[1]Hugst!$R$5:$W$9,MATCH(ROUNDUP((N$1)/10,0)*10,[1]Hugst!$R$4:$W$4,0))))</f>
        <v>8330.0695709807369</v>
      </c>
      <c r="O79" s="168">
        <f ca="1">IF($C79-O$1&lt;År1,0,N78*(1-VLOOKUP($A79,[1]Hugst!$R$5:$W$9,MATCH(ROUNDUP((O$1)/10,0)*10,[1]Hugst!$R$4:$W$4,0))))</f>
        <v>8334.814728940466</v>
      </c>
      <c r="P79" s="168">
        <f ca="1">IF($C79-P$1&lt;År1,0,O78*(1-VLOOKUP($A79,[1]Hugst!$R$5:$W$9,MATCH(ROUNDUP((P$1)/10,0)*10,[1]Hugst!$R$4:$W$4,0))))</f>
        <v>8326.8623330019473</v>
      </c>
      <c r="Q79" s="168">
        <f ca="1">IF($C79-Q$1&lt;År1,0,P78*(1-VLOOKUP($A79,[1]Hugst!$R$5:$W$9,MATCH(ROUNDUP((Q$1)/10,0)*10,[1]Hugst!$R$4:$W$4,0))))</f>
        <v>8318.9386959654639</v>
      </c>
      <c r="R79" s="168">
        <f ca="1">IF($C79-R$1&lt;År1,0,Q78*(1-VLOOKUP($A79,[1]Hugst!$R$5:$W$9,MATCH(ROUNDUP((R$1)/10,0)*10,[1]Hugst!$R$4:$W$4,0))))</f>
        <v>8311.0438320274752</v>
      </c>
      <c r="S79" s="168">
        <f ca="1">IF($C79-S$1&lt;År1,0,R78*(1-VLOOKUP($A79,[1]Hugst!$R$5:$W$9,MATCH(ROUNDUP((S$1)/10,0)*10,[1]Hugst!$R$4:$W$4,0))))</f>
        <v>8303.1777555657136</v>
      </c>
      <c r="T79" s="168">
        <f ca="1">IF($C79-T$1&lt;År1,0,S78*(1-VLOOKUP($A79,[1]Hugst!$R$5:$W$9,MATCH(ROUNDUP((T$1)/10,0)*10,[1]Hugst!$R$4:$W$4,0))))</f>
        <v>8295.3404811392156</v>
      </c>
      <c r="U79" s="168">
        <f ca="1">IF($C79-U$1&lt;År1,0,T78*(1-VLOOKUP($A79,[1]Hugst!$R$5:$W$9,MATCH(ROUNDUP((U$1)/10,0)*10,[1]Hugst!$R$4:$W$4,0))))</f>
        <v>8287.5320234892297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902.6335612302355</v>
      </c>
      <c r="E80" s="168">
        <f t="shared" ca="1" si="1"/>
        <v>88.74565909341618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7084.6503083455191</v>
      </c>
      <c r="G80" s="168">
        <f ca="1">IF($C80-G$1&lt;År1,0,F79*(1-VLOOKUP($A80,[1]Hugst!$R$5:$W$9,MATCH(ROUNDUP((G$1)/10,0)*10,[1]Hugst!$R$4:$W$4,0))))</f>
        <v>7076.5881887210344</v>
      </c>
      <c r="H80" s="168">
        <f ca="1">IF($C80-H$1&lt;År1,0,G79*(1-VLOOKUP($A80,[1]Hugst!$R$5:$W$9,MATCH(ROUNDUP((H$1)/10,0)*10,[1]Hugst!$R$4:$W$4,0))))</f>
        <v>7068.5223298368946</v>
      </c>
      <c r="I80" s="168">
        <f ca="1">IF($C80-I$1&lt;År1,0,H79*(1-VLOOKUP($A80,[1]Hugst!$R$5:$W$9,MATCH(ROUNDUP((I$1)/10,0)*10,[1]Hugst!$R$4:$W$4,0))))</f>
        <v>7060.4527690843461</v>
      </c>
      <c r="J80" s="168">
        <f ca="1">IF($C80-J$1&lt;År1,0,I79*(1-VLOOKUP($A80,[1]Hugst!$R$5:$W$9,MATCH(ROUNDUP((J$1)/10,0)*10,[1]Hugst!$R$4:$W$4,0))))</f>
        <v>7052.3795441284383</v>
      </c>
      <c r="K80" s="168">
        <f ca="1">IF($C80-K$1&lt;År1,0,J79*(1-VLOOKUP($A80,[1]Hugst!$R$5:$W$9,MATCH(ROUNDUP((K$1)/10,0)*10,[1]Hugst!$R$4:$W$4,0))))</f>
        <v>7044.3026929092794</v>
      </c>
      <c r="L80" s="168">
        <f ca="1">IF($C80-L$1&lt;År1,0,K79*(1-VLOOKUP($A80,[1]Hugst!$R$5:$W$9,MATCH(ROUNDUP((L$1)/10,0)*10,[1]Hugst!$R$4:$W$4,0))))</f>
        <v>8328.734302618228</v>
      </c>
      <c r="M80" s="168">
        <f ca="1">IF($C80-M$1&lt;År1,0,L79*(1-VLOOKUP($A80,[1]Hugst!$R$5:$W$9,MATCH(ROUNDUP((M$1)/10,0)*10,[1]Hugst!$R$4:$W$4,0))))</f>
        <v>8320.6503138017288</v>
      </c>
      <c r="N80" s="168">
        <f ca="1">IF($C80-N$1&lt;År1,0,M79*(1-VLOOKUP($A80,[1]Hugst!$R$5:$W$9,MATCH(ROUNDUP((N$1)/10,0)*10,[1]Hugst!$R$4:$W$4,0))))</f>
        <v>8325.3481388107975</v>
      </c>
      <c r="O80" s="168">
        <f ca="1">IF($C80-O$1&lt;År1,0,N79*(1-VLOOKUP($A80,[1]Hugst!$R$5:$W$9,MATCH(ROUNDUP((O$1)/10,0)*10,[1]Hugst!$R$4:$W$4,0))))</f>
        <v>8330.0695709807369</v>
      </c>
      <c r="P80" s="168">
        <f ca="1">IF($C80-P$1&lt;År1,0,O79*(1-VLOOKUP($A80,[1]Hugst!$R$5:$W$9,MATCH(ROUNDUP((P$1)/10,0)*10,[1]Hugst!$R$4:$W$4,0))))</f>
        <v>8322.1006047776755</v>
      </c>
      <c r="Q80" s="168">
        <f ca="1">IF($C80-Q$1&lt;År1,0,P79*(1-VLOOKUP($A80,[1]Hugst!$R$5:$W$9,MATCH(ROUNDUP((Q$1)/10,0)*10,[1]Hugst!$R$4:$W$4,0))))</f>
        <v>8314.1603396126211</v>
      </c>
      <c r="R80" s="168">
        <f ca="1">IF($C80-R$1&lt;År1,0,Q79*(1-VLOOKUP($A80,[1]Hugst!$R$5:$W$9,MATCH(ROUNDUP((R$1)/10,0)*10,[1]Hugst!$R$4:$W$4,0))))</f>
        <v>8306.2487894800925</v>
      </c>
      <c r="S80" s="168">
        <f ca="1">IF($C80-S$1&lt;År1,0,R79*(1-VLOOKUP($A80,[1]Hugst!$R$5:$W$9,MATCH(ROUNDUP((S$1)/10,0)*10,[1]Hugst!$R$4:$W$4,0))))</f>
        <v>8298.3659685548901</v>
      </c>
      <c r="T80" s="168">
        <f ca="1">IF($C80-T$1&lt;År1,0,S79*(1-VLOOKUP($A80,[1]Hugst!$R$5:$W$9,MATCH(ROUNDUP((T$1)/10,0)*10,[1]Hugst!$R$4:$W$4,0))))</f>
        <v>8290.5118911928166</v>
      </c>
      <c r="U80" s="168">
        <f ca="1">IF($C80-U$1&lt;År1,0,T79*(1-VLOOKUP($A80,[1]Hugst!$R$5:$W$9,MATCH(ROUNDUP((U$1)/10,0)*10,[1]Hugst!$R$4:$W$4,0))))</f>
        <v>8282.686571930697</v>
      </c>
      <c r="V80" s="168">
        <f ca="1">IF($C80-V$1&lt;År1,0,U79*(1-VLOOKUP($A80,[1]Hugst!$R$5:$W$9,MATCH(ROUNDUP((V$1)/10,0)*10,[1]Hugst!$R$4:$W$4,0))))</f>
        <v>8274.890025487297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898.12039342408752</v>
      </c>
      <c r="E81" s="168">
        <f t="shared" ca="1" si="1"/>
        <v>101.31717014542664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7092.7086515913816</v>
      </c>
      <c r="G81" s="168">
        <f ca="1">IF($C81-G$1&lt;År1,0,F80*(1-VLOOKUP($A81,[1]Hugst!$R$5:$W$9,MATCH(ROUNDUP((G$1)/10,0)*10,[1]Hugst!$R$4:$W$4,0))))</f>
        <v>7084.6503083455191</v>
      </c>
      <c r="H81" s="168">
        <f ca="1">IF($C81-H$1&lt;År1,0,G80*(1-VLOOKUP($A81,[1]Hugst!$R$5:$W$9,MATCH(ROUNDUP((H$1)/10,0)*10,[1]Hugst!$R$4:$W$4,0))))</f>
        <v>7076.5881887210344</v>
      </c>
      <c r="I81" s="168">
        <f ca="1">IF($C81-I$1&lt;År1,0,H80*(1-VLOOKUP($A81,[1]Hugst!$R$5:$W$9,MATCH(ROUNDUP((I$1)/10,0)*10,[1]Hugst!$R$4:$W$4,0))))</f>
        <v>7068.5223298368946</v>
      </c>
      <c r="J81" s="168">
        <f ca="1">IF($C81-J$1&lt;År1,0,I80*(1-VLOOKUP($A81,[1]Hugst!$R$5:$W$9,MATCH(ROUNDUP((J$1)/10,0)*10,[1]Hugst!$R$4:$W$4,0))))</f>
        <v>7060.4527690843461</v>
      </c>
      <c r="K81" s="168">
        <f ca="1">IF($C81-K$1&lt;År1,0,J80*(1-VLOOKUP($A81,[1]Hugst!$R$5:$W$9,MATCH(ROUNDUP((K$1)/10,0)*10,[1]Hugst!$R$4:$W$4,0))))</f>
        <v>7052.3795441284383</v>
      </c>
      <c r="L81" s="168">
        <f ca="1">IF($C81-L$1&lt;År1,0,K80*(1-VLOOKUP($A81,[1]Hugst!$R$5:$W$9,MATCH(ROUNDUP((L$1)/10,0)*10,[1]Hugst!$R$4:$W$4,0))))</f>
        <v>7044.3026929092794</v>
      </c>
      <c r="M81" s="168">
        <f ca="1">IF($C81-M$1&lt;År1,0,L80*(1-VLOOKUP($A81,[1]Hugst!$R$5:$W$9,MATCH(ROUNDUP((M$1)/10,0)*10,[1]Hugst!$R$4:$W$4,0))))</f>
        <v>8328.734302618228</v>
      </c>
      <c r="N81" s="168">
        <f ca="1">IF($C81-N$1&lt;År1,0,M80*(1-VLOOKUP($A81,[1]Hugst!$R$5:$W$9,MATCH(ROUNDUP((N$1)/10,0)*10,[1]Hugst!$R$4:$W$4,0))))</f>
        <v>8320.6503138017288</v>
      </c>
      <c r="O81" s="168">
        <f ca="1">IF($C81-O$1&lt;År1,0,N80*(1-VLOOKUP($A81,[1]Hugst!$R$5:$W$9,MATCH(ROUNDUP((O$1)/10,0)*10,[1]Hugst!$R$4:$W$4,0))))</f>
        <v>8325.3481388107975</v>
      </c>
      <c r="P81" s="168">
        <f ca="1">IF($C81-P$1&lt;År1,0,O80*(1-VLOOKUP($A81,[1]Hugst!$R$5:$W$9,MATCH(ROUNDUP((P$1)/10,0)*10,[1]Hugst!$R$4:$W$4,0))))</f>
        <v>8317.3626851944955</v>
      </c>
      <c r="Q81" s="168">
        <f ca="1">IF($C81-Q$1&lt;År1,0,P80*(1-VLOOKUP($A81,[1]Hugst!$R$5:$W$9,MATCH(ROUNDUP((Q$1)/10,0)*10,[1]Hugst!$R$4:$W$4,0))))</f>
        <v>8309.4058750415734</v>
      </c>
      <c r="R81" s="168">
        <f ca="1">IF($C81-R$1&lt;År1,0,Q80*(1-VLOOKUP($A81,[1]Hugst!$R$5:$W$9,MATCH(ROUNDUP((R$1)/10,0)*10,[1]Hugst!$R$4:$W$4,0))))</f>
        <v>8301.4777221454151</v>
      </c>
      <c r="S81" s="168">
        <f ca="1">IF($C81-S$1&lt;År1,0,R80*(1-VLOOKUP($A81,[1]Hugst!$R$5:$W$9,MATCH(ROUNDUP((S$1)/10,0)*10,[1]Hugst!$R$4:$W$4,0))))</f>
        <v>8293.5782404791898</v>
      </c>
      <c r="T81" s="168">
        <f ca="1">IF($C81-T$1&lt;År1,0,S80*(1-VLOOKUP($A81,[1]Hugst!$R$5:$W$9,MATCH(ROUNDUP((T$1)/10,0)*10,[1]Hugst!$R$4:$W$4,0))))</f>
        <v>8285.7074441960776</v>
      </c>
      <c r="U81" s="168">
        <f ca="1">IF($C81-U$1&lt;År1,0,T80*(1-VLOOKUP($A81,[1]Hugst!$R$5:$W$9,MATCH(ROUNDUP((U$1)/10,0)*10,[1]Hugst!$R$4:$W$4,0))))</f>
        <v>8277.8653476299805</v>
      </c>
      <c r="V81" s="168">
        <f ca="1">IF($C81-V$1&lt;År1,0,U80*(1-VLOOKUP($A81,[1]Hugst!$R$5:$W$9,MATCH(ROUNDUP((V$1)/10,0)*10,[1]Hugst!$R$4:$W$4,0))))</f>
        <v>8270.0519652955481</v>
      </c>
      <c r="W81" s="168">
        <f ca="1">IF($C81-W$1&lt;År1,0,V80*(1-VLOOKUP($A81,[1]Hugst!$R$5:$W$9,MATCH(ROUNDUP((W$1)/10,0)*10,[1]Hugst!$R$4:$W$4,0))))</f>
        <v>8262.2673118890962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893.62979145697318</v>
      </c>
      <c r="E82" s="168">
        <f t="shared" ca="1" si="1"/>
        <v>113.8623021315434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7100.763181610384</v>
      </c>
      <c r="G82" s="168">
        <f ca="1">IF($C82-G$1&lt;År1,0,F81*(1-VLOOKUP($A82,[1]Hugst!$R$5:$W$9,MATCH(ROUNDUP((G$1)/10,0)*10,[1]Hugst!$R$4:$W$4,0))))</f>
        <v>7092.7086515913816</v>
      </c>
      <c r="H82" s="168">
        <f ca="1">IF($C82-H$1&lt;År1,0,G81*(1-VLOOKUP($A82,[1]Hugst!$R$5:$W$9,MATCH(ROUNDUP((H$1)/10,0)*10,[1]Hugst!$R$4:$W$4,0))))</f>
        <v>7084.6503083455191</v>
      </c>
      <c r="I82" s="168">
        <f ca="1">IF($C82-I$1&lt;År1,0,H81*(1-VLOOKUP($A82,[1]Hugst!$R$5:$W$9,MATCH(ROUNDUP((I$1)/10,0)*10,[1]Hugst!$R$4:$W$4,0))))</f>
        <v>7076.5881887210344</v>
      </c>
      <c r="J82" s="168">
        <f ca="1">IF($C82-J$1&lt;År1,0,I81*(1-VLOOKUP($A82,[1]Hugst!$R$5:$W$9,MATCH(ROUNDUP((J$1)/10,0)*10,[1]Hugst!$R$4:$W$4,0))))</f>
        <v>7068.5223298368946</v>
      </c>
      <c r="K82" s="168">
        <f ca="1">IF($C82-K$1&lt;År1,0,J81*(1-VLOOKUP($A82,[1]Hugst!$R$5:$W$9,MATCH(ROUNDUP((K$1)/10,0)*10,[1]Hugst!$R$4:$W$4,0))))</f>
        <v>7060.4527690843461</v>
      </c>
      <c r="L82" s="168">
        <f ca="1">IF($C82-L$1&lt;År1,0,K81*(1-VLOOKUP($A82,[1]Hugst!$R$5:$W$9,MATCH(ROUNDUP((L$1)/10,0)*10,[1]Hugst!$R$4:$W$4,0))))</f>
        <v>7052.3795441284383</v>
      </c>
      <c r="M82" s="168">
        <f ca="1">IF($C82-M$1&lt;År1,0,L81*(1-VLOOKUP($A82,[1]Hugst!$R$5:$W$9,MATCH(ROUNDUP((M$1)/10,0)*10,[1]Hugst!$R$4:$W$4,0))))</f>
        <v>7044.3026929092794</v>
      </c>
      <c r="N82" s="168">
        <f ca="1">IF($C82-N$1&lt;År1,0,M81*(1-VLOOKUP($A82,[1]Hugst!$R$5:$W$9,MATCH(ROUNDUP((N$1)/10,0)*10,[1]Hugst!$R$4:$W$4,0))))</f>
        <v>8328.734302618228</v>
      </c>
      <c r="O82" s="168">
        <f ca="1">IF($C82-O$1&lt;År1,0,N81*(1-VLOOKUP($A82,[1]Hugst!$R$5:$W$9,MATCH(ROUNDUP((O$1)/10,0)*10,[1]Hugst!$R$4:$W$4,0))))</f>
        <v>8320.6503138017288</v>
      </c>
      <c r="P82" s="168">
        <f ca="1">IF($C82-P$1&lt;År1,0,O81*(1-VLOOKUP($A82,[1]Hugst!$R$5:$W$9,MATCH(ROUNDUP((P$1)/10,0)*10,[1]Hugst!$R$4:$W$4,0))))</f>
        <v>8312.6484552092206</v>
      </c>
      <c r="Q82" s="168">
        <f ca="1">IF($C82-Q$1&lt;År1,0,P81*(1-VLOOKUP($A82,[1]Hugst!$R$5:$W$9,MATCH(ROUNDUP((Q$1)/10,0)*10,[1]Hugst!$R$4:$W$4,0))))</f>
        <v>8304.6751827933513</v>
      </c>
      <c r="R82" s="168">
        <f ca="1">IF($C82-R$1&lt;År1,0,Q81*(1-VLOOKUP($A82,[1]Hugst!$R$5:$W$9,MATCH(ROUNDUP((R$1)/10,0)*10,[1]Hugst!$R$4:$W$4,0))))</f>
        <v>8296.7305101474412</v>
      </c>
      <c r="S82" s="168">
        <f ca="1">IF($C82-S$1&lt;År1,0,R81*(1-VLOOKUP($A82,[1]Hugst!$R$5:$W$9,MATCH(ROUNDUP((S$1)/10,0)*10,[1]Hugst!$R$4:$W$4,0))))</f>
        <v>8288.8144510438378</v>
      </c>
      <c r="T82" s="168">
        <f ca="1">IF($C82-T$1&lt;År1,0,S81*(1-VLOOKUP($A82,[1]Hugst!$R$5:$W$9,MATCH(ROUNDUP((T$1)/10,0)*10,[1]Hugst!$R$4:$W$4,0))))</f>
        <v>8280.9270194343917</v>
      </c>
      <c r="U82" s="168">
        <f ca="1">IF($C82-U$1&lt;År1,0,T81*(1-VLOOKUP($A82,[1]Hugst!$R$5:$W$9,MATCH(ROUNDUP((U$1)/10,0)*10,[1]Hugst!$R$4:$W$4,0))))</f>
        <v>8273.0682294506933</v>
      </c>
      <c r="V82" s="168">
        <f ca="1">IF($C82-V$1&lt;År1,0,U81*(1-VLOOKUP($A82,[1]Hugst!$R$5:$W$9,MATCH(ROUNDUP((V$1)/10,0)*10,[1]Hugst!$R$4:$W$4,0))))</f>
        <v>8265.2380954047821</v>
      </c>
      <c r="W82" s="168">
        <f ca="1">IF($C82-W$1&lt;År1,0,V81*(1-VLOOKUP($A82,[1]Hugst!$R$5:$W$9,MATCH(ROUNDUP((W$1)/10,0)*10,[1]Hugst!$R$4:$W$4,0))))</f>
        <v>8257.4366317891654</v>
      </c>
      <c r="X82" s="168">
        <f ca="1">IF($C82-X$1&lt;År1,0,W81*(1-VLOOKUP($A82,[1]Hugst!$R$5:$W$9,MATCH(ROUNDUP((X$1)/10,0)*10,[1]Hugst!$R$4:$W$4,0))))</f>
        <v>8249.6638532777397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889.1616424996464</v>
      </c>
      <c r="E83" s="168">
        <f t="shared" ca="1" si="1"/>
        <v>126.38113130192505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7108.8138618234389</v>
      </c>
      <c r="G83" s="168">
        <f ca="1">IF($C83-G$1&lt;År1,0,F82*(1-VLOOKUP($A83,[1]Hugst!$R$5:$W$9,MATCH(ROUNDUP((G$1)/10,0)*10,[1]Hugst!$R$4:$W$4,0))))</f>
        <v>7100.763181610384</v>
      </c>
      <c r="H83" s="168">
        <f ca="1">IF($C83-H$1&lt;År1,0,G82*(1-VLOOKUP($A83,[1]Hugst!$R$5:$W$9,MATCH(ROUNDUP((H$1)/10,0)*10,[1]Hugst!$R$4:$W$4,0))))</f>
        <v>7092.7086515913816</v>
      </c>
      <c r="I83" s="168">
        <f ca="1">IF($C83-I$1&lt;År1,0,H82*(1-VLOOKUP($A83,[1]Hugst!$R$5:$W$9,MATCH(ROUNDUP((I$1)/10,0)*10,[1]Hugst!$R$4:$W$4,0))))</f>
        <v>7084.6503083455191</v>
      </c>
      <c r="J83" s="168">
        <f ca="1">IF($C83-J$1&lt;År1,0,I82*(1-VLOOKUP($A83,[1]Hugst!$R$5:$W$9,MATCH(ROUNDUP((J$1)/10,0)*10,[1]Hugst!$R$4:$W$4,0))))</f>
        <v>7076.5881887210344</v>
      </c>
      <c r="K83" s="168">
        <f ca="1">IF($C83-K$1&lt;År1,0,J82*(1-VLOOKUP($A83,[1]Hugst!$R$5:$W$9,MATCH(ROUNDUP((K$1)/10,0)*10,[1]Hugst!$R$4:$W$4,0))))</f>
        <v>7068.5223298368946</v>
      </c>
      <c r="L83" s="168">
        <f ca="1">IF($C83-L$1&lt;År1,0,K82*(1-VLOOKUP($A83,[1]Hugst!$R$5:$W$9,MATCH(ROUNDUP((L$1)/10,0)*10,[1]Hugst!$R$4:$W$4,0))))</f>
        <v>7060.4527690843461</v>
      </c>
      <c r="M83" s="168">
        <f ca="1">IF($C83-M$1&lt;År1,0,L82*(1-VLOOKUP($A83,[1]Hugst!$R$5:$W$9,MATCH(ROUNDUP((M$1)/10,0)*10,[1]Hugst!$R$4:$W$4,0))))</f>
        <v>7052.3795441284383</v>
      </c>
      <c r="N83" s="168">
        <f ca="1">IF($C83-N$1&lt;År1,0,M82*(1-VLOOKUP($A83,[1]Hugst!$R$5:$W$9,MATCH(ROUNDUP((N$1)/10,0)*10,[1]Hugst!$R$4:$W$4,0))))</f>
        <v>7044.3026929092794</v>
      </c>
      <c r="O83" s="168">
        <f ca="1">IF($C83-O$1&lt;År1,0,N82*(1-VLOOKUP($A83,[1]Hugst!$R$5:$W$9,MATCH(ROUNDUP((O$1)/10,0)*10,[1]Hugst!$R$4:$W$4,0))))</f>
        <v>8328.734302618228</v>
      </c>
      <c r="P83" s="168">
        <f ca="1">IF($C83-P$1&lt;År1,0,O82*(1-VLOOKUP($A83,[1]Hugst!$R$5:$W$9,MATCH(ROUNDUP((P$1)/10,0)*10,[1]Hugst!$R$4:$W$4,0))))</f>
        <v>8307.9577963738957</v>
      </c>
      <c r="Q83" s="168">
        <f ca="1">IF($C83-Q$1&lt;År1,0,P82*(1-VLOOKUP($A83,[1]Hugst!$R$5:$W$9,MATCH(ROUNDUP((Q$1)/10,0)*10,[1]Hugst!$R$4:$W$4,0))))</f>
        <v>8299.9681440063596</v>
      </c>
      <c r="R83" s="168">
        <f ca="1">IF($C83-R$1&lt;År1,0,Q82*(1-VLOOKUP($A83,[1]Hugst!$R$5:$W$9,MATCH(ROUNDUP((R$1)/10,0)*10,[1]Hugst!$R$4:$W$4,0))))</f>
        <v>8292.0070342094295</v>
      </c>
      <c r="S83" s="168">
        <f ca="1">IF($C83-S$1&lt;År1,0,R82*(1-VLOOKUP($A83,[1]Hugst!$R$5:$W$9,MATCH(ROUNDUP((S$1)/10,0)*10,[1]Hugst!$R$4:$W$4,0))))</f>
        <v>8284.0744805556915</v>
      </c>
      <c r="T83" s="168">
        <f ca="1">IF($C83-T$1&lt;År1,0,S82*(1-VLOOKUP($A83,[1]Hugst!$R$5:$W$9,MATCH(ROUNDUP((T$1)/10,0)*10,[1]Hugst!$R$4:$W$4,0))))</f>
        <v>8276.1704967964833</v>
      </c>
      <c r="U83" s="168">
        <f ca="1">IF($C83-U$1&lt;År1,0,T82*(1-VLOOKUP($A83,[1]Hugst!$R$5:$W$9,MATCH(ROUNDUP((U$1)/10,0)*10,[1]Hugst!$R$4:$W$4,0))))</f>
        <v>8268.2950968623736</v>
      </c>
      <c r="V83" s="168">
        <f ca="1">IF($C83-V$1&lt;År1,0,U82*(1-VLOOKUP($A83,[1]Hugst!$R$5:$W$9,MATCH(ROUNDUP((V$1)/10,0)*10,[1]Hugst!$R$4:$W$4,0))))</f>
        <v>8260.4482948633959</v>
      </c>
      <c r="W83" s="168">
        <f ca="1">IF($C83-W$1&lt;År1,0,V82*(1-VLOOKUP($A83,[1]Hugst!$R$5:$W$9,MATCH(ROUNDUP((W$1)/10,0)*10,[1]Hugst!$R$4:$W$4,0))))</f>
        <v>8252.6301050897582</v>
      </c>
      <c r="X83" s="168">
        <f ca="1">IF($C83-X$1&lt;År1,0,W82*(1-VLOOKUP($A83,[1]Hugst!$R$5:$W$9,MATCH(ROUNDUP((X$1)/10,0)*10,[1]Hugst!$R$4:$W$4,0))))</f>
        <v>8244.8405420118597</v>
      </c>
      <c r="Y83" s="168">
        <f ca="1">IF($C83-Y$1&lt;År1,0,X82*(1-VLOOKUP($A83,[1]Hugst!$R$5:$W$9,MATCH(ROUNDUP((Y$1)/10,0)*10,[1]Hugst!$R$4:$W$4,0))))</f>
        <v>8237.0796202812144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884.71583428717713</v>
      </c>
      <c r="E84" s="168">
        <f t="shared" ca="1" si="1"/>
        <v>140.63833944889484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7118.6252617579394</v>
      </c>
      <c r="G84" s="168">
        <f ca="1">IF($C84-G$1&lt;År1,0,F83*(1-VLOOKUP($A84,[1]Hugst!$R$5:$W$9,MATCH(ROUNDUP((G$1)/10,0)*10,[1]Hugst!$R$4:$W$4,0))))</f>
        <v>7108.8138618234389</v>
      </c>
      <c r="H84" s="168">
        <f ca="1">IF($C84-H$1&lt;År1,0,G83*(1-VLOOKUP($A84,[1]Hugst!$R$5:$W$9,MATCH(ROUNDUP((H$1)/10,0)*10,[1]Hugst!$R$4:$W$4,0))))</f>
        <v>7100.763181610384</v>
      </c>
      <c r="I84" s="168">
        <f ca="1">IF($C84-I$1&lt;År1,0,H83*(1-VLOOKUP($A84,[1]Hugst!$R$5:$W$9,MATCH(ROUNDUP((I$1)/10,0)*10,[1]Hugst!$R$4:$W$4,0))))</f>
        <v>7092.7086515913816</v>
      </c>
      <c r="J84" s="168">
        <f ca="1">IF($C84-J$1&lt;År1,0,I83*(1-VLOOKUP($A84,[1]Hugst!$R$5:$W$9,MATCH(ROUNDUP((J$1)/10,0)*10,[1]Hugst!$R$4:$W$4,0))))</f>
        <v>7084.6503083455191</v>
      </c>
      <c r="K84" s="168">
        <f ca="1">IF($C84-K$1&lt;År1,0,J83*(1-VLOOKUP($A84,[1]Hugst!$R$5:$W$9,MATCH(ROUNDUP((K$1)/10,0)*10,[1]Hugst!$R$4:$W$4,0))))</f>
        <v>7076.5881887210344</v>
      </c>
      <c r="L84" s="168">
        <f ca="1">IF($C84-L$1&lt;År1,0,K83*(1-VLOOKUP($A84,[1]Hugst!$R$5:$W$9,MATCH(ROUNDUP((L$1)/10,0)*10,[1]Hugst!$R$4:$W$4,0))))</f>
        <v>7068.5223298368946</v>
      </c>
      <c r="M84" s="168">
        <f ca="1">IF($C84-M$1&lt;År1,0,L83*(1-VLOOKUP($A84,[1]Hugst!$R$5:$W$9,MATCH(ROUNDUP((M$1)/10,0)*10,[1]Hugst!$R$4:$W$4,0))))</f>
        <v>7060.4527690843461</v>
      </c>
      <c r="N84" s="168">
        <f ca="1">IF($C84-N$1&lt;År1,0,M83*(1-VLOOKUP($A84,[1]Hugst!$R$5:$W$9,MATCH(ROUNDUP((N$1)/10,0)*10,[1]Hugst!$R$4:$W$4,0))))</f>
        <v>7052.3795441284383</v>
      </c>
      <c r="O84" s="168">
        <f ca="1">IF($C84-O$1&lt;År1,0,N83*(1-VLOOKUP($A84,[1]Hugst!$R$5:$W$9,MATCH(ROUNDUP((O$1)/10,0)*10,[1]Hugst!$R$4:$W$4,0))))</f>
        <v>7044.3026929092794</v>
      </c>
      <c r="P84" s="168">
        <f ca="1">IF($C84-P$1&lt;År1,0,O83*(1-VLOOKUP($A84,[1]Hugst!$R$5:$W$9,MATCH(ROUNDUP((P$1)/10,0)*10,[1]Hugst!$R$4:$W$4,0))))</f>
        <v>8316.0294536820311</v>
      </c>
      <c r="Q84" s="168">
        <f ca="1">IF($C84-Q$1&lt;År1,0,P83*(1-VLOOKUP($A84,[1]Hugst!$R$5:$W$9,MATCH(ROUNDUP((Q$1)/10,0)*10,[1]Hugst!$R$4:$W$4,0))))</f>
        <v>8295.2846404133252</v>
      </c>
      <c r="R84" s="168">
        <f ca="1">IF($C84-R$1&lt;År1,0,Q83*(1-VLOOKUP($A84,[1]Hugst!$R$5:$W$9,MATCH(ROUNDUP((R$1)/10,0)*10,[1]Hugst!$R$4:$W$4,0))))</f>
        <v>8287.3071756510963</v>
      </c>
      <c r="S84" s="168">
        <f ca="1">IF($C84-S$1&lt;År1,0,R83*(1-VLOOKUP($A84,[1]Hugst!$R$5:$W$9,MATCH(ROUNDUP((S$1)/10,0)*10,[1]Hugst!$R$4:$W$4,0))))</f>
        <v>8279.3582099199575</v>
      </c>
      <c r="T84" s="168">
        <f ca="1">IF($C84-T$1&lt;År1,0,S83*(1-VLOOKUP($A84,[1]Hugst!$R$5:$W$9,MATCH(ROUNDUP((T$1)/10,0)*10,[1]Hugst!$R$4:$W$4,0))))</f>
        <v>8271.4377567717929</v>
      </c>
      <c r="U84" s="168">
        <f ca="1">IF($C84-U$1&lt;År1,0,T83*(1-VLOOKUP($A84,[1]Hugst!$R$5:$W$9,MATCH(ROUNDUP((U$1)/10,0)*10,[1]Hugst!$R$4:$W$4,0))))</f>
        <v>8263.5458299369639</v>
      </c>
      <c r="V84" s="168">
        <f ca="1">IF($C84-V$1&lt;År1,0,U83*(1-VLOOKUP($A84,[1]Hugst!$R$5:$W$9,MATCH(ROUNDUP((V$1)/10,0)*10,[1]Hugst!$R$4:$W$4,0))))</f>
        <v>8255.6824433247875</v>
      </c>
      <c r="W84" s="168">
        <f ca="1">IF($C84-W$1&lt;År1,0,V83*(1-VLOOKUP($A84,[1]Hugst!$R$5:$W$9,MATCH(ROUNDUP((W$1)/10,0)*10,[1]Hugst!$R$4:$W$4,0))))</f>
        <v>8247.8476110237734</v>
      </c>
      <c r="X84" s="168">
        <f ca="1">IF($C84-X$1&lt;År1,0,W83*(1-VLOOKUP($A84,[1]Hugst!$R$5:$W$9,MATCH(ROUNDUP((X$1)/10,0)*10,[1]Hugst!$R$4:$W$4,0))))</f>
        <v>8240.0413473023327</v>
      </c>
      <c r="Y84" s="168">
        <f ca="1">IF($C84-Y$1&lt;År1,0,X83*(1-VLOOKUP($A84,[1]Hugst!$R$5:$W$9,MATCH(ROUNDUP((Y$1)/10,0)*10,[1]Hugst!$R$4:$W$4,0))))</f>
        <v>8232.263666608791</v>
      </c>
      <c r="Z84" s="168">
        <f ca="1">IF($C84-Z$1&lt;År1,0,Y83*(1-VLOOKUP($A84,[1]Hugst!$R$5:$W$9,MATCH(ROUNDUP((Z$1)/10,0)*10,[1]Hugst!$R$4:$W$4,0))))</f>
        <v>8222.769439584963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880.29225511574259</v>
      </c>
      <c r="E85" s="168">
        <f t="shared" ca="1" si="1"/>
        <v>152.91044470961788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7126.4737878472279</v>
      </c>
      <c r="G85" s="168">
        <f ca="1">IF($C85-G$1&lt;År1,0,F84*(1-VLOOKUP($A85,[1]Hugst!$R$5:$W$9,MATCH(ROUNDUP((G$1)/10,0)*10,[1]Hugst!$R$4:$W$4,0))))</f>
        <v>7118.6252617579394</v>
      </c>
      <c r="H85" s="168">
        <f ca="1">IF($C85-H$1&lt;År1,0,G84*(1-VLOOKUP($A85,[1]Hugst!$R$5:$W$9,MATCH(ROUNDUP((H$1)/10,0)*10,[1]Hugst!$R$4:$W$4,0))))</f>
        <v>7108.8138618234389</v>
      </c>
      <c r="I85" s="168">
        <f ca="1">IF($C85-I$1&lt;År1,0,H84*(1-VLOOKUP($A85,[1]Hugst!$R$5:$W$9,MATCH(ROUNDUP((I$1)/10,0)*10,[1]Hugst!$R$4:$W$4,0))))</f>
        <v>7100.763181610384</v>
      </c>
      <c r="J85" s="168">
        <f ca="1">IF($C85-J$1&lt;År1,0,I84*(1-VLOOKUP($A85,[1]Hugst!$R$5:$W$9,MATCH(ROUNDUP((J$1)/10,0)*10,[1]Hugst!$R$4:$W$4,0))))</f>
        <v>7092.7086515913816</v>
      </c>
      <c r="K85" s="168">
        <f ca="1">IF($C85-K$1&lt;År1,0,J84*(1-VLOOKUP($A85,[1]Hugst!$R$5:$W$9,MATCH(ROUNDUP((K$1)/10,0)*10,[1]Hugst!$R$4:$W$4,0))))</f>
        <v>7084.6503083455191</v>
      </c>
      <c r="L85" s="168">
        <f ca="1">IF($C85-L$1&lt;År1,0,K84*(1-VLOOKUP($A85,[1]Hugst!$R$5:$W$9,MATCH(ROUNDUP((L$1)/10,0)*10,[1]Hugst!$R$4:$W$4,0))))</f>
        <v>7076.5881887210344</v>
      </c>
      <c r="M85" s="168">
        <f ca="1">IF($C85-M$1&lt;År1,0,L84*(1-VLOOKUP($A85,[1]Hugst!$R$5:$W$9,MATCH(ROUNDUP((M$1)/10,0)*10,[1]Hugst!$R$4:$W$4,0))))</f>
        <v>7068.5223298368946</v>
      </c>
      <c r="N85" s="168">
        <f ca="1">IF($C85-N$1&lt;År1,0,M84*(1-VLOOKUP($A85,[1]Hugst!$R$5:$W$9,MATCH(ROUNDUP((N$1)/10,0)*10,[1]Hugst!$R$4:$W$4,0))))</f>
        <v>7060.4527690843461</v>
      </c>
      <c r="O85" s="168">
        <f ca="1">IF($C85-O$1&lt;År1,0,N84*(1-VLOOKUP($A85,[1]Hugst!$R$5:$W$9,MATCH(ROUNDUP((O$1)/10,0)*10,[1]Hugst!$R$4:$W$4,0))))</f>
        <v>7052.3795441284383</v>
      </c>
      <c r="P85" s="168">
        <f ca="1">IF($C85-P$1&lt;År1,0,O84*(1-VLOOKUP($A85,[1]Hugst!$R$5:$W$9,MATCH(ROUNDUP((P$1)/10,0)*10,[1]Hugst!$R$4:$W$4,0))))</f>
        <v>7033.5571464285704</v>
      </c>
      <c r="Q85" s="168">
        <f ca="1">IF($C85-Q$1&lt;År1,0,P84*(1-VLOOKUP($A85,[1]Hugst!$R$5:$W$9,MATCH(ROUNDUP((Q$1)/10,0)*10,[1]Hugst!$R$4:$W$4,0))))</f>
        <v>8303.3439850238719</v>
      </c>
      <c r="R85" s="168">
        <f ca="1">IF($C85-R$1&lt;År1,0,Q84*(1-VLOOKUP($A85,[1]Hugst!$R$5:$W$9,MATCH(ROUNDUP((R$1)/10,0)*10,[1]Hugst!$R$4:$W$4,0))))</f>
        <v>8282.6308163855756</v>
      </c>
      <c r="S85" s="168">
        <f ca="1">IF($C85-S$1&lt;År1,0,R84*(1-VLOOKUP($A85,[1]Hugst!$R$5:$W$9,MATCH(ROUNDUP((S$1)/10,0)*10,[1]Hugst!$R$4:$W$4,0))))</f>
        <v>8274.6655206373907</v>
      </c>
      <c r="T85" s="168">
        <f ca="1">IF($C85-T$1&lt;År1,0,S84*(1-VLOOKUP($A85,[1]Hugst!$R$5:$W$9,MATCH(ROUNDUP((T$1)/10,0)*10,[1]Hugst!$R$4:$W$4,0))))</f>
        <v>8266.7286804471987</v>
      </c>
      <c r="U85" s="168">
        <f ca="1">IF($C85-U$1&lt;År1,0,T84*(1-VLOOKUP($A85,[1]Hugst!$R$5:$W$9,MATCH(ROUNDUP((U$1)/10,0)*10,[1]Hugst!$R$4:$W$4,0))))</f>
        <v>8258.8203093462089</v>
      </c>
      <c r="V85" s="168">
        <f ca="1">IF($C85-V$1&lt;År1,0,U84*(1-VLOOKUP($A85,[1]Hugst!$R$5:$W$9,MATCH(ROUNDUP((V$1)/10,0)*10,[1]Hugst!$R$4:$W$4,0))))</f>
        <v>8250.9404210438388</v>
      </c>
      <c r="W85" s="168">
        <f ca="1">IF($C85-W$1&lt;År1,0,V84*(1-VLOOKUP($A85,[1]Hugst!$R$5:$W$9,MATCH(ROUNDUP((W$1)/10,0)*10,[1]Hugst!$R$4:$W$4,0))))</f>
        <v>8243.0890294281908</v>
      </c>
      <c r="X85" s="168">
        <f ca="1">IF($C85-X$1&lt;År1,0,W84*(1-VLOOKUP($A85,[1]Hugst!$R$5:$W$9,MATCH(ROUNDUP((X$1)/10,0)*10,[1]Hugst!$R$4:$W$4,0))))</f>
        <v>8235.2661485662793</v>
      </c>
      <c r="Y85" s="168">
        <f ca="1">IF($C85-Y$1&lt;År1,0,X84*(1-VLOOKUP($A85,[1]Hugst!$R$5:$W$9,MATCH(ROUNDUP((Y$1)/10,0)*10,[1]Hugst!$R$4:$W$4,0))))</f>
        <v>8227.4717927047532</v>
      </c>
      <c r="Z85" s="168">
        <f ca="1">IF($C85-Z$1&lt;År1,0,Y84*(1-VLOOKUP($A85,[1]Hugst!$R$5:$W$9,MATCH(ROUNDUP((Z$1)/10,0)*10,[1]Hugst!$R$4:$W$4,0))))</f>
        <v>8217.9618526117156</v>
      </c>
      <c r="AA85" s="168">
        <f ca="1">IF($C85-AA$1&lt;År1,0,Z84*(1-VLOOKUP($A85,[1]Hugst!$R$5:$W$9,MATCH(ROUNDUP((AA$1)/10,0)*10,[1]Hugst!$R$4:$W$4,0))))</f>
        <v>8208.484119795854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875.89079384019351</v>
      </c>
      <c r="E86" s="168">
        <f t="shared" ca="1" si="1"/>
        <v>165.17211042460985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7134.3339922866708</v>
      </c>
      <c r="G86" s="168">
        <f ca="1">IF($C86-G$1&lt;År1,0,F85*(1-VLOOKUP($A86,[1]Hugst!$R$5:$W$9,MATCH(ROUNDUP((G$1)/10,0)*10,[1]Hugst!$R$4:$W$4,0))))</f>
        <v>7126.4737878472279</v>
      </c>
      <c r="H86" s="168">
        <f ca="1">IF($C86-H$1&lt;År1,0,G85*(1-VLOOKUP($A86,[1]Hugst!$R$5:$W$9,MATCH(ROUNDUP((H$1)/10,0)*10,[1]Hugst!$R$4:$W$4,0))))</f>
        <v>7118.6252617579394</v>
      </c>
      <c r="I86" s="168">
        <f ca="1">IF($C86-I$1&lt;År1,0,H85*(1-VLOOKUP($A86,[1]Hugst!$R$5:$W$9,MATCH(ROUNDUP((I$1)/10,0)*10,[1]Hugst!$R$4:$W$4,0))))</f>
        <v>7108.8138618234389</v>
      </c>
      <c r="J86" s="168">
        <f ca="1">IF($C86-J$1&lt;År1,0,I85*(1-VLOOKUP($A86,[1]Hugst!$R$5:$W$9,MATCH(ROUNDUP((J$1)/10,0)*10,[1]Hugst!$R$4:$W$4,0))))</f>
        <v>7100.763181610384</v>
      </c>
      <c r="K86" s="168">
        <f ca="1">IF($C86-K$1&lt;År1,0,J85*(1-VLOOKUP($A86,[1]Hugst!$R$5:$W$9,MATCH(ROUNDUP((K$1)/10,0)*10,[1]Hugst!$R$4:$W$4,0))))</f>
        <v>7092.7086515913816</v>
      </c>
      <c r="L86" s="168">
        <f ca="1">IF($C86-L$1&lt;År1,0,K85*(1-VLOOKUP($A86,[1]Hugst!$R$5:$W$9,MATCH(ROUNDUP((L$1)/10,0)*10,[1]Hugst!$R$4:$W$4,0))))</f>
        <v>7084.6503083455191</v>
      </c>
      <c r="M86" s="168">
        <f ca="1">IF($C86-M$1&lt;År1,0,L85*(1-VLOOKUP($A86,[1]Hugst!$R$5:$W$9,MATCH(ROUNDUP((M$1)/10,0)*10,[1]Hugst!$R$4:$W$4,0))))</f>
        <v>7076.5881887210344</v>
      </c>
      <c r="N86" s="168">
        <f ca="1">IF($C86-N$1&lt;År1,0,M85*(1-VLOOKUP($A86,[1]Hugst!$R$5:$W$9,MATCH(ROUNDUP((N$1)/10,0)*10,[1]Hugst!$R$4:$W$4,0))))</f>
        <v>7068.5223298368946</v>
      </c>
      <c r="O86" s="168">
        <f ca="1">IF($C86-O$1&lt;År1,0,N85*(1-VLOOKUP($A86,[1]Hugst!$R$5:$W$9,MATCH(ROUNDUP((O$1)/10,0)*10,[1]Hugst!$R$4:$W$4,0))))</f>
        <v>7060.4527690843461</v>
      </c>
      <c r="P86" s="168">
        <f ca="1">IF($C86-P$1&lt;År1,0,O85*(1-VLOOKUP($A86,[1]Hugst!$R$5:$W$9,MATCH(ROUNDUP((P$1)/10,0)*10,[1]Hugst!$R$4:$W$4,0))))</f>
        <v>7041.6216770272249</v>
      </c>
      <c r="Q86" s="168">
        <f ca="1">IF($C86-Q$1&lt;År1,0,P85*(1-VLOOKUP($A86,[1]Hugst!$R$5:$W$9,MATCH(ROUNDUP((Q$1)/10,0)*10,[1]Hugst!$R$4:$W$4,0))))</f>
        <v>7022.8279914594423</v>
      </c>
      <c r="R86" s="168">
        <f ca="1">IF($C86-R$1&lt;År1,0,Q85*(1-VLOOKUP($A86,[1]Hugst!$R$5:$W$9,MATCH(ROUNDUP((R$1)/10,0)*10,[1]Hugst!$R$4:$W$4,0))))</f>
        <v>8290.6778670806143</v>
      </c>
      <c r="S86" s="168">
        <f ca="1">IF($C86-S$1&lt;År1,0,R85*(1-VLOOKUP($A86,[1]Hugst!$R$5:$W$9,MATCH(ROUNDUP((S$1)/10,0)*10,[1]Hugst!$R$4:$W$4,0))))</f>
        <v>8269.996294801258</v>
      </c>
      <c r="T86" s="168">
        <f ca="1">IF($C86-T$1&lt;År1,0,S85*(1-VLOOKUP($A86,[1]Hugst!$R$5:$W$9,MATCH(ROUNDUP((T$1)/10,0)*10,[1]Hugst!$R$4:$W$4,0))))</f>
        <v>8262.0431495042139</v>
      </c>
      <c r="U86" s="168">
        <f ca="1">IF($C86-U$1&lt;År1,0,T85*(1-VLOOKUP($A86,[1]Hugst!$R$5:$W$9,MATCH(ROUNDUP((U$1)/10,0)*10,[1]Hugst!$R$4:$W$4,0))))</f>
        <v>8254.1184163583803</v>
      </c>
      <c r="V86" s="168">
        <f ca="1">IF($C86-V$1&lt;År1,0,U85*(1-VLOOKUP($A86,[1]Hugst!$R$5:$W$9,MATCH(ROUNDUP((V$1)/10,0)*10,[1]Hugst!$R$4:$W$4,0))))</f>
        <v>8246.2221088743245</v>
      </c>
      <c r="W86" s="168">
        <f ca="1">IF($C86-W$1&lt;År1,0,V85*(1-VLOOKUP($A86,[1]Hugst!$R$5:$W$9,MATCH(ROUNDUP((W$1)/10,0)*10,[1]Hugst!$R$4:$W$4,0))))</f>
        <v>8238.3542407405512</v>
      </c>
      <c r="X86" s="168">
        <f ca="1">IF($C86-X$1&lt;År1,0,W85*(1-VLOOKUP($A86,[1]Hugst!$R$5:$W$9,MATCH(ROUNDUP((X$1)/10,0)*10,[1]Hugst!$R$4:$W$4,0))))</f>
        <v>8230.5148258239788</v>
      </c>
      <c r="Y86" s="168">
        <f ca="1">IF($C86-Y$1&lt;År1,0,X85*(1-VLOOKUP($A86,[1]Hugst!$R$5:$W$9,MATCH(ROUNDUP((Y$1)/10,0)*10,[1]Hugst!$R$4:$W$4,0))))</f>
        <v>8222.7038781701613</v>
      </c>
      <c r="Z86" s="168">
        <f ca="1">IF($C86-Z$1&lt;År1,0,Y85*(1-VLOOKUP($A86,[1]Hugst!$R$5:$W$9,MATCH(ROUNDUP((Z$1)/10,0)*10,[1]Hugst!$R$4:$W$4,0))))</f>
        <v>8213.1783035733588</v>
      </c>
      <c r="AA86" s="168">
        <f ca="1">IF($C86-AA$1&lt;År1,0,Z85*(1-VLOOKUP($A86,[1]Hugst!$R$5:$W$9,MATCH(ROUNDUP((AA$1)/10,0)*10,[1]Hugst!$R$4:$W$4,0))))</f>
        <v>8203.6848849864145</v>
      </c>
      <c r="AB86" s="168">
        <f ca="1">IF($C86-AB$1&lt;År1,0,AA85*(1-VLOOKUP($A86,[1]Hugst!$R$5:$W$9,MATCH(ROUNDUP((AB$1)/10,0)*10,[1]Hugst!$R$4:$W$4,0))))</f>
        <v>8194.2236177233262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871.51133987093999</v>
      </c>
      <c r="E87" s="168">
        <f t="shared" ca="1" si="1"/>
        <v>177.42335908176028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7142.2057869745677</v>
      </c>
      <c r="G87" s="168">
        <f ca="1">IF($C87-G$1&lt;År1,0,F86*(1-VLOOKUP($A87,[1]Hugst!$R$5:$W$9,MATCH(ROUNDUP((G$1)/10,0)*10,[1]Hugst!$R$4:$W$4,0))))</f>
        <v>7134.3339922866708</v>
      </c>
      <c r="H87" s="168">
        <f ca="1">IF($C87-H$1&lt;År1,0,G86*(1-VLOOKUP($A87,[1]Hugst!$R$5:$W$9,MATCH(ROUNDUP((H$1)/10,0)*10,[1]Hugst!$R$4:$W$4,0))))</f>
        <v>7126.4737878472279</v>
      </c>
      <c r="I87" s="168">
        <f ca="1">IF($C87-I$1&lt;År1,0,H86*(1-VLOOKUP($A87,[1]Hugst!$R$5:$W$9,MATCH(ROUNDUP((I$1)/10,0)*10,[1]Hugst!$R$4:$W$4,0))))</f>
        <v>7118.6252617579394</v>
      </c>
      <c r="J87" s="168">
        <f ca="1">IF($C87-J$1&lt;År1,0,I86*(1-VLOOKUP($A87,[1]Hugst!$R$5:$W$9,MATCH(ROUNDUP((J$1)/10,0)*10,[1]Hugst!$R$4:$W$4,0))))</f>
        <v>7108.8138618234389</v>
      </c>
      <c r="K87" s="168">
        <f ca="1">IF($C87-K$1&lt;År1,0,J86*(1-VLOOKUP($A87,[1]Hugst!$R$5:$W$9,MATCH(ROUNDUP((K$1)/10,0)*10,[1]Hugst!$R$4:$W$4,0))))</f>
        <v>7100.763181610384</v>
      </c>
      <c r="L87" s="168">
        <f ca="1">IF($C87-L$1&lt;År1,0,K86*(1-VLOOKUP($A87,[1]Hugst!$R$5:$W$9,MATCH(ROUNDUP((L$1)/10,0)*10,[1]Hugst!$R$4:$W$4,0))))</f>
        <v>7092.7086515913816</v>
      </c>
      <c r="M87" s="168">
        <f ca="1">IF($C87-M$1&lt;År1,0,L86*(1-VLOOKUP($A87,[1]Hugst!$R$5:$W$9,MATCH(ROUNDUP((M$1)/10,0)*10,[1]Hugst!$R$4:$W$4,0))))</f>
        <v>7084.6503083455191</v>
      </c>
      <c r="N87" s="168">
        <f ca="1">IF($C87-N$1&lt;År1,0,M86*(1-VLOOKUP($A87,[1]Hugst!$R$5:$W$9,MATCH(ROUNDUP((N$1)/10,0)*10,[1]Hugst!$R$4:$W$4,0))))</f>
        <v>7076.5881887210344</v>
      </c>
      <c r="O87" s="168">
        <f ca="1">IF($C87-O$1&lt;År1,0,N86*(1-VLOOKUP($A87,[1]Hugst!$R$5:$W$9,MATCH(ROUNDUP((O$1)/10,0)*10,[1]Hugst!$R$4:$W$4,0))))</f>
        <v>7068.5223298368946</v>
      </c>
      <c r="P87" s="168">
        <f ca="1">IF($C87-P$1&lt;År1,0,O86*(1-VLOOKUP($A87,[1]Hugst!$R$5:$W$9,MATCH(ROUNDUP((P$1)/10,0)*10,[1]Hugst!$R$4:$W$4,0))))</f>
        <v>7049.6825868942169</v>
      </c>
      <c r="Q87" s="168">
        <f ca="1">IF($C87-Q$1&lt;År1,0,P86*(1-VLOOKUP($A87,[1]Hugst!$R$5:$W$9,MATCH(ROUNDUP((Q$1)/10,0)*10,[1]Hugst!$R$4:$W$4,0))))</f>
        <v>7030.8802202317593</v>
      </c>
      <c r="R87" s="168">
        <f ca="1">IF($C87-R$1&lt;År1,0,Q86*(1-VLOOKUP($A87,[1]Hugst!$R$5:$W$9,MATCH(ROUNDUP((R$1)/10,0)*10,[1]Hugst!$R$4:$W$4,0))))</f>
        <v>7012.1152029978939</v>
      </c>
      <c r="S87" s="168">
        <f ca="1">IF($C87-S$1&lt;År1,0,R86*(1-VLOOKUP($A87,[1]Hugst!$R$5:$W$9,MATCH(ROUNDUP((S$1)/10,0)*10,[1]Hugst!$R$4:$W$4,0))))</f>
        <v>8278.0310703342202</v>
      </c>
      <c r="T87" s="168">
        <f ca="1">IF($C87-T$1&lt;År1,0,S86*(1-VLOOKUP($A87,[1]Hugst!$R$5:$W$9,MATCH(ROUNDUP((T$1)/10,0)*10,[1]Hugst!$R$4:$W$4,0))))</f>
        <v>8257.3810462159672</v>
      </c>
      <c r="U87" s="168">
        <f ca="1">IF($C87-U$1&lt;År1,0,T86*(1-VLOOKUP($A87,[1]Hugst!$R$5:$W$9,MATCH(ROUNDUP((U$1)/10,0)*10,[1]Hugst!$R$4:$W$4,0))))</f>
        <v>8249.4400328354786</v>
      </c>
      <c r="V87" s="168">
        <f ca="1">IF($C87-V$1&lt;År1,0,U86*(1-VLOOKUP($A87,[1]Hugst!$R$5:$W$9,MATCH(ROUNDUP((V$1)/10,0)*10,[1]Hugst!$R$4:$W$4,0))))</f>
        <v>8241.5273882656293</v>
      </c>
      <c r="W87" s="168">
        <f ca="1">IF($C87-W$1&lt;År1,0,V86*(1-VLOOKUP($A87,[1]Hugst!$R$5:$W$9,MATCH(ROUNDUP((W$1)/10,0)*10,[1]Hugst!$R$4:$W$4,0))))</f>
        <v>8233.6431259963811</v>
      </c>
      <c r="X87" s="168">
        <f ca="1">IF($C87-X$1&lt;År1,0,W86*(1-VLOOKUP($A87,[1]Hugst!$R$5:$W$9,MATCH(ROUNDUP((X$1)/10,0)*10,[1]Hugst!$R$4:$W$4,0))))</f>
        <v>8225.787259695353</v>
      </c>
      <c r="Y87" s="168">
        <f ca="1">IF($C87-Y$1&lt;År1,0,X86*(1-VLOOKUP($A87,[1]Hugst!$R$5:$W$9,MATCH(ROUNDUP((Y$1)/10,0)*10,[1]Hugst!$R$4:$W$4,0))))</f>
        <v>8217.959803208314</v>
      </c>
      <c r="Z87" s="168">
        <f ca="1">IF($C87-Z$1&lt;År1,0,Y86*(1-VLOOKUP($A87,[1]Hugst!$R$5:$W$9,MATCH(ROUNDUP((Z$1)/10,0)*10,[1]Hugst!$R$4:$W$4,0))))</f>
        <v>8208.4186722801187</v>
      </c>
      <c r="AA87" s="168">
        <f ca="1">IF($C87-AA$1&lt;År1,0,Z86*(1-VLOOKUP($A87,[1]Hugst!$R$5:$W$9,MATCH(ROUNDUP((AA$1)/10,0)*10,[1]Hugst!$R$4:$W$4,0))))</f>
        <v>8198.9096463510487</v>
      </c>
      <c r="AB87" s="168">
        <f ca="1">IF($C87-AB$1&lt;År1,0,AA86*(1-VLOOKUP($A87,[1]Hugst!$R$5:$W$9,MATCH(ROUNDUP((AB$1)/10,0)*10,[1]Hugst!$R$4:$W$4,0))))</f>
        <v>8189.4327205675818</v>
      </c>
      <c r="AC87" s="168">
        <f ca="1">IF($C87-AC$1&lt;År1,0,AB86*(1-VLOOKUP($A87,[1]Hugst!$R$5:$W$9,MATCH(ROUNDUP((AC$1)/10,0)*10,[1]Hugst!$R$4:$W$4,0))))</f>
        <v>8179.9878902518576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867.15378317160503</v>
      </c>
      <c r="E88" s="168">
        <f t="shared" ca="1" si="1"/>
        <v>189.66421303045354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7150.089084223926</v>
      </c>
      <c r="G88" s="168">
        <f ca="1">IF($C88-G$1&lt;År1,0,F87*(1-VLOOKUP($A88,[1]Hugst!$R$5:$W$9,MATCH(ROUNDUP((G$1)/10,0)*10,[1]Hugst!$R$4:$W$4,0))))</f>
        <v>7142.2057869745677</v>
      </c>
      <c r="H88" s="168">
        <f ca="1">IF($C88-H$1&lt;År1,0,G87*(1-VLOOKUP($A88,[1]Hugst!$R$5:$W$9,MATCH(ROUNDUP((H$1)/10,0)*10,[1]Hugst!$R$4:$W$4,0))))</f>
        <v>7134.3339922866708</v>
      </c>
      <c r="I88" s="168">
        <f ca="1">IF($C88-I$1&lt;År1,0,H87*(1-VLOOKUP($A88,[1]Hugst!$R$5:$W$9,MATCH(ROUNDUP((I$1)/10,0)*10,[1]Hugst!$R$4:$W$4,0))))</f>
        <v>7126.4737878472279</v>
      </c>
      <c r="J88" s="168">
        <f ca="1">IF($C88-J$1&lt;År1,0,I87*(1-VLOOKUP($A88,[1]Hugst!$R$5:$W$9,MATCH(ROUNDUP((J$1)/10,0)*10,[1]Hugst!$R$4:$W$4,0))))</f>
        <v>7118.6252617579394</v>
      </c>
      <c r="K88" s="168">
        <f ca="1">IF($C88-K$1&lt;År1,0,J87*(1-VLOOKUP($A88,[1]Hugst!$R$5:$W$9,MATCH(ROUNDUP((K$1)/10,0)*10,[1]Hugst!$R$4:$W$4,0))))</f>
        <v>7108.8138618234389</v>
      </c>
      <c r="L88" s="168">
        <f ca="1">IF($C88-L$1&lt;År1,0,K87*(1-VLOOKUP($A88,[1]Hugst!$R$5:$W$9,MATCH(ROUNDUP((L$1)/10,0)*10,[1]Hugst!$R$4:$W$4,0))))</f>
        <v>7100.763181610384</v>
      </c>
      <c r="M88" s="168">
        <f ca="1">IF($C88-M$1&lt;År1,0,L87*(1-VLOOKUP($A88,[1]Hugst!$R$5:$W$9,MATCH(ROUNDUP((M$1)/10,0)*10,[1]Hugst!$R$4:$W$4,0))))</f>
        <v>7092.7086515913816</v>
      </c>
      <c r="N88" s="168">
        <f ca="1">IF($C88-N$1&lt;År1,0,M87*(1-VLOOKUP($A88,[1]Hugst!$R$5:$W$9,MATCH(ROUNDUP((N$1)/10,0)*10,[1]Hugst!$R$4:$W$4,0))))</f>
        <v>7084.6503083455191</v>
      </c>
      <c r="O88" s="168">
        <f ca="1">IF($C88-O$1&lt;År1,0,N87*(1-VLOOKUP($A88,[1]Hugst!$R$5:$W$9,MATCH(ROUNDUP((O$1)/10,0)*10,[1]Hugst!$R$4:$W$4,0))))</f>
        <v>7076.5881887210344</v>
      </c>
      <c r="P88" s="168">
        <f ca="1">IF($C88-P$1&lt;År1,0,O87*(1-VLOOKUP($A88,[1]Hugst!$R$5:$W$9,MATCH(ROUNDUP((P$1)/10,0)*10,[1]Hugst!$R$4:$W$4,0))))</f>
        <v>7057.7398381473131</v>
      </c>
      <c r="Q88" s="168">
        <f ca="1">IF($C88-Q$1&lt;År1,0,P87*(1-VLOOKUP($A88,[1]Hugst!$R$5:$W$9,MATCH(ROUNDUP((Q$1)/10,0)*10,[1]Hugst!$R$4:$W$4,0))))</f>
        <v>7038.9288337955641</v>
      </c>
      <c r="R88" s="168">
        <f ca="1">IF($C88-R$1&lt;År1,0,Q87*(1-VLOOKUP($A88,[1]Hugst!$R$5:$W$9,MATCH(ROUNDUP((R$1)/10,0)*10,[1]Hugst!$R$4:$W$4,0))))</f>
        <v>7020.155148709372</v>
      </c>
      <c r="S88" s="168">
        <f ca="1">IF($C88-S$1&lt;År1,0,R87*(1-VLOOKUP($A88,[1]Hugst!$R$5:$W$9,MATCH(ROUNDUP((S$1)/10,0)*10,[1]Hugst!$R$4:$W$4,0))))</f>
        <v>7001.4187560780665</v>
      </c>
      <c r="T88" s="168">
        <f ca="1">IF($C88-T$1&lt;År1,0,S87*(1-VLOOKUP($A88,[1]Hugst!$R$5:$W$9,MATCH(ROUNDUP((T$1)/10,0)*10,[1]Hugst!$R$4:$W$4,0))))</f>
        <v>8265.4035653116771</v>
      </c>
      <c r="U88" s="168">
        <f ca="1">IF($C88-U$1&lt;År1,0,T87*(1-VLOOKUP($A88,[1]Hugst!$R$5:$W$9,MATCH(ROUNDUP((U$1)/10,0)*10,[1]Hugst!$R$4:$W$4,0))))</f>
        <v>8244.7850412302141</v>
      </c>
      <c r="V88" s="168">
        <f ca="1">IF($C88-V$1&lt;År1,0,U87*(1-VLOOKUP($A88,[1]Hugst!$R$5:$W$9,MATCH(ROUNDUP((V$1)/10,0)*10,[1]Hugst!$R$4:$W$4,0))))</f>
        <v>8236.8561412599665</v>
      </c>
      <c r="W88" s="168">
        <f ca="1">IF($C88-W$1&lt;År1,0,V87*(1-VLOOKUP($A88,[1]Hugst!$R$5:$W$9,MATCH(ROUNDUP((W$1)/10,0)*10,[1]Hugst!$R$4:$W$4,0))))</f>
        <v>8228.9555668259018</v>
      </c>
      <c r="X88" s="168">
        <f ca="1">IF($C88-X$1&lt;År1,0,W87*(1-VLOOKUP($A88,[1]Hugst!$R$5:$W$9,MATCH(ROUNDUP((X$1)/10,0)*10,[1]Hugst!$R$4:$W$4,0))))</f>
        <v>8221.0833313974035</v>
      </c>
      <c r="Y88" s="168">
        <f ca="1">IF($C88-Y$1&lt;År1,0,X87*(1-VLOOKUP($A88,[1]Hugst!$R$5:$W$9,MATCH(ROUNDUP((Y$1)/10,0)*10,[1]Hugst!$R$4:$W$4,0))))</f>
        <v>8213.2394486212415</v>
      </c>
      <c r="Z88" s="168">
        <f ca="1">IF($C88-Z$1&lt;År1,0,Y87*(1-VLOOKUP($A88,[1]Hugst!$R$5:$W$9,MATCH(ROUNDUP((Z$1)/10,0)*10,[1]Hugst!$R$4:$W$4,0))))</f>
        <v>8203.6828391434174</v>
      </c>
      <c r="AA88" s="168">
        <f ca="1">IF($C88-AA$1&lt;År1,0,Z87*(1-VLOOKUP($A88,[1]Hugst!$R$5:$W$9,MATCH(ROUNDUP((AA$1)/10,0)*10,[1]Hugst!$R$4:$W$4,0))))</f>
        <v>8194.1582839087841</v>
      </c>
      <c r="AB88" s="168">
        <f ca="1">IF($C88-AB$1&lt;År1,0,AA87*(1-VLOOKUP($A88,[1]Hugst!$R$5:$W$9,MATCH(ROUNDUP((AB$1)/10,0)*10,[1]Hugst!$R$4:$W$4,0))))</f>
        <v>8184.6657778976414</v>
      </c>
      <c r="AC88" s="168">
        <f ca="1">IF($C88-AC$1&lt;År1,0,AB87*(1-VLOOKUP($A88,[1]Hugst!$R$5:$W$9,MATCH(ROUNDUP((AC$1)/10,0)*10,[1]Hugst!$R$4:$W$4,0))))</f>
        <v>8175.2053162649008</v>
      </c>
      <c r="AD88" s="168">
        <f ca="1">IF($C88-AD$1&lt;År1,0,AC87*(1-VLOOKUP($A88,[1]Hugst!$R$5:$W$9,MATCH(ROUNDUP((AD$1)/10,0)*10,[1]Hugst!$R$4:$W$4,0))))</f>
        <v>8165.7768943408264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862.8180142557394</v>
      </c>
      <c r="E89" s="168">
        <f t="shared" ca="1" si="1"/>
        <v>201.89469448226737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7157.9837967598742</v>
      </c>
      <c r="G89" s="168">
        <f ca="1">IF($C89-G$1&lt;År1,0,F88*(1-VLOOKUP($A89,[1]Hugst!$R$5:$W$9,MATCH(ROUNDUP((G$1)/10,0)*10,[1]Hugst!$R$4:$W$4,0))))</f>
        <v>7150.089084223926</v>
      </c>
      <c r="H89" s="168">
        <f ca="1">IF($C89-H$1&lt;År1,0,G88*(1-VLOOKUP($A89,[1]Hugst!$R$5:$W$9,MATCH(ROUNDUP((H$1)/10,0)*10,[1]Hugst!$R$4:$W$4,0))))</f>
        <v>7142.2057869745677</v>
      </c>
      <c r="I89" s="168">
        <f ca="1">IF($C89-I$1&lt;År1,0,H88*(1-VLOOKUP($A89,[1]Hugst!$R$5:$W$9,MATCH(ROUNDUP((I$1)/10,0)*10,[1]Hugst!$R$4:$W$4,0))))</f>
        <v>7134.3339922866708</v>
      </c>
      <c r="J89" s="168">
        <f ca="1">IF($C89-J$1&lt;År1,0,I88*(1-VLOOKUP($A89,[1]Hugst!$R$5:$W$9,MATCH(ROUNDUP((J$1)/10,0)*10,[1]Hugst!$R$4:$W$4,0))))</f>
        <v>7126.4737878472279</v>
      </c>
      <c r="K89" s="168">
        <f ca="1">IF($C89-K$1&lt;År1,0,J88*(1-VLOOKUP($A89,[1]Hugst!$R$5:$W$9,MATCH(ROUNDUP((K$1)/10,0)*10,[1]Hugst!$R$4:$W$4,0))))</f>
        <v>7118.6252617579394</v>
      </c>
      <c r="L89" s="168">
        <f ca="1">IF($C89-L$1&lt;År1,0,K88*(1-VLOOKUP($A89,[1]Hugst!$R$5:$W$9,MATCH(ROUNDUP((L$1)/10,0)*10,[1]Hugst!$R$4:$W$4,0))))</f>
        <v>7108.8138618234389</v>
      </c>
      <c r="M89" s="168">
        <f ca="1">IF($C89-M$1&lt;År1,0,L88*(1-VLOOKUP($A89,[1]Hugst!$R$5:$W$9,MATCH(ROUNDUP((M$1)/10,0)*10,[1]Hugst!$R$4:$W$4,0))))</f>
        <v>7100.763181610384</v>
      </c>
      <c r="N89" s="168">
        <f ca="1">IF($C89-N$1&lt;År1,0,M88*(1-VLOOKUP($A89,[1]Hugst!$R$5:$W$9,MATCH(ROUNDUP((N$1)/10,0)*10,[1]Hugst!$R$4:$W$4,0))))</f>
        <v>7092.7086515913816</v>
      </c>
      <c r="O89" s="168">
        <f ca="1">IF($C89-O$1&lt;År1,0,N88*(1-VLOOKUP($A89,[1]Hugst!$R$5:$W$9,MATCH(ROUNDUP((O$1)/10,0)*10,[1]Hugst!$R$4:$W$4,0))))</f>
        <v>7084.6503083455191</v>
      </c>
      <c r="P89" s="168">
        <f ca="1">IF($C89-P$1&lt;År1,0,O88*(1-VLOOKUP($A89,[1]Hugst!$R$5:$W$9,MATCH(ROUNDUP((P$1)/10,0)*10,[1]Hugst!$R$4:$W$4,0))))</f>
        <v>7065.7933931789175</v>
      </c>
      <c r="Q89" s="168">
        <f ca="1">IF($C89-Q$1&lt;År1,0,P88*(1-VLOOKUP($A89,[1]Hugst!$R$5:$W$9,MATCH(ROUNDUP((Q$1)/10,0)*10,[1]Hugst!$R$4:$W$4,0))))</f>
        <v>7046.9737943264099</v>
      </c>
      <c r="R89" s="168">
        <f ca="1">IF($C89-R$1&lt;År1,0,Q88*(1-VLOOKUP($A89,[1]Hugst!$R$5:$W$9,MATCH(ROUNDUP((R$1)/10,0)*10,[1]Hugst!$R$4:$W$4,0))))</f>
        <v>7028.1914847270618</v>
      </c>
      <c r="S89" s="168">
        <f ca="1">IF($C89-S$1&lt;År1,0,R88*(1-VLOOKUP($A89,[1]Hugst!$R$5:$W$9,MATCH(ROUNDUP((S$1)/10,0)*10,[1]Hugst!$R$4:$W$4,0))))</f>
        <v>7009.4464374655781</v>
      </c>
      <c r="T89" s="168">
        <f ca="1">IF($C89-T$1&lt;År1,0,S88*(1-VLOOKUP($A89,[1]Hugst!$R$5:$W$9,MATCH(ROUNDUP((T$1)/10,0)*10,[1]Hugst!$R$4:$W$4,0))))</f>
        <v>6990.7386257721846</v>
      </c>
      <c r="U89" s="168">
        <f ca="1">IF($C89-U$1&lt;År1,0,T88*(1-VLOOKUP($A89,[1]Hugst!$R$5:$W$9,MATCH(ROUNDUP((U$1)/10,0)*10,[1]Hugst!$R$4:$W$4,0))))</f>
        <v>8252.7953225849305</v>
      </c>
      <c r="V89" s="168">
        <f ca="1">IF($C89-V$1&lt;År1,0,U88*(1-VLOOKUP($A89,[1]Hugst!$R$5:$W$9,MATCH(ROUNDUP((V$1)/10,0)*10,[1]Hugst!$R$4:$W$4,0))))</f>
        <v>8232.2082504893533</v>
      </c>
      <c r="W89" s="168">
        <f ca="1">IF($C89-W$1&lt;År1,0,V88*(1-VLOOKUP($A89,[1]Hugst!$R$5:$W$9,MATCH(ROUNDUP((W$1)/10,0)*10,[1]Hugst!$R$4:$W$4,0))))</f>
        <v>8224.2914454512647</v>
      </c>
      <c r="X89" s="168">
        <f ca="1">IF($C89-X$1&lt;År1,0,W88*(1-VLOOKUP($A89,[1]Hugst!$R$5:$W$9,MATCH(ROUNDUP((X$1)/10,0)*10,[1]Hugst!$R$4:$W$4,0))))</f>
        <v>8216.4029227409137</v>
      </c>
      <c r="Y89" s="168">
        <f ca="1">IF($C89-Y$1&lt;År1,0,X88*(1-VLOOKUP($A89,[1]Hugst!$R$5:$W$9,MATCH(ROUNDUP((Y$1)/10,0)*10,[1]Hugst!$R$4:$W$4,0))))</f>
        <v>8208.5426958071366</v>
      </c>
      <c r="Z89" s="168">
        <f ca="1">IF($C89-Z$1&lt;År1,0,Y88*(1-VLOOKUP($A89,[1]Hugst!$R$5:$W$9,MATCH(ROUNDUP((Z$1)/10,0)*10,[1]Hugst!$R$4:$W$4,0))))</f>
        <v>8198.9706851723658</v>
      </c>
      <c r="AA89" s="168">
        <f ca="1">IF($C89-AA$1&lt;År1,0,Z88*(1-VLOOKUP($A89,[1]Hugst!$R$5:$W$9,MATCH(ROUNDUP((AA$1)/10,0)*10,[1]Hugst!$R$4:$W$4,0))))</f>
        <v>8189.4306782788035</v>
      </c>
      <c r="AB89" s="168">
        <f ca="1">IF($C89-AB$1&lt;År1,0,AA88*(1-VLOOKUP($A89,[1]Hugst!$R$5:$W$9,MATCH(ROUNDUP((AB$1)/10,0)*10,[1]Hugst!$R$4:$W$4,0))))</f>
        <v>8179.9226699409764</v>
      </c>
      <c r="AC89" s="168">
        <f ca="1">IF($C89-AC$1&lt;År1,0,AB88*(1-VLOOKUP($A89,[1]Hugst!$R$5:$W$9,MATCH(ROUNDUP((AC$1)/10,0)*10,[1]Hugst!$R$4:$W$4,0))))</f>
        <v>8170.4466551479036</v>
      </c>
      <c r="AD89" s="168">
        <f ca="1">IF($C89-AD$1&lt;År1,0,AC88*(1-VLOOKUP($A89,[1]Hugst!$R$5:$W$9,MATCH(ROUNDUP((AD$1)/10,0)*10,[1]Hugst!$R$4:$W$4,0))))</f>
        <v>8161.0026290629148</v>
      </c>
      <c r="AE89" s="168">
        <f ca="1">IF($C89-AE$1&lt;År1,0,AD88*(1-VLOOKUP($A89,[1]Hugst!$R$5:$W$9,MATCH(ROUNDUP((AE$1)/10,0)*10,[1]Hugst!$R$4:$W$4,0))))</f>
        <v>8151.5905870243869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858.5039241844861</v>
      </c>
      <c r="E90" s="168">
        <f t="shared" ca="1" si="1"/>
        <v>214.11482551184599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7165.8898377181995</v>
      </c>
      <c r="G90" s="168">
        <f ca="1">IF($C90-G$1&lt;År1,0,F89*(1-VLOOKUP($A90,[1]Hugst!$R$5:$W$9,MATCH(ROUNDUP((G$1)/10,0)*10,[1]Hugst!$R$4:$W$4,0))))</f>
        <v>7157.9837967598742</v>
      </c>
      <c r="H90" s="168">
        <f ca="1">IF($C90-H$1&lt;År1,0,G89*(1-VLOOKUP($A90,[1]Hugst!$R$5:$W$9,MATCH(ROUNDUP((H$1)/10,0)*10,[1]Hugst!$R$4:$W$4,0))))</f>
        <v>7150.089084223926</v>
      </c>
      <c r="I90" s="168">
        <f ca="1">IF($C90-I$1&lt;År1,0,H89*(1-VLOOKUP($A90,[1]Hugst!$R$5:$W$9,MATCH(ROUNDUP((I$1)/10,0)*10,[1]Hugst!$R$4:$W$4,0))))</f>
        <v>7142.2057869745677</v>
      </c>
      <c r="J90" s="168">
        <f ca="1">IF($C90-J$1&lt;År1,0,I89*(1-VLOOKUP($A90,[1]Hugst!$R$5:$W$9,MATCH(ROUNDUP((J$1)/10,0)*10,[1]Hugst!$R$4:$W$4,0))))</f>
        <v>7134.3339922866708</v>
      </c>
      <c r="K90" s="168">
        <f ca="1">IF($C90-K$1&lt;År1,0,J89*(1-VLOOKUP($A90,[1]Hugst!$R$5:$W$9,MATCH(ROUNDUP((K$1)/10,0)*10,[1]Hugst!$R$4:$W$4,0))))</f>
        <v>7126.4737878472279</v>
      </c>
      <c r="L90" s="168">
        <f ca="1">IF($C90-L$1&lt;År1,0,K89*(1-VLOOKUP($A90,[1]Hugst!$R$5:$W$9,MATCH(ROUNDUP((L$1)/10,0)*10,[1]Hugst!$R$4:$W$4,0))))</f>
        <v>7118.6252617579394</v>
      </c>
      <c r="M90" s="168">
        <f ca="1">IF($C90-M$1&lt;År1,0,L89*(1-VLOOKUP($A90,[1]Hugst!$R$5:$W$9,MATCH(ROUNDUP((M$1)/10,0)*10,[1]Hugst!$R$4:$W$4,0))))</f>
        <v>7108.8138618234389</v>
      </c>
      <c r="N90" s="168">
        <f ca="1">IF($C90-N$1&lt;År1,0,M89*(1-VLOOKUP($A90,[1]Hugst!$R$5:$W$9,MATCH(ROUNDUP((N$1)/10,0)*10,[1]Hugst!$R$4:$W$4,0))))</f>
        <v>7100.763181610384</v>
      </c>
      <c r="O90" s="168">
        <f ca="1">IF($C90-O$1&lt;År1,0,N89*(1-VLOOKUP($A90,[1]Hugst!$R$5:$W$9,MATCH(ROUNDUP((O$1)/10,0)*10,[1]Hugst!$R$4:$W$4,0))))</f>
        <v>7092.7086515913816</v>
      </c>
      <c r="P90" s="168">
        <f ca="1">IF($C90-P$1&lt;År1,0,O89*(1-VLOOKUP($A90,[1]Hugst!$R$5:$W$9,MATCH(ROUNDUP((P$1)/10,0)*10,[1]Hugst!$R$4:$W$4,0))))</f>
        <v>7073.8432146548221</v>
      </c>
      <c r="Q90" s="168">
        <f ca="1">IF($C90-Q$1&lt;År1,0,P89*(1-VLOOKUP($A90,[1]Hugst!$R$5:$W$9,MATCH(ROUNDUP((Q$1)/10,0)*10,[1]Hugst!$R$4:$W$4,0))))</f>
        <v>7055.0150642740682</v>
      </c>
      <c r="R90" s="168">
        <f ca="1">IF($C90-R$1&lt;År1,0,Q89*(1-VLOOKUP($A90,[1]Hugst!$R$5:$W$9,MATCH(ROUNDUP((R$1)/10,0)*10,[1]Hugst!$R$4:$W$4,0))))</f>
        <v>7036.2241732842167</v>
      </c>
      <c r="S90" s="168">
        <f ca="1">IF($C90-S$1&lt;År1,0,R89*(1-VLOOKUP($A90,[1]Hugst!$R$5:$W$9,MATCH(ROUNDUP((S$1)/10,0)*10,[1]Hugst!$R$4:$W$4,0))))</f>
        <v>7017.4705146656133</v>
      </c>
      <c r="T90" s="168">
        <f ca="1">IF($C90-T$1&lt;År1,0,S89*(1-VLOOKUP($A90,[1]Hugst!$R$5:$W$9,MATCH(ROUNDUP((T$1)/10,0)*10,[1]Hugst!$R$4:$W$4,0))))</f>
        <v>6998.7540615440203</v>
      </c>
      <c r="U90" s="168">
        <f ca="1">IF($C90-U$1&lt;År1,0,T89*(1-VLOOKUP($A90,[1]Hugst!$R$5:$W$9,MATCH(ROUNDUP((U$1)/10,0)*10,[1]Hugst!$R$4:$W$4,0))))</f>
        <v>6980.0747871904978</v>
      </c>
      <c r="V90" s="168">
        <f ca="1">IF($C90-V$1&lt;År1,0,U89*(1-VLOOKUP($A90,[1]Hugst!$R$5:$W$9,MATCH(ROUNDUP((V$1)/10,0)*10,[1]Hugst!$R$4:$W$4,0))))</f>
        <v>8240.206312770817</v>
      </c>
      <c r="W90" s="168">
        <f ca="1">IF($C90-W$1&lt;År1,0,V89*(1-VLOOKUP($A90,[1]Hugst!$R$5:$W$9,MATCH(ROUNDUP((W$1)/10,0)*10,[1]Hugst!$R$4:$W$4,0))))</f>
        <v>8219.650644683521</v>
      </c>
      <c r="X90" s="168">
        <f ca="1">IF($C90-X$1&lt;År1,0,W89*(1-VLOOKUP($A90,[1]Hugst!$R$5:$W$9,MATCH(ROUNDUP((X$1)/10,0)*10,[1]Hugst!$R$4:$W$4,0))))</f>
        <v>8211.7459161276947</v>
      </c>
      <c r="Y90" s="168">
        <f ca="1">IF($C90-Y$1&lt;År1,0,X89*(1-VLOOKUP($A90,[1]Hugst!$R$5:$W$9,MATCH(ROUNDUP((Y$1)/10,0)*10,[1]Hugst!$R$4:$W$4,0))))</f>
        <v>8203.8694267570718</v>
      </c>
      <c r="Z90" s="168">
        <f ca="1">IF($C90-Z$1&lt;År1,0,Y89*(1-VLOOKUP($A90,[1]Hugst!$R$5:$W$9,MATCH(ROUNDUP((Z$1)/10,0)*10,[1]Hugst!$R$4:$W$4,0))))</f>
        <v>8194.2820919711994</v>
      </c>
      <c r="AA90" s="168">
        <f ca="1">IF($C90-AA$1&lt;År1,0,Z89*(1-VLOOKUP($A90,[1]Hugst!$R$5:$W$9,MATCH(ROUNDUP((AA$1)/10,0)*10,[1]Hugst!$R$4:$W$4,0))))</f>
        <v>8184.7267106769386</v>
      </c>
      <c r="AB90" s="168">
        <f ca="1">IF($C90-AB$1&lt;År1,0,AA89*(1-VLOOKUP($A90,[1]Hugst!$R$5:$W$9,MATCH(ROUNDUP((AB$1)/10,0)*10,[1]Hugst!$R$4:$W$4,0))))</f>
        <v>8175.203277524166</v>
      </c>
      <c r="AC90" s="168">
        <f ca="1">IF($C90-AC$1&lt;År1,0,AB89*(1-VLOOKUP($A90,[1]Hugst!$R$5:$W$9,MATCH(ROUNDUP((AC$1)/10,0)*10,[1]Hugst!$R$4:$W$4,0))))</f>
        <v>8165.7117873364177</v>
      </c>
      <c r="AD90" s="168">
        <f ca="1">IF($C90-AD$1&lt;År1,0,AC89*(1-VLOOKUP($A90,[1]Hugst!$R$5:$W$9,MATCH(ROUNDUP((AD$1)/10,0)*10,[1]Hugst!$R$4:$W$4,0))))</f>
        <v>8156.2522351114176</v>
      </c>
      <c r="AE90" s="168">
        <f ca="1">IF($C90-AE$1&lt;År1,0,AD89*(1-VLOOKUP($A90,[1]Hugst!$R$5:$W$9,MATCH(ROUNDUP((AE$1)/10,0)*10,[1]Hugst!$R$4:$W$4,0))))</f>
        <v>8146.8246160208982</v>
      </c>
      <c r="AF90" s="168">
        <f ca="1">IF($C90-AF$1&lt;År1,0,AE89*(1-VLOOKUP($A90,[1]Hugst!$R$5:$W$9,MATCH(ROUNDUP((AF$1)/10,0)*10,[1]Hugst!$R$4:$W$4,0))))</f>
        <v>8137.4289254113355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854.21140456352441</v>
      </c>
      <c r="E91" s="168">
        <f t="shared" ca="1" si="1"/>
        <v>226.32462805818068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7173.8071206435725</v>
      </c>
      <c r="G91" s="168">
        <f ca="1">IF($C91-G$1&lt;År1,0,F90*(1-VLOOKUP($A91,[1]Hugst!$R$5:$W$9,MATCH(ROUNDUP((G$1)/10,0)*10,[1]Hugst!$R$4:$W$4,0))))</f>
        <v>7165.8898377181995</v>
      </c>
      <c r="H91" s="168">
        <f ca="1">IF($C91-H$1&lt;År1,0,G90*(1-VLOOKUP($A91,[1]Hugst!$R$5:$W$9,MATCH(ROUNDUP((H$1)/10,0)*10,[1]Hugst!$R$4:$W$4,0))))</f>
        <v>7157.9837967598742</v>
      </c>
      <c r="I91" s="168">
        <f ca="1">IF($C91-I$1&lt;År1,0,H90*(1-VLOOKUP($A91,[1]Hugst!$R$5:$W$9,MATCH(ROUNDUP((I$1)/10,0)*10,[1]Hugst!$R$4:$W$4,0))))</f>
        <v>7150.089084223926</v>
      </c>
      <c r="J91" s="168">
        <f ca="1">IF($C91-J$1&lt;År1,0,I90*(1-VLOOKUP($A91,[1]Hugst!$R$5:$W$9,MATCH(ROUNDUP((J$1)/10,0)*10,[1]Hugst!$R$4:$W$4,0))))</f>
        <v>7142.2057869745677</v>
      </c>
      <c r="K91" s="168">
        <f ca="1">IF($C91-K$1&lt;År1,0,J90*(1-VLOOKUP($A91,[1]Hugst!$R$5:$W$9,MATCH(ROUNDUP((K$1)/10,0)*10,[1]Hugst!$R$4:$W$4,0))))</f>
        <v>7134.3339922866708</v>
      </c>
      <c r="L91" s="168">
        <f ca="1">IF($C91-L$1&lt;År1,0,K90*(1-VLOOKUP($A91,[1]Hugst!$R$5:$W$9,MATCH(ROUNDUP((L$1)/10,0)*10,[1]Hugst!$R$4:$W$4,0))))</f>
        <v>7126.4737878472279</v>
      </c>
      <c r="M91" s="168">
        <f ca="1">IF($C91-M$1&lt;År1,0,L90*(1-VLOOKUP($A91,[1]Hugst!$R$5:$W$9,MATCH(ROUNDUP((M$1)/10,0)*10,[1]Hugst!$R$4:$W$4,0))))</f>
        <v>7118.6252617579394</v>
      </c>
      <c r="N91" s="168">
        <f ca="1">IF($C91-N$1&lt;År1,0,M90*(1-VLOOKUP($A91,[1]Hugst!$R$5:$W$9,MATCH(ROUNDUP((N$1)/10,0)*10,[1]Hugst!$R$4:$W$4,0))))</f>
        <v>7108.8138618234389</v>
      </c>
      <c r="O91" s="168">
        <f ca="1">IF($C91-O$1&lt;År1,0,N90*(1-VLOOKUP($A91,[1]Hugst!$R$5:$W$9,MATCH(ROUNDUP((O$1)/10,0)*10,[1]Hugst!$R$4:$W$4,0))))</f>
        <v>7100.763181610384</v>
      </c>
      <c r="P91" s="168">
        <f ca="1">IF($C91-P$1&lt;År1,0,O90*(1-VLOOKUP($A91,[1]Hugst!$R$5:$W$9,MATCH(ROUNDUP((P$1)/10,0)*10,[1]Hugst!$R$4:$W$4,0))))</f>
        <v>7081.8892655126829</v>
      </c>
      <c r="Q91" s="168">
        <f ca="1">IF($C91-Q$1&lt;År1,0,P90*(1-VLOOKUP($A91,[1]Hugst!$R$5:$W$9,MATCH(ROUNDUP((Q$1)/10,0)*10,[1]Hugst!$R$4:$W$4,0))))</f>
        <v>7063.0526063612806</v>
      </c>
      <c r="R91" s="168">
        <f ca="1">IF($C91-R$1&lt;År1,0,Q90*(1-VLOOKUP($A91,[1]Hugst!$R$5:$W$9,MATCH(ROUNDUP((R$1)/10,0)*10,[1]Hugst!$R$4:$W$4,0))))</f>
        <v>7044.2531768878871</v>
      </c>
      <c r="S91" s="168">
        <f ca="1">IF($C91-S$1&lt;År1,0,R90*(1-VLOOKUP($A91,[1]Hugst!$R$5:$W$9,MATCH(ROUNDUP((S$1)/10,0)*10,[1]Hugst!$R$4:$W$4,0))))</f>
        <v>7025.4909499690375</v>
      </c>
      <c r="T91" s="168">
        <f ca="1">IF($C91-T$1&lt;År1,0,S90*(1-VLOOKUP($A91,[1]Hugst!$R$5:$W$9,MATCH(ROUNDUP((T$1)/10,0)*10,[1]Hugst!$R$4:$W$4,0))))</f>
        <v>7006.7658986262923</v>
      </c>
      <c r="U91" s="168">
        <f ca="1">IF($C91-U$1&lt;År1,0,T90*(1-VLOOKUP($A91,[1]Hugst!$R$5:$W$9,MATCH(ROUNDUP((U$1)/10,0)*10,[1]Hugst!$R$4:$W$4,0))))</f>
        <v>6988.0779960264108</v>
      </c>
      <c r="V91" s="168">
        <f ca="1">IF($C91-V$1&lt;År1,0,U90*(1-VLOOKUP($A91,[1]Hugst!$R$5:$W$9,MATCH(ROUNDUP((V$1)/10,0)*10,[1]Hugst!$R$4:$W$4,0))))</f>
        <v>6969.4272154812243</v>
      </c>
      <c r="W91" s="168">
        <f ca="1">IF($C91-W$1&lt;År1,0,V90*(1-VLOOKUP($A91,[1]Hugst!$R$5:$W$9,MATCH(ROUNDUP((W$1)/10,0)*10,[1]Hugst!$R$4:$W$4,0))))</f>
        <v>8227.6365065309965</v>
      </c>
      <c r="X91" s="168">
        <f ca="1">IF($C91-X$1&lt;År1,0,W90*(1-VLOOKUP($A91,[1]Hugst!$R$5:$W$9,MATCH(ROUNDUP((X$1)/10,0)*10,[1]Hugst!$R$4:$W$4,0))))</f>
        <v>8207.1121945475625</v>
      </c>
      <c r="Y91" s="168">
        <f ca="1">IF($C91-Y$1&lt;År1,0,X90*(1-VLOOKUP($A91,[1]Hugst!$R$5:$W$9,MATCH(ROUNDUP((Y$1)/10,0)*10,[1]Hugst!$R$4:$W$4,0))))</f>
        <v>8199.2195240522451</v>
      </c>
      <c r="Z91" s="168">
        <f ca="1">IF($C91-Z$1&lt;År1,0,Y90*(1-VLOOKUP($A91,[1]Hugst!$R$5:$W$9,MATCH(ROUNDUP((Z$1)/10,0)*10,[1]Hugst!$R$4:$W$4,0))))</f>
        <v>8189.6169417360106</v>
      </c>
      <c r="AA91" s="168">
        <f ca="1">IF($C91-AA$1&lt;År1,0,Z90*(1-VLOOKUP($A91,[1]Hugst!$R$5:$W$9,MATCH(ROUNDUP((AA$1)/10,0)*10,[1]Hugst!$R$4:$W$4,0))))</f>
        <v>8180.0462629131134</v>
      </c>
      <c r="AB91" s="168">
        <f ca="1">IF($C91-AB$1&lt;År1,0,AA90*(1-VLOOKUP($A91,[1]Hugst!$R$5:$W$9,MATCH(ROUNDUP((AB$1)/10,0)*10,[1]Hugst!$R$4:$W$4,0))))</f>
        <v>8170.5074820694063</v>
      </c>
      <c r="AC91" s="168">
        <f ca="1">IF($C91-AC$1&lt;År1,0,AB90*(1-VLOOKUP($A91,[1]Hugst!$R$5:$W$9,MATCH(ROUNDUP((AC$1)/10,0)*10,[1]Hugst!$R$4:$W$4,0))))</f>
        <v>8161.0005938640597</v>
      </c>
      <c r="AD91" s="168">
        <f ca="1">IF($C91-AD$1&lt;År1,0,AC90*(1-VLOOKUP($A91,[1]Hugst!$R$5:$W$9,MATCH(ROUNDUP((AD$1)/10,0)*10,[1]Hugst!$R$4:$W$4,0))))</f>
        <v>8151.5255931296042</v>
      </c>
      <c r="AE91" s="168">
        <f ca="1">IF($C91-AE$1&lt;År1,0,AD90*(1-VLOOKUP($A91,[1]Hugst!$R$5:$W$9,MATCH(ROUNDUP((AE$1)/10,0)*10,[1]Hugst!$R$4:$W$4,0))))</f>
        <v>8142.0824748724526</v>
      </c>
      <c r="AF91" s="168">
        <f ca="1">IF($C91-AF$1&lt;År1,0,AE90*(1-VLOOKUP($A91,[1]Hugst!$R$5:$W$9,MATCH(ROUNDUP((AF$1)/10,0)*10,[1]Hugst!$R$4:$W$4,0))))</f>
        <v>8132.671234272726</v>
      </c>
      <c r="AG91" s="168">
        <f ca="1">IF($C91-AG$1&lt;År1,0,AF90*(1-VLOOKUP($A91,[1]Hugst!$R$5:$W$9,MATCH(ROUNDUP((AG$1)/10,0)*10,[1]Hugst!$R$4:$W$4,0))))</f>
        <v>8123.2918666849846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849.94034754071617</v>
      </c>
      <c r="E92" s="168">
        <f t="shared" ca="1" si="1"/>
        <v>238.5241239242896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7181.7355594868732</v>
      </c>
      <c r="G92" s="168">
        <f ca="1">IF($C92-G$1&lt;År1,0,F91*(1-VLOOKUP($A92,[1]Hugst!$R$5:$W$9,MATCH(ROUNDUP((G$1)/10,0)*10,[1]Hugst!$R$4:$W$4,0))))</f>
        <v>7173.8071206435725</v>
      </c>
      <c r="H92" s="168">
        <f ca="1">IF($C92-H$1&lt;År1,0,G91*(1-VLOOKUP($A92,[1]Hugst!$R$5:$W$9,MATCH(ROUNDUP((H$1)/10,0)*10,[1]Hugst!$R$4:$W$4,0))))</f>
        <v>7165.8898377181995</v>
      </c>
      <c r="I92" s="168">
        <f ca="1">IF($C92-I$1&lt;År1,0,H91*(1-VLOOKUP($A92,[1]Hugst!$R$5:$W$9,MATCH(ROUNDUP((I$1)/10,0)*10,[1]Hugst!$R$4:$W$4,0))))</f>
        <v>7157.9837967598742</v>
      </c>
      <c r="J92" s="168">
        <f ca="1">IF($C92-J$1&lt;År1,0,I91*(1-VLOOKUP($A92,[1]Hugst!$R$5:$W$9,MATCH(ROUNDUP((J$1)/10,0)*10,[1]Hugst!$R$4:$W$4,0))))</f>
        <v>7150.089084223926</v>
      </c>
      <c r="K92" s="168">
        <f ca="1">IF($C92-K$1&lt;År1,0,J91*(1-VLOOKUP($A92,[1]Hugst!$R$5:$W$9,MATCH(ROUNDUP((K$1)/10,0)*10,[1]Hugst!$R$4:$W$4,0))))</f>
        <v>7142.2057869745677</v>
      </c>
      <c r="L92" s="168">
        <f ca="1">IF($C92-L$1&lt;År1,0,K91*(1-VLOOKUP($A92,[1]Hugst!$R$5:$W$9,MATCH(ROUNDUP((L$1)/10,0)*10,[1]Hugst!$R$4:$W$4,0))))</f>
        <v>7134.3339922866708</v>
      </c>
      <c r="M92" s="168">
        <f ca="1">IF($C92-M$1&lt;År1,0,L91*(1-VLOOKUP($A92,[1]Hugst!$R$5:$W$9,MATCH(ROUNDUP((M$1)/10,0)*10,[1]Hugst!$R$4:$W$4,0))))</f>
        <v>7126.4737878472279</v>
      </c>
      <c r="N92" s="168">
        <f ca="1">IF($C92-N$1&lt;År1,0,M91*(1-VLOOKUP($A92,[1]Hugst!$R$5:$W$9,MATCH(ROUNDUP((N$1)/10,0)*10,[1]Hugst!$R$4:$W$4,0))))</f>
        <v>7118.6252617579394</v>
      </c>
      <c r="O92" s="168">
        <f ca="1">IF($C92-O$1&lt;År1,0,N91*(1-VLOOKUP($A92,[1]Hugst!$R$5:$W$9,MATCH(ROUNDUP((O$1)/10,0)*10,[1]Hugst!$R$4:$W$4,0))))</f>
        <v>7108.8138618234389</v>
      </c>
      <c r="P92" s="168">
        <f ca="1">IF($C92-P$1&lt;År1,0,O91*(1-VLOOKUP($A92,[1]Hugst!$R$5:$W$9,MATCH(ROUNDUP((P$1)/10,0)*10,[1]Hugst!$R$4:$W$4,0))))</f>
        <v>7089.9315089604697</v>
      </c>
      <c r="Q92" s="168">
        <f ca="1">IF($C92-Q$1&lt;År1,0,P91*(1-VLOOKUP($A92,[1]Hugst!$R$5:$W$9,MATCH(ROUNDUP((Q$1)/10,0)*10,[1]Hugst!$R$4:$W$4,0))))</f>
        <v>7071.0863835822393</v>
      </c>
      <c r="R92" s="168">
        <f ca="1">IF($C92-R$1&lt;År1,0,Q91*(1-VLOOKUP($A92,[1]Hugst!$R$5:$W$9,MATCH(ROUNDUP((R$1)/10,0)*10,[1]Hugst!$R$4:$W$4,0))))</f>
        <v>7052.2784583176781</v>
      </c>
      <c r="S92" s="168">
        <f ca="1">IF($C92-S$1&lt;År1,0,R91*(1-VLOOKUP($A92,[1]Hugst!$R$5:$W$9,MATCH(ROUNDUP((S$1)/10,0)*10,[1]Hugst!$R$4:$W$4,0))))</f>
        <v>7033.5077059400919</v>
      </c>
      <c r="T92" s="168">
        <f ca="1">IF($C92-T$1&lt;År1,0,S91*(1-VLOOKUP($A92,[1]Hugst!$R$5:$W$9,MATCH(ROUNDUP((T$1)/10,0)*10,[1]Hugst!$R$4:$W$4,0))))</f>
        <v>7014.7740993673897</v>
      </c>
      <c r="U92" s="168">
        <f ca="1">IF($C92-U$1&lt;År1,0,T91*(1-VLOOKUP($A92,[1]Hugst!$R$5:$W$9,MATCH(ROUNDUP((U$1)/10,0)*10,[1]Hugst!$R$4:$W$4,0))))</f>
        <v>6996.0776116622856</v>
      </c>
      <c r="V92" s="168">
        <f ca="1">IF($C92-V$1&lt;År1,0,U91*(1-VLOOKUP($A92,[1]Hugst!$R$5:$W$9,MATCH(ROUNDUP((V$1)/10,0)*10,[1]Hugst!$R$4:$W$4,0))))</f>
        <v>6977.4182160324717</v>
      </c>
      <c r="W92" s="168">
        <f ca="1">IF($C92-W$1&lt;År1,0,V91*(1-VLOOKUP($A92,[1]Hugst!$R$5:$W$9,MATCH(ROUNDUP((W$1)/10,0)*10,[1]Hugst!$R$4:$W$4,0))))</f>
        <v>6958.7958858304901</v>
      </c>
      <c r="X92" s="168">
        <f ca="1">IF($C92-X$1&lt;År1,0,W91*(1-VLOOKUP($A92,[1]Hugst!$R$5:$W$9,MATCH(ROUNDUP((X$1)/10,0)*10,[1]Hugst!$R$4:$W$4,0))))</f>
        <v>8215.0858745718815</v>
      </c>
      <c r="Y92" s="168">
        <f ca="1">IF($C92-Y$1&lt;År1,0,X91*(1-VLOOKUP($A92,[1]Hugst!$R$5:$W$9,MATCH(ROUNDUP((Y$1)/10,0)*10,[1]Hugst!$R$4:$W$4,0))))</f>
        <v>8194.5928708609645</v>
      </c>
      <c r="Z92" s="168">
        <f ca="1">IF($C92-Z$1&lt;År1,0,Y91*(1-VLOOKUP($A92,[1]Hugst!$R$5:$W$9,MATCH(ROUNDUP((Z$1)/10,0)*10,[1]Hugst!$R$4:$W$4,0))))</f>
        <v>8184.9751172519846</v>
      </c>
      <c r="AA92" s="168">
        <f ca="1">IF($C92-AA$1&lt;År1,0,Z91*(1-VLOOKUP($A92,[1]Hugst!$R$5:$W$9,MATCH(ROUNDUP((AA$1)/10,0)*10,[1]Hugst!$R$4:$W$4,0))))</f>
        <v>8175.3892173880795</v>
      </c>
      <c r="AB92" s="168">
        <f ca="1">IF($C92-AB$1&lt;År1,0,AA91*(1-VLOOKUP($A92,[1]Hugst!$R$5:$W$9,MATCH(ROUNDUP((AB$1)/10,0)*10,[1]Hugst!$R$4:$W$4,0))))</f>
        <v>8165.8351655919505</v>
      </c>
      <c r="AC92" s="168">
        <f ca="1">IF($C92-AC$1&lt;År1,0,AB91*(1-VLOOKUP($A92,[1]Hugst!$R$5:$W$9,MATCH(ROUNDUP((AC$1)/10,0)*10,[1]Hugst!$R$4:$W$4,0))))</f>
        <v>8156.312956359031</v>
      </c>
      <c r="AD92" s="168">
        <f ca="1">IF($C92-AD$1&lt;År1,0,AC91*(1-VLOOKUP($A92,[1]Hugst!$R$5:$W$9,MATCH(ROUNDUP((AD$1)/10,0)*10,[1]Hugst!$R$4:$W$4,0))))</f>
        <v>8146.8225843577702</v>
      </c>
      <c r="AE92" s="168">
        <f ca="1">IF($C92-AE$1&lt;År1,0,AD91*(1-VLOOKUP($A92,[1]Hugst!$R$5:$W$9,MATCH(ROUNDUP((AE$1)/10,0)*10,[1]Hugst!$R$4:$W$4,0))))</f>
        <v>8137.3640444296752</v>
      </c>
      <c r="AF92" s="168">
        <f ca="1">IF($C92-AF$1&lt;År1,0,AE91*(1-VLOOKUP($A92,[1]Hugst!$R$5:$W$9,MATCH(ROUNDUP((AF$1)/10,0)*10,[1]Hugst!$R$4:$W$4,0))))</f>
        <v>8127.9373315898347</v>
      </c>
      <c r="AG92" s="168">
        <f ca="1">IF($C92-AG$1&lt;År1,0,AF91*(1-VLOOKUP($A92,[1]Hugst!$R$5:$W$9,MATCH(ROUNDUP((AG$1)/10,0)*10,[1]Hugst!$R$4:$W$4,0))))</f>
        <v>8118.5424410267433</v>
      </c>
      <c r="AH92" s="168">
        <f ca="1">IF($C92-AH$1&lt;År1,0,AG91*(1-VLOOKUP($A92,[1]Hugst!$R$5:$W$9,MATCH(ROUNDUP((AH$1)/10,0)*10,[1]Hugst!$R$4:$W$4,0))))</f>
        <v>8109.1793681030313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845.69064580304621</v>
      </c>
      <c r="E93" s="168">
        <f t="shared" ca="1" si="1"/>
        <v>250.71333477945882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7189.6750686043724</v>
      </c>
      <c r="G93" s="168">
        <f ca="1">IF($C93-G$1&lt;År1,0,F92*(1-VLOOKUP($A93,[1]Hugst!$R$5:$W$9,MATCH(ROUNDUP((G$1)/10,0)*10,[1]Hugst!$R$4:$W$4,0))))</f>
        <v>7181.7355594868732</v>
      </c>
      <c r="H93" s="168">
        <f ca="1">IF($C93-H$1&lt;År1,0,G92*(1-VLOOKUP($A93,[1]Hugst!$R$5:$W$9,MATCH(ROUNDUP((H$1)/10,0)*10,[1]Hugst!$R$4:$W$4,0))))</f>
        <v>7173.8071206435725</v>
      </c>
      <c r="I93" s="168">
        <f ca="1">IF($C93-I$1&lt;År1,0,H92*(1-VLOOKUP($A93,[1]Hugst!$R$5:$W$9,MATCH(ROUNDUP((I$1)/10,0)*10,[1]Hugst!$R$4:$W$4,0))))</f>
        <v>7165.8898377181995</v>
      </c>
      <c r="J93" s="168">
        <f ca="1">IF($C93-J$1&lt;År1,0,I92*(1-VLOOKUP($A93,[1]Hugst!$R$5:$W$9,MATCH(ROUNDUP((J$1)/10,0)*10,[1]Hugst!$R$4:$W$4,0))))</f>
        <v>7157.9837967598742</v>
      </c>
      <c r="K93" s="168">
        <f ca="1">IF($C93-K$1&lt;År1,0,J92*(1-VLOOKUP($A93,[1]Hugst!$R$5:$W$9,MATCH(ROUNDUP((K$1)/10,0)*10,[1]Hugst!$R$4:$W$4,0))))</f>
        <v>7150.089084223926</v>
      </c>
      <c r="L93" s="168">
        <f ca="1">IF($C93-L$1&lt;År1,0,K92*(1-VLOOKUP($A93,[1]Hugst!$R$5:$W$9,MATCH(ROUNDUP((L$1)/10,0)*10,[1]Hugst!$R$4:$W$4,0))))</f>
        <v>7142.2057869745677</v>
      </c>
      <c r="M93" s="168">
        <f ca="1">IF($C93-M$1&lt;År1,0,L92*(1-VLOOKUP($A93,[1]Hugst!$R$5:$W$9,MATCH(ROUNDUP((M$1)/10,0)*10,[1]Hugst!$R$4:$W$4,0))))</f>
        <v>7134.3339922866708</v>
      </c>
      <c r="N93" s="168">
        <f ca="1">IF($C93-N$1&lt;År1,0,M92*(1-VLOOKUP($A93,[1]Hugst!$R$5:$W$9,MATCH(ROUNDUP((N$1)/10,0)*10,[1]Hugst!$R$4:$W$4,0))))</f>
        <v>7126.4737878472279</v>
      </c>
      <c r="O93" s="168">
        <f ca="1">IF($C93-O$1&lt;År1,0,N92*(1-VLOOKUP($A93,[1]Hugst!$R$5:$W$9,MATCH(ROUNDUP((O$1)/10,0)*10,[1]Hugst!$R$4:$W$4,0))))</f>
        <v>7118.6252617579394</v>
      </c>
      <c r="P93" s="168">
        <f ca="1">IF($C93-P$1&lt;År1,0,O92*(1-VLOOKUP($A93,[1]Hugst!$R$5:$W$9,MATCH(ROUNDUP((P$1)/10,0)*10,[1]Hugst!$R$4:$W$4,0))))</f>
        <v>7097.9699084748945</v>
      </c>
      <c r="Q93" s="168">
        <f ca="1">IF($C93-Q$1&lt;År1,0,P92*(1-VLOOKUP($A93,[1]Hugst!$R$5:$W$9,MATCH(ROUNDUP((Q$1)/10,0)*10,[1]Hugst!$R$4:$W$4,0))))</f>
        <v>7079.116359201038</v>
      </c>
      <c r="R93" s="168">
        <f ca="1">IF($C93-R$1&lt;År1,0,Q92*(1-VLOOKUP($A93,[1]Hugst!$R$5:$W$9,MATCH(ROUNDUP((R$1)/10,0)*10,[1]Hugst!$R$4:$W$4,0))))</f>
        <v>7060.2999806242324</v>
      </c>
      <c r="S93" s="168">
        <f ca="1">IF($C93-S$1&lt;År1,0,R92*(1-VLOOKUP($A93,[1]Hugst!$R$5:$W$9,MATCH(ROUNDUP((S$1)/10,0)*10,[1]Hugst!$R$4:$W$4,0))))</f>
        <v>7041.5207454151596</v>
      </c>
      <c r="T93" s="168">
        <f ca="1">IF($C93-T$1&lt;År1,0,S92*(1-VLOOKUP($A93,[1]Hugst!$R$5:$W$9,MATCH(ROUNDUP((T$1)/10,0)*10,[1]Hugst!$R$4:$W$4,0))))</f>
        <v>7022.7786263886574</v>
      </c>
      <c r="U93" s="168">
        <f ca="1">IF($C93-U$1&lt;År1,0,T92*(1-VLOOKUP($A93,[1]Hugst!$R$5:$W$9,MATCH(ROUNDUP((U$1)/10,0)*10,[1]Hugst!$R$4:$W$4,0))))</f>
        <v>7004.0735965039476</v>
      </c>
      <c r="V93" s="168">
        <f ca="1">IF($C93-V$1&lt;År1,0,U92*(1-VLOOKUP($A93,[1]Hugst!$R$5:$W$9,MATCH(ROUNDUP((V$1)/10,0)*10,[1]Hugst!$R$4:$W$4,0))))</f>
        <v>6985.4056288648344</v>
      </c>
      <c r="W93" s="168">
        <f ca="1">IF($C93-W$1&lt;År1,0,V92*(1-VLOOKUP($A93,[1]Hugst!$R$5:$W$9,MATCH(ROUNDUP((W$1)/10,0)*10,[1]Hugst!$R$4:$W$4,0))))</f>
        <v>6966.77469671988</v>
      </c>
      <c r="X93" s="168">
        <f ca="1">IF($C93-X$1&lt;År1,0,W92*(1-VLOOKUP($A93,[1]Hugst!$R$5:$W$9,MATCH(ROUNDUP((X$1)/10,0)*10,[1]Hugst!$R$4:$W$4,0))))</f>
        <v>6948.1807734622735</v>
      </c>
      <c r="Y93" s="168">
        <f ca="1">IF($C93-Y$1&lt;År1,0,X92*(1-VLOOKUP($A93,[1]Hugst!$R$5:$W$9,MATCH(ROUNDUP((Y$1)/10,0)*10,[1]Hugst!$R$4:$W$4,0))))</f>
        <v>8202.5543876445681</v>
      </c>
      <c r="Z93" s="168">
        <f ca="1">IF($C93-Z$1&lt;År1,0,Y92*(1-VLOOKUP($A93,[1]Hugst!$R$5:$W$9,MATCH(ROUNDUP((Z$1)/10,0)*10,[1]Hugst!$R$4:$W$4,0))))</f>
        <v>8180.356501890401</v>
      </c>
      <c r="AA93" s="168">
        <f ca="1">IF($C93-AA$1&lt;År1,0,Z92*(1-VLOOKUP($A93,[1]Hugst!$R$5:$W$9,MATCH(ROUNDUP((AA$1)/10,0)*10,[1]Hugst!$R$4:$W$4,0))))</f>
        <v>8170.7554570906568</v>
      </c>
      <c r="AB93" s="168">
        <f ca="1">IF($C93-AB$1&lt;År1,0,AA92*(1-VLOOKUP($A93,[1]Hugst!$R$5:$W$9,MATCH(ROUNDUP((AB$1)/10,0)*10,[1]Hugst!$R$4:$W$4,0))))</f>
        <v>8161.1862106968538</v>
      </c>
      <c r="AC93" s="168">
        <f ca="1">IF($C93-AC$1&lt;År1,0,AB92*(1-VLOOKUP($A93,[1]Hugst!$R$5:$W$9,MATCH(ROUNDUP((AC$1)/10,0)*10,[1]Hugst!$R$4:$W$4,0))))</f>
        <v>8151.6487570415575</v>
      </c>
      <c r="AD93" s="168">
        <f ca="1">IF($C93-AD$1&lt;År1,0,AC92*(1-VLOOKUP($A93,[1]Hugst!$R$5:$W$9,MATCH(ROUNDUP((AD$1)/10,0)*10,[1]Hugst!$R$4:$W$4,0))))</f>
        <v>8142.1430906297628</v>
      </c>
      <c r="AE93" s="168">
        <f ca="1">IF($C93-AE$1&lt;År1,0,AD92*(1-VLOOKUP($A93,[1]Hugst!$R$5:$W$9,MATCH(ROUNDUP((AE$1)/10,0)*10,[1]Hugst!$R$4:$W$4,0))))</f>
        <v>8132.6692061391823</v>
      </c>
      <c r="AF93" s="168">
        <f ca="1">IF($C93-AF$1&lt;År1,0,AE92*(1-VLOOKUP($A93,[1]Hugst!$R$5:$W$9,MATCH(ROUNDUP((AF$1)/10,0)*10,[1]Hugst!$R$4:$W$4,0))))</f>
        <v>8123.2270984202842</v>
      </c>
      <c r="AG93" s="168">
        <f ca="1">IF($C93-AG$1&lt;År1,0,AF92*(1-VLOOKUP($A93,[1]Hugst!$R$5:$W$9,MATCH(ROUNDUP((AG$1)/10,0)*10,[1]Hugst!$R$4:$W$4,0))))</f>
        <v>8113.8167624968182</v>
      </c>
      <c r="AH93" s="168">
        <f ca="1">IF($C93-AH$1&lt;År1,0,AG92*(1-VLOOKUP($A93,[1]Hugst!$R$5:$W$9,MATCH(ROUNDUP((AH$1)/10,0)*10,[1]Hugst!$R$4:$W$4,0))))</f>
        <v>8104.4381935656374</v>
      </c>
      <c r="AI93" s="168">
        <f ca="1">IF($C93-AI$1&lt;År1,0,AH92*(1-VLOOKUP($A93,[1]Hugst!$R$5:$W$9,MATCH(ROUNDUP((AI$1)/10,0)*10,[1]Hugst!$R$4:$W$4,0))))</f>
        <v>8095.0913869974283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841.4621925740139</v>
      </c>
      <c r="E94" s="168">
        <f t="shared" ca="1" si="1"/>
        <v>256.03738907648949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7190.7706696723708</v>
      </c>
      <c r="G94" s="168">
        <f ca="1">IF($C94-G$1&lt;År1,0,F93*(1-VLOOKUP($A94,[1]Hugst!$R$5:$W$9,MATCH(ROUNDUP((G$1)/10,0)*10,[1]Hugst!$R$4:$W$4,0))))</f>
        <v>7189.6750686043724</v>
      </c>
      <c r="H94" s="168">
        <f ca="1">IF($C94-H$1&lt;År1,0,G93*(1-VLOOKUP($A94,[1]Hugst!$R$5:$W$9,MATCH(ROUNDUP((H$1)/10,0)*10,[1]Hugst!$R$4:$W$4,0))))</f>
        <v>7181.7355594868732</v>
      </c>
      <c r="I94" s="168">
        <f ca="1">IF($C94-I$1&lt;År1,0,H93*(1-VLOOKUP($A94,[1]Hugst!$R$5:$W$9,MATCH(ROUNDUP((I$1)/10,0)*10,[1]Hugst!$R$4:$W$4,0))))</f>
        <v>7173.8071206435725</v>
      </c>
      <c r="J94" s="168">
        <f ca="1">IF($C94-J$1&lt;År1,0,I93*(1-VLOOKUP($A94,[1]Hugst!$R$5:$W$9,MATCH(ROUNDUP((J$1)/10,0)*10,[1]Hugst!$R$4:$W$4,0))))</f>
        <v>7165.8898377181995</v>
      </c>
      <c r="K94" s="168">
        <f ca="1">IF($C94-K$1&lt;År1,0,J93*(1-VLOOKUP($A94,[1]Hugst!$R$5:$W$9,MATCH(ROUNDUP((K$1)/10,0)*10,[1]Hugst!$R$4:$W$4,0))))</f>
        <v>7157.9837967598742</v>
      </c>
      <c r="L94" s="168">
        <f ca="1">IF($C94-L$1&lt;År1,0,K93*(1-VLOOKUP($A94,[1]Hugst!$R$5:$W$9,MATCH(ROUNDUP((L$1)/10,0)*10,[1]Hugst!$R$4:$W$4,0))))</f>
        <v>7150.089084223926</v>
      </c>
      <c r="M94" s="168">
        <f ca="1">IF($C94-M$1&lt;År1,0,L93*(1-VLOOKUP($A94,[1]Hugst!$R$5:$W$9,MATCH(ROUNDUP((M$1)/10,0)*10,[1]Hugst!$R$4:$W$4,0))))</f>
        <v>7142.2057869745677</v>
      </c>
      <c r="N94" s="168">
        <f ca="1">IF($C94-N$1&lt;År1,0,M93*(1-VLOOKUP($A94,[1]Hugst!$R$5:$W$9,MATCH(ROUNDUP((N$1)/10,0)*10,[1]Hugst!$R$4:$W$4,0))))</f>
        <v>7134.3339922866708</v>
      </c>
      <c r="O94" s="168">
        <f ca="1">IF($C94-O$1&lt;År1,0,N93*(1-VLOOKUP($A94,[1]Hugst!$R$5:$W$9,MATCH(ROUNDUP((O$1)/10,0)*10,[1]Hugst!$R$4:$W$4,0))))</f>
        <v>7126.4737878472279</v>
      </c>
      <c r="P94" s="168">
        <f ca="1">IF($C94-P$1&lt;År1,0,O93*(1-VLOOKUP($A94,[1]Hugst!$R$5:$W$9,MATCH(ROUNDUP((P$1)/10,0)*10,[1]Hugst!$R$4:$W$4,0))))</f>
        <v>7107.7663418671218</v>
      </c>
      <c r="Q94" s="168">
        <f ca="1">IF($C94-Q$1&lt;År1,0,P93*(1-VLOOKUP($A94,[1]Hugst!$R$5:$W$9,MATCH(ROUNDUP((Q$1)/10,0)*10,[1]Hugst!$R$4:$W$4,0))))</f>
        <v>7087.1424967501025</v>
      </c>
      <c r="R94" s="168">
        <f ca="1">IF($C94-R$1&lt;År1,0,Q93*(1-VLOOKUP($A94,[1]Hugst!$R$5:$W$9,MATCH(ROUNDUP((R$1)/10,0)*10,[1]Hugst!$R$4:$W$4,0))))</f>
        <v>7068.3177071276805</v>
      </c>
      <c r="S94" s="168">
        <f ca="1">IF($C94-S$1&lt;År1,0,R93*(1-VLOOKUP($A94,[1]Hugst!$R$5:$W$9,MATCH(ROUNDUP((S$1)/10,0)*10,[1]Hugst!$R$4:$W$4,0))))</f>
        <v>7049.5300315012464</v>
      </c>
      <c r="T94" s="168">
        <f ca="1">IF($C94-T$1&lt;År1,0,S93*(1-VLOOKUP($A94,[1]Hugst!$R$5:$W$9,MATCH(ROUNDUP((T$1)/10,0)*10,[1]Hugst!$R$4:$W$4,0))))</f>
        <v>7030.7794425831698</v>
      </c>
      <c r="U94" s="168">
        <f ca="1">IF($C94-U$1&lt;År1,0,T93*(1-VLOOKUP($A94,[1]Hugst!$R$5:$W$9,MATCH(ROUNDUP((U$1)/10,0)*10,[1]Hugst!$R$4:$W$4,0))))</f>
        <v>7012.0659132297587</v>
      </c>
      <c r="V94" s="168">
        <f ca="1">IF($C94-V$1&lt;År1,0,U93*(1-VLOOKUP($A94,[1]Hugst!$R$5:$W$9,MATCH(ROUNDUP((V$1)/10,0)*10,[1]Hugst!$R$4:$W$4,0))))</f>
        <v>6993.3894164414833</v>
      </c>
      <c r="W94" s="168">
        <f ca="1">IF($C94-W$1&lt;År1,0,V93*(1-VLOOKUP($A94,[1]Hugst!$R$5:$W$9,MATCH(ROUNDUP((W$1)/10,0)*10,[1]Hugst!$R$4:$W$4,0))))</f>
        <v>6974.7499253631759</v>
      </c>
      <c r="X94" s="168">
        <f ca="1">IF($C94-X$1&lt;År1,0,W93*(1-VLOOKUP($A94,[1]Hugst!$R$5:$W$9,MATCH(ROUNDUP((X$1)/10,0)*10,[1]Hugst!$R$4:$W$4,0))))</f>
        <v>6956.147413284205</v>
      </c>
      <c r="Y94" s="168">
        <f ca="1">IF($C94-Y$1&lt;År1,0,X93*(1-VLOOKUP($A94,[1]Hugst!$R$5:$W$9,MATCH(ROUNDUP((Y$1)/10,0)*10,[1]Hugst!$R$4:$W$4,0))))</f>
        <v>6937.5818536383476</v>
      </c>
      <c r="Z94" s="168">
        <f ca="1">IF($C94-Z$1&lt;År1,0,Y93*(1-VLOOKUP($A94,[1]Hugst!$R$5:$W$9,MATCH(ROUNDUP((Z$1)/10,0)*10,[1]Hugst!$R$4:$W$4,0))))</f>
        <v>8188.3041872253543</v>
      </c>
      <c r="AA94" s="168">
        <f ca="1">IF($C94-AA$1&lt;År1,0,Z93*(1-VLOOKUP($A94,[1]Hugst!$R$5:$W$9,MATCH(ROUNDUP((AA$1)/10,0)*10,[1]Hugst!$R$4:$W$4,0))))</f>
        <v>8166.1448655947434</v>
      </c>
      <c r="AB94" s="168">
        <f ca="1">IF($C94-AB$1&lt;År1,0,AA93*(1-VLOOKUP($A94,[1]Hugst!$R$5:$W$9,MATCH(ROUNDUP((AB$1)/10,0)*10,[1]Hugst!$R$4:$W$4,0))))</f>
        <v>8156.5605005762191</v>
      </c>
      <c r="AC94" s="168">
        <f ca="1">IF($C94-AC$1&lt;År1,0,AB93*(1-VLOOKUP($A94,[1]Hugst!$R$5:$W$9,MATCH(ROUNDUP((AC$1)/10,0)*10,[1]Hugst!$R$4:$W$4,0))))</f>
        <v>8147.007878720643</v>
      </c>
      <c r="AD94" s="168">
        <f ca="1">IF($C94-AD$1&lt;År1,0,AC93*(1-VLOOKUP($A94,[1]Hugst!$R$5:$W$9,MATCH(ROUNDUP((AD$1)/10,0)*10,[1]Hugst!$R$4:$W$4,0))))</f>
        <v>8137.4869943704252</v>
      </c>
      <c r="AE94" s="168">
        <f ca="1">IF($C94-AE$1&lt;År1,0,AD93*(1-VLOOKUP($A94,[1]Hugst!$R$5:$W$9,MATCH(ROUNDUP((AE$1)/10,0)*10,[1]Hugst!$R$4:$W$4,0))))</f>
        <v>8127.9978420401094</v>
      </c>
      <c r="AF94" s="168">
        <f ca="1">IF($C94-AF$1&lt;År1,0,AE93*(1-VLOOKUP($A94,[1]Hugst!$R$5:$W$9,MATCH(ROUNDUP((AF$1)/10,0)*10,[1]Hugst!$R$4:$W$4,0))))</f>
        <v>8118.5404164166521</v>
      </c>
      <c r="AG94" s="168">
        <f ca="1">IF($C94-AG$1&lt;År1,0,AF93*(1-VLOOKUP($A94,[1]Hugst!$R$5:$W$9,MATCH(ROUNDUP((AG$1)/10,0)*10,[1]Hugst!$R$4:$W$4,0))))</f>
        <v>8109.1147123594692</v>
      </c>
      <c r="AH94" s="168">
        <f ca="1">IF($C94-AH$1&lt;År1,0,AG93*(1-VLOOKUP($A94,[1]Hugst!$R$5:$W$9,MATCH(ROUNDUP((AH$1)/10,0)*10,[1]Hugst!$R$4:$W$4,0))))</f>
        <v>8099.7207249009543</v>
      </c>
      <c r="AI94" s="168">
        <f ca="1">IF($C94-AI$1&lt;År1,0,AH93*(1-VLOOKUP($A94,[1]Hugst!$R$5:$W$9,MATCH(ROUNDUP((AI$1)/10,0)*10,[1]Hugst!$R$4:$W$4,0))))</f>
        <v>8090.3584492463069</v>
      </c>
      <c r="AJ94" s="168">
        <f ca="1">IF($C94-AJ$1&lt;År1,0,AI93*(1-VLOOKUP($A94,[1]Hugst!$R$5:$W$9,MATCH(ROUNDUP((AJ$1)/10,0)*10,[1]Hugst!$R$4:$W$4,0))))</f>
        <v>8087.8881277123883</v>
      </c>
      <c r="AK94" s="168"/>
      <c r="AL94" s="168">
        <f ca="1">SUM(F94:AJ94)</f>
        <v>231259.55994516722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286.26749999999737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1082.3025448219757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284.83616249999767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1080.871207321976</v>
      </c>
      <c r="G96" s="168">
        <f ca="1">IF($C96-G$1&lt;År1,0,F95*(1-VLOOKUP($A96,[1]Hugst!$R$5:$W$9,MATCH(ROUNDUP((G$1)/10,0)*10,[1]Hugst!$R$4:$W$4,0))))</f>
        <v>1082.3025448219757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283.41198168750338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1079.4470265094817</v>
      </c>
      <c r="G97" s="168">
        <f ca="1">IF($C97-G$1&lt;År1,0,F96*(1-VLOOKUP($A97,[1]Hugst!$R$5:$W$9,MATCH(ROUNDUP((G$1)/10,0)*10,[1]Hugst!$R$4:$W$4,0))))</f>
        <v>1080.871207321976</v>
      </c>
      <c r="H97" s="168">
        <f ca="1">IF($C97-H$1&lt;År1,0,G96*(1-VLOOKUP($A97,[1]Hugst!$R$5:$W$9,MATCH(ROUNDUP((H$1)/10,0)*10,[1]Hugst!$R$4:$W$4,0))))</f>
        <v>1082.3025448219757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281.9949217790637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1078.0299666010419</v>
      </c>
      <c r="G98" s="168">
        <f ca="1">IF($C98-G$1&lt;År1,0,F97*(1-VLOOKUP($A98,[1]Hugst!$R$5:$W$9,MATCH(ROUNDUP((G$1)/10,0)*10,[1]Hugst!$R$4:$W$4,0))))</f>
        <v>1079.4470265094817</v>
      </c>
      <c r="H98" s="168">
        <f ca="1">IF($C98-H$1&lt;År1,0,G97*(1-VLOOKUP($A98,[1]Hugst!$R$5:$W$9,MATCH(ROUNDUP((H$1)/10,0)*10,[1]Hugst!$R$4:$W$4,0))))</f>
        <v>1080.871207321976</v>
      </c>
      <c r="I98" s="168">
        <f ca="1">IF($C98-I$1&lt;År1,0,H97*(1-VLOOKUP($A98,[1]Hugst!$R$5:$W$9,MATCH(ROUNDUP((I$1)/10,0)*10,[1]Hugst!$R$4:$W$4,0))))</f>
        <v>1082.3025448219757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280.5849471701606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1076.6199919921389</v>
      </c>
      <c r="G99" s="168">
        <f ca="1">IF($C99-G$1&lt;År1,0,F98*(1-VLOOKUP($A99,[1]Hugst!$R$5:$W$9,MATCH(ROUNDUP((G$1)/10,0)*10,[1]Hugst!$R$4:$W$4,0))))</f>
        <v>1078.0299666010419</v>
      </c>
      <c r="H99" s="168">
        <f ca="1">IF($C99-H$1&lt;År1,0,G98*(1-VLOOKUP($A99,[1]Hugst!$R$5:$W$9,MATCH(ROUNDUP((H$1)/10,0)*10,[1]Hugst!$R$4:$W$4,0))))</f>
        <v>1079.4470265094817</v>
      </c>
      <c r="I99" s="168">
        <f ca="1">IF($C99-I$1&lt;År1,0,H98*(1-VLOOKUP($A99,[1]Hugst!$R$5:$W$9,MATCH(ROUNDUP((I$1)/10,0)*10,[1]Hugst!$R$4:$W$4,0))))</f>
        <v>1080.871207321976</v>
      </c>
      <c r="J99" s="168">
        <f ca="1">IF($C99-J$1&lt;År1,0,I98*(1-VLOOKUP($A99,[1]Hugst!$R$5:$W$9,MATCH(ROUNDUP((J$1)/10,0)*10,[1]Hugst!$R$4:$W$4,0))))</f>
        <v>1082.3025448219757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279.18202243431438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1075.2170672562927</v>
      </c>
      <c r="G100" s="168">
        <f ca="1">IF($C100-G$1&lt;År1,0,F99*(1-VLOOKUP($A100,[1]Hugst!$R$5:$W$9,MATCH(ROUNDUP((G$1)/10,0)*10,[1]Hugst!$R$4:$W$4,0))))</f>
        <v>1076.6199919921389</v>
      </c>
      <c r="H100" s="168">
        <f ca="1">IF($C100-H$1&lt;År1,0,G99*(1-VLOOKUP($A100,[1]Hugst!$R$5:$W$9,MATCH(ROUNDUP((H$1)/10,0)*10,[1]Hugst!$R$4:$W$4,0))))</f>
        <v>1078.0299666010419</v>
      </c>
      <c r="I100" s="168">
        <f ca="1">IF($C100-I$1&lt;År1,0,H99*(1-VLOOKUP($A100,[1]Hugst!$R$5:$W$9,MATCH(ROUNDUP((I$1)/10,0)*10,[1]Hugst!$R$4:$W$4,0))))</f>
        <v>1079.4470265094817</v>
      </c>
      <c r="J100" s="168">
        <f ca="1">IF($C100-J$1&lt;År1,0,I99*(1-VLOOKUP($A100,[1]Hugst!$R$5:$W$9,MATCH(ROUNDUP((J$1)/10,0)*10,[1]Hugst!$R$4:$W$4,0))))</f>
        <v>1080.871207321976</v>
      </c>
      <c r="K100" s="168">
        <f ca="1">IF($C100-K$1&lt;År1,0,J99*(1-VLOOKUP($A100,[1]Hugst!$R$5:$W$9,MATCH(ROUNDUP((K$1)/10,0)*10,[1]Hugst!$R$4:$W$4,0))))</f>
        <v>1082.3025448219757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277.78611232215121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1073.8211571441295</v>
      </c>
      <c r="G101" s="168">
        <f ca="1">IF($C101-G$1&lt;År1,0,F100*(1-VLOOKUP($A101,[1]Hugst!$R$5:$W$9,MATCH(ROUNDUP((G$1)/10,0)*10,[1]Hugst!$R$4:$W$4,0))))</f>
        <v>1075.2170672562927</v>
      </c>
      <c r="H101" s="168">
        <f ca="1">IF($C101-H$1&lt;År1,0,G100*(1-VLOOKUP($A101,[1]Hugst!$R$5:$W$9,MATCH(ROUNDUP((H$1)/10,0)*10,[1]Hugst!$R$4:$W$4,0))))</f>
        <v>1076.6199919921389</v>
      </c>
      <c r="I101" s="168">
        <f ca="1">IF($C101-I$1&lt;År1,0,H100*(1-VLOOKUP($A101,[1]Hugst!$R$5:$W$9,MATCH(ROUNDUP((I$1)/10,0)*10,[1]Hugst!$R$4:$W$4,0))))</f>
        <v>1078.0299666010419</v>
      </c>
      <c r="J101" s="168">
        <f ca="1">IF($C101-J$1&lt;År1,0,I100*(1-VLOOKUP($A101,[1]Hugst!$R$5:$W$9,MATCH(ROUNDUP((J$1)/10,0)*10,[1]Hugst!$R$4:$W$4,0))))</f>
        <v>1079.4470265094817</v>
      </c>
      <c r="K101" s="168">
        <f ca="1">IF($C101-K$1&lt;År1,0,J100*(1-VLOOKUP($A101,[1]Hugst!$R$5:$W$9,MATCH(ROUNDUP((K$1)/10,0)*10,[1]Hugst!$R$4:$W$4,0))))</f>
        <v>1080.871207321976</v>
      </c>
      <c r="L101" s="168">
        <f ca="1">IF($C101-L$1&lt;År1,0,K100*(1-VLOOKUP($A101,[1]Hugst!$R$5:$W$9,MATCH(ROUNDUP((L$1)/10,0)*10,[1]Hugst!$R$4:$W$4,0))))</f>
        <v>1082.3025448219757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276.39718176053384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1072.4322265825122</v>
      </c>
      <c r="G102" s="168">
        <f ca="1">IF($C102-G$1&lt;År1,0,F101*(1-VLOOKUP($A102,[1]Hugst!$R$5:$W$9,MATCH(ROUNDUP((G$1)/10,0)*10,[1]Hugst!$R$4:$W$4,0))))</f>
        <v>1073.8211571441295</v>
      </c>
      <c r="H102" s="168">
        <f ca="1">IF($C102-H$1&lt;År1,0,G101*(1-VLOOKUP($A102,[1]Hugst!$R$5:$W$9,MATCH(ROUNDUP((H$1)/10,0)*10,[1]Hugst!$R$4:$W$4,0))))</f>
        <v>1075.2170672562927</v>
      </c>
      <c r="I102" s="168">
        <f ca="1">IF($C102-I$1&lt;År1,0,H101*(1-VLOOKUP($A102,[1]Hugst!$R$5:$W$9,MATCH(ROUNDUP((I$1)/10,0)*10,[1]Hugst!$R$4:$W$4,0))))</f>
        <v>1076.6199919921389</v>
      </c>
      <c r="J102" s="168">
        <f ca="1">IF($C102-J$1&lt;År1,0,I101*(1-VLOOKUP($A102,[1]Hugst!$R$5:$W$9,MATCH(ROUNDUP((J$1)/10,0)*10,[1]Hugst!$R$4:$W$4,0))))</f>
        <v>1078.0299666010419</v>
      </c>
      <c r="K102" s="168">
        <f ca="1">IF($C102-K$1&lt;År1,0,J101*(1-VLOOKUP($A102,[1]Hugst!$R$5:$W$9,MATCH(ROUNDUP((K$1)/10,0)*10,[1]Hugst!$R$4:$W$4,0))))</f>
        <v>1079.4470265094817</v>
      </c>
      <c r="L102" s="168">
        <f ca="1">IF($C102-L$1&lt;År1,0,K101*(1-VLOOKUP($A102,[1]Hugst!$R$5:$W$9,MATCH(ROUNDUP((L$1)/10,0)*10,[1]Hugst!$R$4:$W$4,0))))</f>
        <v>1080.871207321976</v>
      </c>
      <c r="M102" s="168">
        <f ca="1">IF($C102-M$1&lt;År1,0,L101*(1-VLOOKUP($A102,[1]Hugst!$R$5:$W$9,MATCH(ROUNDUP((M$1)/10,0)*10,[1]Hugst!$R$4:$W$4,0))))</f>
        <v>1082.3025448219757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275.01519585173492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1071.0502406737132</v>
      </c>
      <c r="G103" s="168">
        <f ca="1">IF($C103-G$1&lt;År1,0,F102*(1-VLOOKUP($A103,[1]Hugst!$R$5:$W$9,MATCH(ROUNDUP((G$1)/10,0)*10,[1]Hugst!$R$4:$W$4,0))))</f>
        <v>1072.4322265825122</v>
      </c>
      <c r="H103" s="168">
        <f ca="1">IF($C103-H$1&lt;År1,0,G102*(1-VLOOKUP($A103,[1]Hugst!$R$5:$W$9,MATCH(ROUNDUP((H$1)/10,0)*10,[1]Hugst!$R$4:$W$4,0))))</f>
        <v>1073.8211571441295</v>
      </c>
      <c r="I103" s="168">
        <f ca="1">IF($C103-I$1&lt;År1,0,H102*(1-VLOOKUP($A103,[1]Hugst!$R$5:$W$9,MATCH(ROUNDUP((I$1)/10,0)*10,[1]Hugst!$R$4:$W$4,0))))</f>
        <v>1075.2170672562927</v>
      </c>
      <c r="J103" s="168">
        <f ca="1">IF($C103-J$1&lt;År1,0,I102*(1-VLOOKUP($A103,[1]Hugst!$R$5:$W$9,MATCH(ROUNDUP((J$1)/10,0)*10,[1]Hugst!$R$4:$W$4,0))))</f>
        <v>1076.6199919921389</v>
      </c>
      <c r="K103" s="168">
        <f ca="1">IF($C103-K$1&lt;År1,0,J102*(1-VLOOKUP($A103,[1]Hugst!$R$5:$W$9,MATCH(ROUNDUP((K$1)/10,0)*10,[1]Hugst!$R$4:$W$4,0))))</f>
        <v>1078.0299666010419</v>
      </c>
      <c r="L103" s="168">
        <f ca="1">IF($C103-L$1&lt;År1,0,K102*(1-VLOOKUP($A103,[1]Hugst!$R$5:$W$9,MATCH(ROUNDUP((L$1)/10,0)*10,[1]Hugst!$R$4:$W$4,0))))</f>
        <v>1079.4470265094817</v>
      </c>
      <c r="M103" s="168">
        <f ca="1">IF($C103-M$1&lt;År1,0,L102*(1-VLOOKUP($A103,[1]Hugst!$R$5:$W$9,MATCH(ROUNDUP((M$1)/10,0)*10,[1]Hugst!$R$4:$W$4,0))))</f>
        <v>1080.871207321976</v>
      </c>
      <c r="N103" s="168">
        <f ca="1">IF($C103-N$1&lt;År1,0,M102*(1-VLOOKUP($A103,[1]Hugst!$R$5:$W$9,MATCH(ROUNDUP((N$1)/10,0)*10,[1]Hugst!$R$4:$W$4,0))))</f>
        <v>1082.3025448219757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273.64011987246477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1069.6751646944431</v>
      </c>
      <c r="G104" s="168">
        <f ca="1">IF($C104-G$1&lt;År1,0,F103*(1-VLOOKUP($A104,[1]Hugst!$R$5:$W$9,MATCH(ROUNDUP((G$1)/10,0)*10,[1]Hugst!$R$4:$W$4,0))))</f>
        <v>1071.0502406737132</v>
      </c>
      <c r="H104" s="168">
        <f ca="1">IF($C104-H$1&lt;År1,0,G103*(1-VLOOKUP($A104,[1]Hugst!$R$5:$W$9,MATCH(ROUNDUP((H$1)/10,0)*10,[1]Hugst!$R$4:$W$4,0))))</f>
        <v>1072.4322265825122</v>
      </c>
      <c r="I104" s="168">
        <f ca="1">IF($C104-I$1&lt;År1,0,H103*(1-VLOOKUP($A104,[1]Hugst!$R$5:$W$9,MATCH(ROUNDUP((I$1)/10,0)*10,[1]Hugst!$R$4:$W$4,0))))</f>
        <v>1073.8211571441295</v>
      </c>
      <c r="J104" s="168">
        <f ca="1">IF($C104-J$1&lt;År1,0,I103*(1-VLOOKUP($A104,[1]Hugst!$R$5:$W$9,MATCH(ROUNDUP((J$1)/10,0)*10,[1]Hugst!$R$4:$W$4,0))))</f>
        <v>1075.2170672562927</v>
      </c>
      <c r="K104" s="168">
        <f ca="1">IF($C104-K$1&lt;År1,0,J103*(1-VLOOKUP($A104,[1]Hugst!$R$5:$W$9,MATCH(ROUNDUP((K$1)/10,0)*10,[1]Hugst!$R$4:$W$4,0))))</f>
        <v>1076.6199919921389</v>
      </c>
      <c r="L104" s="168">
        <f ca="1">IF($C104-L$1&lt;År1,0,K103*(1-VLOOKUP($A104,[1]Hugst!$R$5:$W$9,MATCH(ROUNDUP((L$1)/10,0)*10,[1]Hugst!$R$4:$W$4,0))))</f>
        <v>1078.0299666010419</v>
      </c>
      <c r="M104" s="168">
        <f ca="1">IF($C104-M$1&lt;År1,0,L103*(1-VLOOKUP($A104,[1]Hugst!$R$5:$W$9,MATCH(ROUNDUP((M$1)/10,0)*10,[1]Hugst!$R$4:$W$4,0))))</f>
        <v>1079.4470265094817</v>
      </c>
      <c r="N104" s="168">
        <f ca="1">IF($C104-N$1&lt;År1,0,M103*(1-VLOOKUP($A104,[1]Hugst!$R$5:$W$9,MATCH(ROUNDUP((N$1)/10,0)*10,[1]Hugst!$R$4:$W$4,0))))</f>
        <v>1080.871207321976</v>
      </c>
      <c r="O104" s="168">
        <f ca="1">IF($C104-O$1&lt;År1,0,N103*(1-VLOOKUP($A104,[1]Hugst!$R$5:$W$9,MATCH(ROUNDUP((O$1)/10,0)*10,[1]Hugst!$R$4:$W$4,0))))</f>
        <v>1082.3025448219757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272.27191927311378</v>
      </c>
      <c r="E105" s="168">
        <f t="shared" ca="1" si="2"/>
        <v>1.6509699836278742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1069.95793407872</v>
      </c>
      <c r="G105" s="168">
        <f ca="1">IF($C105-G$1&lt;År1,0,F104*(1-VLOOKUP($A105,[1]Hugst!$R$5:$W$9,MATCH(ROUNDUP((G$1)/10,0)*10,[1]Hugst!$R$4:$W$4,0))))</f>
        <v>1069.6751646944431</v>
      </c>
      <c r="H105" s="168">
        <f ca="1">IF($C105-H$1&lt;År1,0,G104*(1-VLOOKUP($A105,[1]Hugst!$R$5:$W$9,MATCH(ROUNDUP((H$1)/10,0)*10,[1]Hugst!$R$4:$W$4,0))))</f>
        <v>1071.0502406737132</v>
      </c>
      <c r="I105" s="168">
        <f ca="1">IF($C105-I$1&lt;År1,0,H104*(1-VLOOKUP($A105,[1]Hugst!$R$5:$W$9,MATCH(ROUNDUP((I$1)/10,0)*10,[1]Hugst!$R$4:$W$4,0))))</f>
        <v>1072.4322265825122</v>
      </c>
      <c r="J105" s="168">
        <f ca="1">IF($C105-J$1&lt;År1,0,I104*(1-VLOOKUP($A105,[1]Hugst!$R$5:$W$9,MATCH(ROUNDUP((J$1)/10,0)*10,[1]Hugst!$R$4:$W$4,0))))</f>
        <v>1073.8211571441295</v>
      </c>
      <c r="K105" s="168">
        <f ca="1">IF($C105-K$1&lt;År1,0,J104*(1-VLOOKUP($A105,[1]Hugst!$R$5:$W$9,MATCH(ROUNDUP((K$1)/10,0)*10,[1]Hugst!$R$4:$W$4,0))))</f>
        <v>1075.2170672562927</v>
      </c>
      <c r="L105" s="168">
        <f ca="1">IF($C105-L$1&lt;År1,0,K104*(1-VLOOKUP($A105,[1]Hugst!$R$5:$W$9,MATCH(ROUNDUP((L$1)/10,0)*10,[1]Hugst!$R$4:$W$4,0))))</f>
        <v>1076.6199919921389</v>
      </c>
      <c r="M105" s="168">
        <f ca="1">IF($C105-M$1&lt;År1,0,L104*(1-VLOOKUP($A105,[1]Hugst!$R$5:$W$9,MATCH(ROUNDUP((M$1)/10,0)*10,[1]Hugst!$R$4:$W$4,0))))</f>
        <v>1078.0299666010419</v>
      </c>
      <c r="N105" s="168">
        <f ca="1">IF($C105-N$1&lt;År1,0,M104*(1-VLOOKUP($A105,[1]Hugst!$R$5:$W$9,MATCH(ROUNDUP((N$1)/10,0)*10,[1]Hugst!$R$4:$W$4,0))))</f>
        <v>1079.4470265094817</v>
      </c>
      <c r="O105" s="168">
        <f ca="1">IF($C105-O$1&lt;År1,0,N104*(1-VLOOKUP($A105,[1]Hugst!$R$5:$W$9,MATCH(ROUNDUP((O$1)/10,0)*10,[1]Hugst!$R$4:$W$4,0))))</f>
        <v>1080.871207321976</v>
      </c>
      <c r="P105" s="168">
        <f ca="1">IF($C105-P$1&lt;År1,0,O104*(1-VLOOKUP($A105,[1]Hugst!$R$5:$W$9,MATCH(ROUNDUP((P$1)/10,0)*10,[1]Hugst!$R$4:$W$4,0))))</f>
        <v>1080.651574838349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270.91055967673947</v>
      </c>
      <c r="E106" s="168">
        <f t="shared" ca="1" si="2"/>
        <v>3.2972381422805483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930.93670979715216</v>
      </c>
      <c r="G106" s="168">
        <f ca="1">IF($C106-G$1&lt;År1,0,F105*(1-VLOOKUP($A106,[1]Hugst!$R$5:$W$9,MATCH(ROUNDUP((G$1)/10,0)*10,[1]Hugst!$R$4:$W$4,0))))</f>
        <v>1069.95793407872</v>
      </c>
      <c r="H106" s="168">
        <f ca="1">IF($C106-H$1&lt;År1,0,G105*(1-VLOOKUP($A106,[1]Hugst!$R$5:$W$9,MATCH(ROUNDUP((H$1)/10,0)*10,[1]Hugst!$R$4:$W$4,0))))</f>
        <v>1069.6751646944431</v>
      </c>
      <c r="I106" s="168">
        <f ca="1">IF($C106-I$1&lt;År1,0,H105*(1-VLOOKUP($A106,[1]Hugst!$R$5:$W$9,MATCH(ROUNDUP((I$1)/10,0)*10,[1]Hugst!$R$4:$W$4,0))))</f>
        <v>1071.0502406737132</v>
      </c>
      <c r="J106" s="168">
        <f ca="1">IF($C106-J$1&lt;År1,0,I105*(1-VLOOKUP($A106,[1]Hugst!$R$5:$W$9,MATCH(ROUNDUP((J$1)/10,0)*10,[1]Hugst!$R$4:$W$4,0))))</f>
        <v>1072.4322265825122</v>
      </c>
      <c r="K106" s="168">
        <f ca="1">IF($C106-K$1&lt;År1,0,J105*(1-VLOOKUP($A106,[1]Hugst!$R$5:$W$9,MATCH(ROUNDUP((K$1)/10,0)*10,[1]Hugst!$R$4:$W$4,0))))</f>
        <v>1073.8211571441295</v>
      </c>
      <c r="L106" s="168">
        <f ca="1">IF($C106-L$1&lt;År1,0,K105*(1-VLOOKUP($A106,[1]Hugst!$R$5:$W$9,MATCH(ROUNDUP((L$1)/10,0)*10,[1]Hugst!$R$4:$W$4,0))))</f>
        <v>1075.2170672562927</v>
      </c>
      <c r="M106" s="168">
        <f ca="1">IF($C106-M$1&lt;År1,0,L105*(1-VLOOKUP($A106,[1]Hugst!$R$5:$W$9,MATCH(ROUNDUP((M$1)/10,0)*10,[1]Hugst!$R$4:$W$4,0))))</f>
        <v>1076.6199919921389</v>
      </c>
      <c r="N106" s="168">
        <f ca="1">IF($C106-N$1&lt;År1,0,M105*(1-VLOOKUP($A106,[1]Hugst!$R$5:$W$9,MATCH(ROUNDUP((N$1)/10,0)*10,[1]Hugst!$R$4:$W$4,0))))</f>
        <v>1078.0299666010419</v>
      </c>
      <c r="O106" s="168">
        <f ca="1">IF($C106-O$1&lt;År1,0,N105*(1-VLOOKUP($A106,[1]Hugst!$R$5:$W$9,MATCH(ROUNDUP((O$1)/10,0)*10,[1]Hugst!$R$4:$W$4,0))))</f>
        <v>1079.4470265094817</v>
      </c>
      <c r="P106" s="168">
        <f ca="1">IF($C106-P$1&lt;År1,0,O105*(1-VLOOKUP($A106,[1]Hugst!$R$5:$W$9,MATCH(ROUNDUP((P$1)/10,0)*10,[1]Hugst!$R$4:$W$4,0))))</f>
        <v>1079.2224207345357</v>
      </c>
      <c r="Q106" s="168">
        <f ca="1">IF($C106-Q$1&lt;År1,0,P105*(1-VLOOKUP($A106,[1]Hugst!$R$5:$W$9,MATCH(ROUNDUP((Q$1)/10,0)*10,[1]Hugst!$R$4:$W$4,0))))</f>
        <v>1079.0031232835108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269.55600687836159</v>
      </c>
      <c r="E107" s="168">
        <f t="shared" ca="1" si="2"/>
        <v>4.9388225652091933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931.22374142170293</v>
      </c>
      <c r="G107" s="168">
        <f ca="1">IF($C107-G$1&lt;År1,0,F106*(1-VLOOKUP($A107,[1]Hugst!$R$5:$W$9,MATCH(ROUNDUP((G$1)/10,0)*10,[1]Hugst!$R$4:$W$4,0))))</f>
        <v>930.93670979715216</v>
      </c>
      <c r="H107" s="168">
        <f ca="1">IF($C107-H$1&lt;År1,0,G106*(1-VLOOKUP($A107,[1]Hugst!$R$5:$W$9,MATCH(ROUNDUP((H$1)/10,0)*10,[1]Hugst!$R$4:$W$4,0))))</f>
        <v>1069.95793407872</v>
      </c>
      <c r="I107" s="168">
        <f ca="1">IF($C107-I$1&lt;År1,0,H106*(1-VLOOKUP($A107,[1]Hugst!$R$5:$W$9,MATCH(ROUNDUP((I$1)/10,0)*10,[1]Hugst!$R$4:$W$4,0))))</f>
        <v>1069.6751646944431</v>
      </c>
      <c r="J107" s="168">
        <f ca="1">IF($C107-J$1&lt;År1,0,I106*(1-VLOOKUP($A107,[1]Hugst!$R$5:$W$9,MATCH(ROUNDUP((J$1)/10,0)*10,[1]Hugst!$R$4:$W$4,0))))</f>
        <v>1071.0502406737132</v>
      </c>
      <c r="K107" s="168">
        <f ca="1">IF($C107-K$1&lt;År1,0,J106*(1-VLOOKUP($A107,[1]Hugst!$R$5:$W$9,MATCH(ROUNDUP((K$1)/10,0)*10,[1]Hugst!$R$4:$W$4,0))))</f>
        <v>1072.4322265825122</v>
      </c>
      <c r="L107" s="168">
        <f ca="1">IF($C107-L$1&lt;År1,0,K106*(1-VLOOKUP($A107,[1]Hugst!$R$5:$W$9,MATCH(ROUNDUP((L$1)/10,0)*10,[1]Hugst!$R$4:$W$4,0))))</f>
        <v>1073.8211571441295</v>
      </c>
      <c r="M107" s="168">
        <f ca="1">IF($C107-M$1&lt;År1,0,L106*(1-VLOOKUP($A107,[1]Hugst!$R$5:$W$9,MATCH(ROUNDUP((M$1)/10,0)*10,[1]Hugst!$R$4:$W$4,0))))</f>
        <v>1075.2170672562927</v>
      </c>
      <c r="N107" s="168">
        <f ca="1">IF($C107-N$1&lt;År1,0,M106*(1-VLOOKUP($A107,[1]Hugst!$R$5:$W$9,MATCH(ROUNDUP((N$1)/10,0)*10,[1]Hugst!$R$4:$W$4,0))))</f>
        <v>1076.6199919921389</v>
      </c>
      <c r="O107" s="168">
        <f ca="1">IF($C107-O$1&lt;År1,0,N106*(1-VLOOKUP($A107,[1]Hugst!$R$5:$W$9,MATCH(ROUNDUP((O$1)/10,0)*10,[1]Hugst!$R$4:$W$4,0))))</f>
        <v>1078.0299666010419</v>
      </c>
      <c r="P107" s="168">
        <f ca="1">IF($C107-P$1&lt;År1,0,O106*(1-VLOOKUP($A107,[1]Hugst!$R$5:$W$9,MATCH(ROUNDUP((P$1)/10,0)*10,[1]Hugst!$R$4:$W$4,0))))</f>
        <v>1077.8004124012468</v>
      </c>
      <c r="Q107" s="168">
        <f ca="1">IF($C107-Q$1&lt;År1,0,P106*(1-VLOOKUP($A107,[1]Hugst!$R$5:$W$9,MATCH(ROUNDUP((Q$1)/10,0)*10,[1]Hugst!$R$4:$W$4,0))))</f>
        <v>1077.5761492452796</v>
      </c>
      <c r="R107" s="168">
        <f ca="1">IF($C107-R$1&lt;År1,0,Q106*(1-VLOOKUP($A107,[1]Hugst!$R$5:$W$9,MATCH(ROUNDUP((R$1)/10,0)*10,[1]Hugst!$R$4:$W$4,0))))</f>
        <v>1077.3571863157902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268.20822684396762</v>
      </c>
      <c r="E108" s="168">
        <f t="shared" ca="1" si="2"/>
        <v>6.5757412595030473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931.51288008160282</v>
      </c>
      <c r="G108" s="168">
        <f ca="1">IF($C108-G$1&lt;År1,0,F107*(1-VLOOKUP($A108,[1]Hugst!$R$5:$W$9,MATCH(ROUNDUP((G$1)/10,0)*10,[1]Hugst!$R$4:$W$4,0))))</f>
        <v>931.22374142170293</v>
      </c>
      <c r="H108" s="168">
        <f ca="1">IF($C108-H$1&lt;År1,0,G107*(1-VLOOKUP($A108,[1]Hugst!$R$5:$W$9,MATCH(ROUNDUP((H$1)/10,0)*10,[1]Hugst!$R$4:$W$4,0))))</f>
        <v>930.93670979715216</v>
      </c>
      <c r="I108" s="168">
        <f ca="1">IF($C108-I$1&lt;År1,0,H107*(1-VLOOKUP($A108,[1]Hugst!$R$5:$W$9,MATCH(ROUNDUP((I$1)/10,0)*10,[1]Hugst!$R$4:$W$4,0))))</f>
        <v>1069.95793407872</v>
      </c>
      <c r="J108" s="168">
        <f ca="1">IF($C108-J$1&lt;År1,0,I107*(1-VLOOKUP($A108,[1]Hugst!$R$5:$W$9,MATCH(ROUNDUP((J$1)/10,0)*10,[1]Hugst!$R$4:$W$4,0))))</f>
        <v>1069.6751646944431</v>
      </c>
      <c r="K108" s="168">
        <f ca="1">IF($C108-K$1&lt;År1,0,J107*(1-VLOOKUP($A108,[1]Hugst!$R$5:$W$9,MATCH(ROUNDUP((K$1)/10,0)*10,[1]Hugst!$R$4:$W$4,0))))</f>
        <v>1071.0502406737132</v>
      </c>
      <c r="L108" s="168">
        <f ca="1">IF($C108-L$1&lt;År1,0,K107*(1-VLOOKUP($A108,[1]Hugst!$R$5:$W$9,MATCH(ROUNDUP((L$1)/10,0)*10,[1]Hugst!$R$4:$W$4,0))))</f>
        <v>1072.4322265825122</v>
      </c>
      <c r="M108" s="168">
        <f ca="1">IF($C108-M$1&lt;År1,0,L107*(1-VLOOKUP($A108,[1]Hugst!$R$5:$W$9,MATCH(ROUNDUP((M$1)/10,0)*10,[1]Hugst!$R$4:$W$4,0))))</f>
        <v>1073.8211571441295</v>
      </c>
      <c r="N108" s="168">
        <f ca="1">IF($C108-N$1&lt;År1,0,M107*(1-VLOOKUP($A108,[1]Hugst!$R$5:$W$9,MATCH(ROUNDUP((N$1)/10,0)*10,[1]Hugst!$R$4:$W$4,0))))</f>
        <v>1075.2170672562927</v>
      </c>
      <c r="O108" s="168">
        <f ca="1">IF($C108-O$1&lt;År1,0,N107*(1-VLOOKUP($A108,[1]Hugst!$R$5:$W$9,MATCH(ROUNDUP((O$1)/10,0)*10,[1]Hugst!$R$4:$W$4,0))))</f>
        <v>1076.6199919921389</v>
      </c>
      <c r="P108" s="168">
        <f ca="1">IF($C108-P$1&lt;År1,0,O107*(1-VLOOKUP($A108,[1]Hugst!$R$5:$W$9,MATCH(ROUNDUP((P$1)/10,0)*10,[1]Hugst!$R$4:$W$4,0))))</f>
        <v>1076.3855141096165</v>
      </c>
      <c r="Q108" s="168">
        <f ca="1">IF($C108-Q$1&lt;År1,0,P107*(1-VLOOKUP($A108,[1]Hugst!$R$5:$W$9,MATCH(ROUNDUP((Q$1)/10,0)*10,[1]Hugst!$R$4:$W$4,0))))</f>
        <v>1076.1563100772448</v>
      </c>
      <c r="R108" s="168">
        <f ca="1">IF($C108-R$1&lt;År1,0,Q107*(1-VLOOKUP($A108,[1]Hugst!$R$5:$W$9,MATCH(ROUNDUP((R$1)/10,0)*10,[1]Hugst!$R$4:$W$4,0))))</f>
        <v>1075.9323890176172</v>
      </c>
      <c r="S108" s="168">
        <f ca="1">IF($C108-S$1&lt;År1,0,R107*(1-VLOOKUP($A108,[1]Hugst!$R$5:$W$9,MATCH(ROUNDUP((S$1)/10,0)*10,[1]Hugst!$R$4:$W$4,0))))</f>
        <v>1075.7137600993763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266.86718570974699</v>
      </c>
      <c r="E109" s="168">
        <f t="shared" ca="1" si="2"/>
        <v>8.2080121504532144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931.80410983833235</v>
      </c>
      <c r="G109" s="168">
        <f ca="1">IF($C109-G$1&lt;År1,0,F108*(1-VLOOKUP($A109,[1]Hugst!$R$5:$W$9,MATCH(ROUNDUP((G$1)/10,0)*10,[1]Hugst!$R$4:$W$4,0))))</f>
        <v>931.51288008160282</v>
      </c>
      <c r="H109" s="168">
        <f ca="1">IF($C109-H$1&lt;År1,0,G108*(1-VLOOKUP($A109,[1]Hugst!$R$5:$W$9,MATCH(ROUNDUP((H$1)/10,0)*10,[1]Hugst!$R$4:$W$4,0))))</f>
        <v>931.22374142170293</v>
      </c>
      <c r="I109" s="168">
        <f ca="1">IF($C109-I$1&lt;År1,0,H108*(1-VLOOKUP($A109,[1]Hugst!$R$5:$W$9,MATCH(ROUNDUP((I$1)/10,0)*10,[1]Hugst!$R$4:$W$4,0))))</f>
        <v>930.93670979715216</v>
      </c>
      <c r="J109" s="168">
        <f ca="1">IF($C109-J$1&lt;År1,0,I108*(1-VLOOKUP($A109,[1]Hugst!$R$5:$W$9,MATCH(ROUNDUP((J$1)/10,0)*10,[1]Hugst!$R$4:$W$4,0))))</f>
        <v>1069.95793407872</v>
      </c>
      <c r="K109" s="168">
        <f ca="1">IF($C109-K$1&lt;År1,0,J108*(1-VLOOKUP($A109,[1]Hugst!$R$5:$W$9,MATCH(ROUNDUP((K$1)/10,0)*10,[1]Hugst!$R$4:$W$4,0))))</f>
        <v>1069.6751646944431</v>
      </c>
      <c r="L109" s="168">
        <f ca="1">IF($C109-L$1&lt;År1,0,K108*(1-VLOOKUP($A109,[1]Hugst!$R$5:$W$9,MATCH(ROUNDUP((L$1)/10,0)*10,[1]Hugst!$R$4:$W$4,0))))</f>
        <v>1071.0502406737132</v>
      </c>
      <c r="M109" s="168">
        <f ca="1">IF($C109-M$1&lt;År1,0,L108*(1-VLOOKUP($A109,[1]Hugst!$R$5:$W$9,MATCH(ROUNDUP((M$1)/10,0)*10,[1]Hugst!$R$4:$W$4,0))))</f>
        <v>1072.4322265825122</v>
      </c>
      <c r="N109" s="168">
        <f ca="1">IF($C109-N$1&lt;År1,0,M108*(1-VLOOKUP($A109,[1]Hugst!$R$5:$W$9,MATCH(ROUNDUP((N$1)/10,0)*10,[1]Hugst!$R$4:$W$4,0))))</f>
        <v>1073.8211571441295</v>
      </c>
      <c r="O109" s="168">
        <f ca="1">IF($C109-O$1&lt;År1,0,N108*(1-VLOOKUP($A109,[1]Hugst!$R$5:$W$9,MATCH(ROUNDUP((O$1)/10,0)*10,[1]Hugst!$R$4:$W$4,0))))</f>
        <v>1075.2170672562927</v>
      </c>
      <c r="P109" s="168">
        <f ca="1">IF($C109-P$1&lt;År1,0,O108*(1-VLOOKUP($A109,[1]Hugst!$R$5:$W$9,MATCH(ROUNDUP((P$1)/10,0)*10,[1]Hugst!$R$4:$W$4,0))))</f>
        <v>1074.9776903094389</v>
      </c>
      <c r="Q109" s="168">
        <f ca="1">IF($C109-Q$1&lt;År1,0,P108*(1-VLOOKUP($A109,[1]Hugst!$R$5:$W$9,MATCH(ROUNDUP((Q$1)/10,0)*10,[1]Hugst!$R$4:$W$4,0))))</f>
        <v>1074.7435701050424</v>
      </c>
      <c r="R109" s="168">
        <f ca="1">IF($C109-R$1&lt;År1,0,Q108*(1-VLOOKUP($A109,[1]Hugst!$R$5:$W$9,MATCH(ROUNDUP((R$1)/10,0)*10,[1]Hugst!$R$4:$W$4,0))))</f>
        <v>1074.5147157059405</v>
      </c>
      <c r="S109" s="168">
        <f ca="1">IF($C109-S$1&lt;År1,0,R108*(1-VLOOKUP($A109,[1]Hugst!$R$5:$W$9,MATCH(ROUNDUP((S$1)/10,0)*10,[1]Hugst!$R$4:$W$4,0))))</f>
        <v>1074.2911362208106</v>
      </c>
      <c r="T109" s="168">
        <f ca="1">IF($C109-T$1&lt;År1,0,S108*(1-VLOOKUP($A109,[1]Hugst!$R$5:$W$9,MATCH(ROUNDUP((T$1)/10,0)*10,[1]Hugst!$R$4:$W$4,0))))</f>
        <v>1074.0728408043094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265.53284978120791</v>
      </c>
      <c r="E110" s="168">
        <f t="shared" ca="1" si="2"/>
        <v>9.8356530819673935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932.09741484130745</v>
      </c>
      <c r="G110" s="168">
        <f ca="1">IF($C110-G$1&lt;År1,0,F109*(1-VLOOKUP($A110,[1]Hugst!$R$5:$W$9,MATCH(ROUNDUP((G$1)/10,0)*10,[1]Hugst!$R$4:$W$4,0))))</f>
        <v>931.80410983833235</v>
      </c>
      <c r="H110" s="168">
        <f ca="1">IF($C110-H$1&lt;År1,0,G109*(1-VLOOKUP($A110,[1]Hugst!$R$5:$W$9,MATCH(ROUNDUP((H$1)/10,0)*10,[1]Hugst!$R$4:$W$4,0))))</f>
        <v>931.51288008160282</v>
      </c>
      <c r="I110" s="168">
        <f ca="1">IF($C110-I$1&lt;År1,0,H109*(1-VLOOKUP($A110,[1]Hugst!$R$5:$W$9,MATCH(ROUNDUP((I$1)/10,0)*10,[1]Hugst!$R$4:$W$4,0))))</f>
        <v>931.22374142170293</v>
      </c>
      <c r="J110" s="168">
        <f ca="1">IF($C110-J$1&lt;År1,0,I109*(1-VLOOKUP($A110,[1]Hugst!$R$5:$W$9,MATCH(ROUNDUP((J$1)/10,0)*10,[1]Hugst!$R$4:$W$4,0))))</f>
        <v>930.93670979715216</v>
      </c>
      <c r="K110" s="168">
        <f ca="1">IF($C110-K$1&lt;År1,0,J109*(1-VLOOKUP($A110,[1]Hugst!$R$5:$W$9,MATCH(ROUNDUP((K$1)/10,0)*10,[1]Hugst!$R$4:$W$4,0))))</f>
        <v>1069.95793407872</v>
      </c>
      <c r="L110" s="168">
        <f ca="1">IF($C110-L$1&lt;År1,0,K109*(1-VLOOKUP($A110,[1]Hugst!$R$5:$W$9,MATCH(ROUNDUP((L$1)/10,0)*10,[1]Hugst!$R$4:$W$4,0))))</f>
        <v>1069.6751646944431</v>
      </c>
      <c r="M110" s="168">
        <f ca="1">IF($C110-M$1&lt;År1,0,L109*(1-VLOOKUP($A110,[1]Hugst!$R$5:$W$9,MATCH(ROUNDUP((M$1)/10,0)*10,[1]Hugst!$R$4:$W$4,0))))</f>
        <v>1071.0502406737132</v>
      </c>
      <c r="N110" s="168">
        <f ca="1">IF($C110-N$1&lt;År1,0,M109*(1-VLOOKUP($A110,[1]Hugst!$R$5:$W$9,MATCH(ROUNDUP((N$1)/10,0)*10,[1]Hugst!$R$4:$W$4,0))))</f>
        <v>1072.4322265825122</v>
      </c>
      <c r="O110" s="168">
        <f ca="1">IF($C110-O$1&lt;År1,0,N109*(1-VLOOKUP($A110,[1]Hugst!$R$5:$W$9,MATCH(ROUNDUP((O$1)/10,0)*10,[1]Hugst!$R$4:$W$4,0))))</f>
        <v>1073.8211571441295</v>
      </c>
      <c r="P110" s="168">
        <f ca="1">IF($C110-P$1&lt;År1,0,O109*(1-VLOOKUP($A110,[1]Hugst!$R$5:$W$9,MATCH(ROUNDUP((P$1)/10,0)*10,[1]Hugst!$R$4:$W$4,0))))</f>
        <v>1073.5769056282745</v>
      </c>
      <c r="Q110" s="168">
        <f ca="1">IF($C110-Q$1&lt;År1,0,P109*(1-VLOOKUP($A110,[1]Hugst!$R$5:$W$9,MATCH(ROUNDUP((Q$1)/10,0)*10,[1]Hugst!$R$4:$W$4,0))))</f>
        <v>1073.3378938326957</v>
      </c>
      <c r="R110" s="168">
        <f ca="1">IF($C110-R$1&lt;År1,0,Q109*(1-VLOOKUP($A110,[1]Hugst!$R$5:$W$9,MATCH(ROUNDUP((R$1)/10,0)*10,[1]Hugst!$R$4:$W$4,0))))</f>
        <v>1073.1041307608143</v>
      </c>
      <c r="S110" s="168">
        <f ca="1">IF($C110-S$1&lt;År1,0,R109*(1-VLOOKUP($A110,[1]Hugst!$R$5:$W$9,MATCH(ROUNDUP((S$1)/10,0)*10,[1]Hugst!$R$4:$W$4,0))))</f>
        <v>1072.8756254616433</v>
      </c>
      <c r="T110" s="168">
        <f ca="1">IF($C110-T$1&lt;År1,0,S109*(1-VLOOKUP($A110,[1]Hugst!$R$5:$W$9,MATCH(ROUNDUP((T$1)/10,0)*10,[1]Hugst!$R$4:$W$4,0))))</f>
        <v>1072.6523870299652</v>
      </c>
      <c r="U110" s="168">
        <f ca="1">IF($C110-U$1&lt;År1,0,T109*(1-VLOOKUP($A110,[1]Hugst!$R$5:$W$9,MATCH(ROUNDUP((U$1)/10,0)*10,[1]Hugst!$R$4:$W$4,0))))</f>
        <v>1072.4344246064722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264.20518553228976</v>
      </c>
      <c r="E111" s="168">
        <f t="shared" ca="1" si="2"/>
        <v>11.458681816977332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932.39277932739924</v>
      </c>
      <c r="G111" s="168">
        <f ca="1">IF($C111-G$1&lt;År1,0,F110*(1-VLOOKUP($A111,[1]Hugst!$R$5:$W$9,MATCH(ROUNDUP((G$1)/10,0)*10,[1]Hugst!$R$4:$W$4,0))))</f>
        <v>932.09741484130745</v>
      </c>
      <c r="H111" s="168">
        <f ca="1">IF($C111-H$1&lt;År1,0,G110*(1-VLOOKUP($A111,[1]Hugst!$R$5:$W$9,MATCH(ROUNDUP((H$1)/10,0)*10,[1]Hugst!$R$4:$W$4,0))))</f>
        <v>931.80410983833235</v>
      </c>
      <c r="I111" s="168">
        <f ca="1">IF($C111-I$1&lt;År1,0,H110*(1-VLOOKUP($A111,[1]Hugst!$R$5:$W$9,MATCH(ROUNDUP((I$1)/10,0)*10,[1]Hugst!$R$4:$W$4,0))))</f>
        <v>931.51288008160282</v>
      </c>
      <c r="J111" s="168">
        <f ca="1">IF($C111-J$1&lt;År1,0,I110*(1-VLOOKUP($A111,[1]Hugst!$R$5:$W$9,MATCH(ROUNDUP((J$1)/10,0)*10,[1]Hugst!$R$4:$W$4,0))))</f>
        <v>931.22374142170293</v>
      </c>
      <c r="K111" s="168">
        <f ca="1">IF($C111-K$1&lt;År1,0,J110*(1-VLOOKUP($A111,[1]Hugst!$R$5:$W$9,MATCH(ROUNDUP((K$1)/10,0)*10,[1]Hugst!$R$4:$W$4,0))))</f>
        <v>930.93670979715216</v>
      </c>
      <c r="L111" s="168">
        <f ca="1">IF($C111-L$1&lt;År1,0,K110*(1-VLOOKUP($A111,[1]Hugst!$R$5:$W$9,MATCH(ROUNDUP((L$1)/10,0)*10,[1]Hugst!$R$4:$W$4,0))))</f>
        <v>1069.95793407872</v>
      </c>
      <c r="M111" s="168">
        <f ca="1">IF($C111-M$1&lt;År1,0,L110*(1-VLOOKUP($A111,[1]Hugst!$R$5:$W$9,MATCH(ROUNDUP((M$1)/10,0)*10,[1]Hugst!$R$4:$W$4,0))))</f>
        <v>1069.6751646944431</v>
      </c>
      <c r="N111" s="168">
        <f ca="1">IF($C111-N$1&lt;År1,0,M110*(1-VLOOKUP($A111,[1]Hugst!$R$5:$W$9,MATCH(ROUNDUP((N$1)/10,0)*10,[1]Hugst!$R$4:$W$4,0))))</f>
        <v>1071.0502406737132</v>
      </c>
      <c r="O111" s="168">
        <f ca="1">IF($C111-O$1&lt;År1,0,N110*(1-VLOOKUP($A111,[1]Hugst!$R$5:$W$9,MATCH(ROUNDUP((O$1)/10,0)*10,[1]Hugst!$R$4:$W$4,0))))</f>
        <v>1072.4322265825122</v>
      </c>
      <c r="P111" s="168">
        <f ca="1">IF($C111-P$1&lt;År1,0,O110*(1-VLOOKUP($A111,[1]Hugst!$R$5:$W$9,MATCH(ROUNDUP((P$1)/10,0)*10,[1]Hugst!$R$4:$W$4,0))))</f>
        <v>1072.1831248705198</v>
      </c>
      <c r="Q111" s="168">
        <f ca="1">IF($C111-Q$1&lt;År1,0,P110*(1-VLOOKUP($A111,[1]Hugst!$R$5:$W$9,MATCH(ROUNDUP((Q$1)/10,0)*10,[1]Hugst!$R$4:$W$4,0))))</f>
        <v>1071.9392459417229</v>
      </c>
      <c r="R111" s="168">
        <f ca="1">IF($C111-R$1&lt;År1,0,Q110*(1-VLOOKUP($A111,[1]Hugst!$R$5:$W$9,MATCH(ROUNDUP((R$1)/10,0)*10,[1]Hugst!$R$4:$W$4,0))))</f>
        <v>1071.7005987404086</v>
      </c>
      <c r="S111" s="168">
        <f ca="1">IF($C111-S$1&lt;År1,0,R110*(1-VLOOKUP($A111,[1]Hugst!$R$5:$W$9,MATCH(ROUNDUP((S$1)/10,0)*10,[1]Hugst!$R$4:$W$4,0))))</f>
        <v>1071.4671922562638</v>
      </c>
      <c r="T111" s="168">
        <f ca="1">IF($C111-T$1&lt;År1,0,S110*(1-VLOOKUP($A111,[1]Hugst!$R$5:$W$9,MATCH(ROUNDUP((T$1)/10,0)*10,[1]Hugst!$R$4:$W$4,0))))</f>
        <v>1071.2390355244984</v>
      </c>
      <c r="U111" s="168">
        <f ca="1">IF($C111-U$1&lt;År1,0,T110*(1-VLOOKUP($A111,[1]Hugst!$R$5:$W$9,MATCH(ROUNDUP((U$1)/10,0)*10,[1]Hugst!$R$4:$W$4,0))))</f>
        <v>1071.0161376260212</v>
      </c>
      <c r="V111" s="168">
        <f ca="1">IF($C111-V$1&lt;År1,0,U110*(1-VLOOKUP($A111,[1]Hugst!$R$5:$W$9,MATCH(ROUNDUP((V$1)/10,0)*10,[1]Hugst!$R$4:$W$4,0))))</f>
        <v>1070.7985076875809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262.88415960463499</v>
      </c>
      <c r="E112" s="168">
        <f t="shared" ca="1" si="2"/>
        <v>13.077116037806263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932.6901876205734</v>
      </c>
      <c r="G112" s="168">
        <f ca="1">IF($C112-G$1&lt;År1,0,F111*(1-VLOOKUP($A112,[1]Hugst!$R$5:$W$9,MATCH(ROUNDUP((G$1)/10,0)*10,[1]Hugst!$R$4:$W$4,0))))</f>
        <v>932.39277932739924</v>
      </c>
      <c r="H112" s="168">
        <f ca="1">IF($C112-H$1&lt;År1,0,G111*(1-VLOOKUP($A112,[1]Hugst!$R$5:$W$9,MATCH(ROUNDUP((H$1)/10,0)*10,[1]Hugst!$R$4:$W$4,0))))</f>
        <v>932.09741484130745</v>
      </c>
      <c r="I112" s="168">
        <f ca="1">IF($C112-I$1&lt;År1,0,H111*(1-VLOOKUP($A112,[1]Hugst!$R$5:$W$9,MATCH(ROUNDUP((I$1)/10,0)*10,[1]Hugst!$R$4:$W$4,0))))</f>
        <v>931.80410983833235</v>
      </c>
      <c r="J112" s="168">
        <f ca="1">IF($C112-J$1&lt;År1,0,I111*(1-VLOOKUP($A112,[1]Hugst!$R$5:$W$9,MATCH(ROUNDUP((J$1)/10,0)*10,[1]Hugst!$R$4:$W$4,0))))</f>
        <v>931.51288008160282</v>
      </c>
      <c r="K112" s="168">
        <f ca="1">IF($C112-K$1&lt;År1,0,J111*(1-VLOOKUP($A112,[1]Hugst!$R$5:$W$9,MATCH(ROUNDUP((K$1)/10,0)*10,[1]Hugst!$R$4:$W$4,0))))</f>
        <v>931.22374142170293</v>
      </c>
      <c r="L112" s="168">
        <f ca="1">IF($C112-L$1&lt;År1,0,K111*(1-VLOOKUP($A112,[1]Hugst!$R$5:$W$9,MATCH(ROUNDUP((L$1)/10,0)*10,[1]Hugst!$R$4:$W$4,0))))</f>
        <v>930.93670979715216</v>
      </c>
      <c r="M112" s="168">
        <f ca="1">IF($C112-M$1&lt;År1,0,L111*(1-VLOOKUP($A112,[1]Hugst!$R$5:$W$9,MATCH(ROUNDUP((M$1)/10,0)*10,[1]Hugst!$R$4:$W$4,0))))</f>
        <v>1069.95793407872</v>
      </c>
      <c r="N112" s="168">
        <f ca="1">IF($C112-N$1&lt;År1,0,M111*(1-VLOOKUP($A112,[1]Hugst!$R$5:$W$9,MATCH(ROUNDUP((N$1)/10,0)*10,[1]Hugst!$R$4:$W$4,0))))</f>
        <v>1069.6751646944431</v>
      </c>
      <c r="O112" s="168">
        <f ca="1">IF($C112-O$1&lt;År1,0,N111*(1-VLOOKUP($A112,[1]Hugst!$R$5:$W$9,MATCH(ROUNDUP((O$1)/10,0)*10,[1]Hugst!$R$4:$W$4,0))))</f>
        <v>1071.0502406737132</v>
      </c>
      <c r="P112" s="168">
        <f ca="1">IF($C112-P$1&lt;År1,0,O111*(1-VLOOKUP($A112,[1]Hugst!$R$5:$W$9,MATCH(ROUNDUP((P$1)/10,0)*10,[1]Hugst!$R$4:$W$4,0))))</f>
        <v>1070.7963130165388</v>
      </c>
      <c r="Q112" s="168">
        <f ca="1">IF($C112-Q$1&lt;År1,0,P111*(1-VLOOKUP($A112,[1]Hugst!$R$5:$W$9,MATCH(ROUNDUP((Q$1)/10,0)*10,[1]Hugst!$R$4:$W$4,0))))</f>
        <v>1070.5475912902089</v>
      </c>
      <c r="R112" s="168">
        <f ca="1">IF($C112-R$1&lt;År1,0,Q111*(1-VLOOKUP($A112,[1]Hugst!$R$5:$W$9,MATCH(ROUNDUP((R$1)/10,0)*10,[1]Hugst!$R$4:$W$4,0))))</f>
        <v>1070.3040843801168</v>
      </c>
      <c r="S112" s="168">
        <f ca="1">IF($C112-S$1&lt;År1,0,R111*(1-VLOOKUP($A112,[1]Hugst!$R$5:$W$9,MATCH(ROUNDUP((S$1)/10,0)*10,[1]Hugst!$R$4:$W$4,0))))</f>
        <v>1070.0658012169063</v>
      </c>
      <c r="T112" s="168">
        <f ca="1">IF($C112-T$1&lt;År1,0,S111*(1-VLOOKUP($A112,[1]Hugst!$R$5:$W$9,MATCH(ROUNDUP((T$1)/10,0)*10,[1]Hugst!$R$4:$W$4,0))))</f>
        <v>1069.8327507765509</v>
      </c>
      <c r="U112" s="168">
        <f ca="1">IF($C112-U$1&lt;År1,0,T111*(1-VLOOKUP($A112,[1]Hugst!$R$5:$W$9,MATCH(ROUNDUP((U$1)/10,0)*10,[1]Hugst!$R$4:$W$4,0))))</f>
        <v>1069.6049420804779</v>
      </c>
      <c r="V112" s="168">
        <f ca="1">IF($C112-V$1&lt;År1,0,U111*(1-VLOOKUP($A112,[1]Hugst!$R$5:$W$9,MATCH(ROUNDUP((V$1)/10,0)*10,[1]Hugst!$R$4:$W$4,0))))</f>
        <v>1069.3823841957442</v>
      </c>
      <c r="W112" s="168">
        <f ca="1">IF($C112-W$1&lt;År1,0,V111*(1-VLOOKUP($A112,[1]Hugst!$R$5:$W$9,MATCH(ROUNDUP((W$1)/10,0)*10,[1]Hugst!$R$4:$W$4,0))))</f>
        <v>1069.1650862351762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261.56973880661553</v>
      </c>
      <c r="E113" s="168">
        <f t="shared" ca="1" si="2"/>
        <v>14.690973346583633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932.98962413133131</v>
      </c>
      <c r="G113" s="168">
        <f ca="1">IF($C113-G$1&lt;År1,0,F112*(1-VLOOKUP($A113,[1]Hugst!$R$5:$W$9,MATCH(ROUNDUP((G$1)/10,0)*10,[1]Hugst!$R$4:$W$4,0))))</f>
        <v>932.6901876205734</v>
      </c>
      <c r="H113" s="168">
        <f ca="1">IF($C113-H$1&lt;År1,0,G112*(1-VLOOKUP($A113,[1]Hugst!$R$5:$W$9,MATCH(ROUNDUP((H$1)/10,0)*10,[1]Hugst!$R$4:$W$4,0))))</f>
        <v>932.39277932739924</v>
      </c>
      <c r="I113" s="168">
        <f ca="1">IF($C113-I$1&lt;År1,0,H112*(1-VLOOKUP($A113,[1]Hugst!$R$5:$W$9,MATCH(ROUNDUP((I$1)/10,0)*10,[1]Hugst!$R$4:$W$4,0))))</f>
        <v>932.09741484130745</v>
      </c>
      <c r="J113" s="168">
        <f ca="1">IF($C113-J$1&lt;År1,0,I112*(1-VLOOKUP($A113,[1]Hugst!$R$5:$W$9,MATCH(ROUNDUP((J$1)/10,0)*10,[1]Hugst!$R$4:$W$4,0))))</f>
        <v>931.80410983833235</v>
      </c>
      <c r="K113" s="168">
        <f ca="1">IF($C113-K$1&lt;År1,0,J112*(1-VLOOKUP($A113,[1]Hugst!$R$5:$W$9,MATCH(ROUNDUP((K$1)/10,0)*10,[1]Hugst!$R$4:$W$4,0))))</f>
        <v>931.51288008160282</v>
      </c>
      <c r="L113" s="168">
        <f ca="1">IF($C113-L$1&lt;År1,0,K112*(1-VLOOKUP($A113,[1]Hugst!$R$5:$W$9,MATCH(ROUNDUP((L$1)/10,0)*10,[1]Hugst!$R$4:$W$4,0))))</f>
        <v>931.22374142170293</v>
      </c>
      <c r="M113" s="168">
        <f ca="1">IF($C113-M$1&lt;År1,0,L112*(1-VLOOKUP($A113,[1]Hugst!$R$5:$W$9,MATCH(ROUNDUP((M$1)/10,0)*10,[1]Hugst!$R$4:$W$4,0))))</f>
        <v>930.93670979715216</v>
      </c>
      <c r="N113" s="168">
        <f ca="1">IF($C113-N$1&lt;År1,0,M112*(1-VLOOKUP($A113,[1]Hugst!$R$5:$W$9,MATCH(ROUNDUP((N$1)/10,0)*10,[1]Hugst!$R$4:$W$4,0))))</f>
        <v>1069.95793407872</v>
      </c>
      <c r="O113" s="168">
        <f ca="1">IF($C113-O$1&lt;År1,0,N112*(1-VLOOKUP($A113,[1]Hugst!$R$5:$W$9,MATCH(ROUNDUP((O$1)/10,0)*10,[1]Hugst!$R$4:$W$4,0))))</f>
        <v>1069.6751646944431</v>
      </c>
      <c r="P113" s="168">
        <f ca="1">IF($C113-P$1&lt;År1,0,O112*(1-VLOOKUP($A113,[1]Hugst!$R$5:$W$9,MATCH(ROUNDUP((P$1)/10,0)*10,[1]Hugst!$R$4:$W$4,0))))</f>
        <v>1069.4164352218381</v>
      </c>
      <c r="Q113" s="168">
        <f ca="1">IF($C113-Q$1&lt;År1,0,P112*(1-VLOOKUP($A113,[1]Hugst!$R$5:$W$9,MATCH(ROUNDUP((Q$1)/10,0)*10,[1]Hugst!$R$4:$W$4,0))))</f>
        <v>1069.1628949119372</v>
      </c>
      <c r="R113" s="168">
        <f ca="1">IF($C113-R$1&lt;År1,0,Q112*(1-VLOOKUP($A113,[1]Hugst!$R$5:$W$9,MATCH(ROUNDUP((R$1)/10,0)*10,[1]Hugst!$R$4:$W$4,0))))</f>
        <v>1068.9145525916306</v>
      </c>
      <c r="S113" s="168">
        <f ca="1">IF($C113-S$1&lt;År1,0,R112*(1-VLOOKUP($A113,[1]Hugst!$R$5:$W$9,MATCH(ROUNDUP((S$1)/10,0)*10,[1]Hugst!$R$4:$W$4,0))))</f>
        <v>1068.6714171327574</v>
      </c>
      <c r="T113" s="168">
        <f ca="1">IF($C113-T$1&lt;År1,0,S112*(1-VLOOKUP($A113,[1]Hugst!$R$5:$W$9,MATCH(ROUNDUP((T$1)/10,0)*10,[1]Hugst!$R$4:$W$4,0))))</f>
        <v>1068.4334974523381</v>
      </c>
      <c r="U113" s="168">
        <f ca="1">IF($C113-U$1&lt;År1,0,T112*(1-VLOOKUP($A113,[1]Hugst!$R$5:$W$9,MATCH(ROUNDUP((U$1)/10,0)*10,[1]Hugst!$R$4:$W$4,0))))</f>
        <v>1068.2008025126545</v>
      </c>
      <c r="V113" s="168">
        <f ca="1">IF($C113-V$1&lt;År1,0,U112*(1-VLOOKUP($A113,[1]Hugst!$R$5:$W$9,MATCH(ROUNDUP((V$1)/10,0)*10,[1]Hugst!$R$4:$W$4,0))))</f>
        <v>1067.9733413213721</v>
      </c>
      <c r="W113" s="168">
        <f ca="1">IF($C113-W$1&lt;År1,0,V112*(1-VLOOKUP($A113,[1]Hugst!$R$5:$W$9,MATCH(ROUNDUP((W$1)/10,0)*10,[1]Hugst!$R$4:$W$4,0))))</f>
        <v>1067.7511229317167</v>
      </c>
      <c r="X113" s="168">
        <f ca="1">IF($C113-X$1&lt;År1,0,W112*(1-VLOOKUP($A113,[1]Hugst!$R$5:$W$9,MATCH(ROUNDUP((X$1)/10,0)*10,[1]Hugst!$R$4:$W$4,0))))</f>
        <v>1067.5341564426139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260.2618901125752</v>
      </c>
      <c r="E114" s="168">
        <f t="shared" ca="1" si="2"/>
        <v>16.300271265576157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933.2910733562835</v>
      </c>
      <c r="G114" s="168">
        <f ca="1">IF($C114-G$1&lt;År1,0,F113*(1-VLOOKUP($A114,[1]Hugst!$R$5:$W$9,MATCH(ROUNDUP((G$1)/10,0)*10,[1]Hugst!$R$4:$W$4,0))))</f>
        <v>932.98962413133131</v>
      </c>
      <c r="H114" s="168">
        <f ca="1">IF($C114-H$1&lt;År1,0,G113*(1-VLOOKUP($A114,[1]Hugst!$R$5:$W$9,MATCH(ROUNDUP((H$1)/10,0)*10,[1]Hugst!$R$4:$W$4,0))))</f>
        <v>932.6901876205734</v>
      </c>
      <c r="I114" s="168">
        <f ca="1">IF($C114-I$1&lt;År1,0,H113*(1-VLOOKUP($A114,[1]Hugst!$R$5:$W$9,MATCH(ROUNDUP((I$1)/10,0)*10,[1]Hugst!$R$4:$W$4,0))))</f>
        <v>932.39277932739924</v>
      </c>
      <c r="J114" s="168">
        <f ca="1">IF($C114-J$1&lt;År1,0,I113*(1-VLOOKUP($A114,[1]Hugst!$R$5:$W$9,MATCH(ROUNDUP((J$1)/10,0)*10,[1]Hugst!$R$4:$W$4,0))))</f>
        <v>932.09741484130745</v>
      </c>
      <c r="K114" s="168">
        <f ca="1">IF($C114-K$1&lt;År1,0,J113*(1-VLOOKUP($A114,[1]Hugst!$R$5:$W$9,MATCH(ROUNDUP((K$1)/10,0)*10,[1]Hugst!$R$4:$W$4,0))))</f>
        <v>931.80410983833235</v>
      </c>
      <c r="L114" s="168">
        <f ca="1">IF($C114-L$1&lt;År1,0,K113*(1-VLOOKUP($A114,[1]Hugst!$R$5:$W$9,MATCH(ROUNDUP((L$1)/10,0)*10,[1]Hugst!$R$4:$W$4,0))))</f>
        <v>931.51288008160282</v>
      </c>
      <c r="M114" s="168">
        <f ca="1">IF($C114-M$1&lt;År1,0,L113*(1-VLOOKUP($A114,[1]Hugst!$R$5:$W$9,MATCH(ROUNDUP((M$1)/10,0)*10,[1]Hugst!$R$4:$W$4,0))))</f>
        <v>931.22374142170293</v>
      </c>
      <c r="N114" s="168">
        <f ca="1">IF($C114-N$1&lt;År1,0,M113*(1-VLOOKUP($A114,[1]Hugst!$R$5:$W$9,MATCH(ROUNDUP((N$1)/10,0)*10,[1]Hugst!$R$4:$W$4,0))))</f>
        <v>930.93670979715216</v>
      </c>
      <c r="O114" s="168">
        <f ca="1">IF($C114-O$1&lt;År1,0,N113*(1-VLOOKUP($A114,[1]Hugst!$R$5:$W$9,MATCH(ROUNDUP((O$1)/10,0)*10,[1]Hugst!$R$4:$W$4,0))))</f>
        <v>1069.95793407872</v>
      </c>
      <c r="P114" s="168">
        <f ca="1">IF($C114-P$1&lt;År1,0,O113*(1-VLOOKUP($A114,[1]Hugst!$R$5:$W$9,MATCH(ROUNDUP((P$1)/10,0)*10,[1]Hugst!$R$4:$W$4,0))))</f>
        <v>1068.0434568160956</v>
      </c>
      <c r="Q114" s="168">
        <f ca="1">IF($C114-Q$1&lt;År1,0,P113*(1-VLOOKUP($A114,[1]Hugst!$R$5:$W$9,MATCH(ROUNDUP((Q$1)/10,0)*10,[1]Hugst!$R$4:$W$4,0))))</f>
        <v>1067.7851220155676</v>
      </c>
      <c r="R114" s="168">
        <f ca="1">IF($C114-R$1&lt;År1,0,Q113*(1-VLOOKUP($A114,[1]Hugst!$R$5:$W$9,MATCH(ROUNDUP((R$1)/10,0)*10,[1]Hugst!$R$4:$W$4,0))))</f>
        <v>1067.5319684620715</v>
      </c>
      <c r="S114" s="168">
        <f ca="1">IF($C114-S$1&lt;År1,0,R113*(1-VLOOKUP($A114,[1]Hugst!$R$5:$W$9,MATCH(ROUNDUP((S$1)/10,0)*10,[1]Hugst!$R$4:$W$4,0))))</f>
        <v>1067.284004969033</v>
      </c>
      <c r="T114" s="168">
        <f ca="1">IF($C114-T$1&lt;År1,0,S113*(1-VLOOKUP($A114,[1]Hugst!$R$5:$W$9,MATCH(ROUNDUP((T$1)/10,0)*10,[1]Hugst!$R$4:$W$4,0))))</f>
        <v>1067.0412403947582</v>
      </c>
      <c r="U114" s="168">
        <f ca="1">IF($C114-U$1&lt;År1,0,T113*(1-VLOOKUP($A114,[1]Hugst!$R$5:$W$9,MATCH(ROUNDUP((U$1)/10,0)*10,[1]Hugst!$R$4:$W$4,0))))</f>
        <v>1066.803683642665</v>
      </c>
      <c r="V114" s="168">
        <f ca="1">IF($C114-V$1&lt;År1,0,U113*(1-VLOOKUP($A114,[1]Hugst!$R$5:$W$9,MATCH(ROUNDUP((V$1)/10,0)*10,[1]Hugst!$R$4:$W$4,0))))</f>
        <v>1066.5713436613639</v>
      </c>
      <c r="W114" s="168">
        <f ca="1">IF($C114-W$1&lt;År1,0,V113*(1-VLOOKUP($A114,[1]Hugst!$R$5:$W$9,MATCH(ROUNDUP((W$1)/10,0)*10,[1]Hugst!$R$4:$W$4,0))))</f>
        <v>1066.3442294447802</v>
      </c>
      <c r="X114" s="168">
        <f ca="1">IF($C114-X$1&lt;År1,0,W113*(1-VLOOKUP($A114,[1]Hugst!$R$5:$W$9,MATCH(ROUNDUP((X$1)/10,0)*10,[1]Hugst!$R$4:$W$4,0))))</f>
        <v>1066.1223500323295</v>
      </c>
      <c r="Y114" s="168">
        <f ca="1">IF($C114-Y$1&lt;År1,0,X113*(1-VLOOKUP($A114,[1]Hugst!$R$5:$W$9,MATCH(ROUNDUP((Y$1)/10,0)*10,[1]Hugst!$R$4:$W$4,0))))</f>
        <v>1065.9057145090574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258.96058066201022</v>
      </c>
      <c r="E115" s="168">
        <f t="shared" ca="1" si="2"/>
        <v>18.133373148368264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933.82286578851063</v>
      </c>
      <c r="G115" s="168">
        <f ca="1">IF($C115-G$1&lt;År1,0,F114*(1-VLOOKUP($A115,[1]Hugst!$R$5:$W$9,MATCH(ROUNDUP((G$1)/10,0)*10,[1]Hugst!$R$4:$W$4,0))))</f>
        <v>933.2910733562835</v>
      </c>
      <c r="H115" s="168">
        <f ca="1">IF($C115-H$1&lt;År1,0,G114*(1-VLOOKUP($A115,[1]Hugst!$R$5:$W$9,MATCH(ROUNDUP((H$1)/10,0)*10,[1]Hugst!$R$4:$W$4,0))))</f>
        <v>932.98962413133131</v>
      </c>
      <c r="I115" s="168">
        <f ca="1">IF($C115-I$1&lt;År1,0,H114*(1-VLOOKUP($A115,[1]Hugst!$R$5:$W$9,MATCH(ROUNDUP((I$1)/10,0)*10,[1]Hugst!$R$4:$W$4,0))))</f>
        <v>932.6901876205734</v>
      </c>
      <c r="J115" s="168">
        <f ca="1">IF($C115-J$1&lt;År1,0,I114*(1-VLOOKUP($A115,[1]Hugst!$R$5:$W$9,MATCH(ROUNDUP((J$1)/10,0)*10,[1]Hugst!$R$4:$W$4,0))))</f>
        <v>932.39277932739924</v>
      </c>
      <c r="K115" s="168">
        <f ca="1">IF($C115-K$1&lt;År1,0,J114*(1-VLOOKUP($A115,[1]Hugst!$R$5:$W$9,MATCH(ROUNDUP((K$1)/10,0)*10,[1]Hugst!$R$4:$W$4,0))))</f>
        <v>932.09741484130745</v>
      </c>
      <c r="L115" s="168">
        <f ca="1">IF($C115-L$1&lt;År1,0,K114*(1-VLOOKUP($A115,[1]Hugst!$R$5:$W$9,MATCH(ROUNDUP((L$1)/10,0)*10,[1]Hugst!$R$4:$W$4,0))))</f>
        <v>931.80410983833235</v>
      </c>
      <c r="M115" s="168">
        <f ca="1">IF($C115-M$1&lt;År1,0,L114*(1-VLOOKUP($A115,[1]Hugst!$R$5:$W$9,MATCH(ROUNDUP((M$1)/10,0)*10,[1]Hugst!$R$4:$W$4,0))))</f>
        <v>931.51288008160282</v>
      </c>
      <c r="N115" s="168">
        <f ca="1">IF($C115-N$1&lt;År1,0,M114*(1-VLOOKUP($A115,[1]Hugst!$R$5:$W$9,MATCH(ROUNDUP((N$1)/10,0)*10,[1]Hugst!$R$4:$W$4,0))))</f>
        <v>931.22374142170293</v>
      </c>
      <c r="O115" s="168">
        <f ca="1">IF($C115-O$1&lt;År1,0,N114*(1-VLOOKUP($A115,[1]Hugst!$R$5:$W$9,MATCH(ROUNDUP((O$1)/10,0)*10,[1]Hugst!$R$4:$W$4,0))))</f>
        <v>930.93670979715216</v>
      </c>
      <c r="P115" s="168">
        <f ca="1">IF($C115-P$1&lt;År1,0,O114*(1-VLOOKUP($A115,[1]Hugst!$R$5:$W$9,MATCH(ROUNDUP((P$1)/10,0)*10,[1]Hugst!$R$4:$W$4,0))))</f>
        <v>1068.3257948572439</v>
      </c>
      <c r="Q115" s="168">
        <f ca="1">IF($C115-Q$1&lt;År1,0,P114*(1-VLOOKUP($A115,[1]Hugst!$R$5:$W$9,MATCH(ROUNDUP((Q$1)/10,0)*10,[1]Hugst!$R$4:$W$4,0))))</f>
        <v>1066.4142379836642</v>
      </c>
      <c r="R115" s="168">
        <f ca="1">IF($C115-R$1&lt;År1,0,Q114*(1-VLOOKUP($A115,[1]Hugst!$R$5:$W$9,MATCH(ROUNDUP((R$1)/10,0)*10,[1]Hugst!$R$4:$W$4,0))))</f>
        <v>1066.156297253171</v>
      </c>
      <c r="S115" s="168">
        <f ca="1">IF($C115-S$1&lt;År1,0,R114*(1-VLOOKUP($A115,[1]Hugst!$R$5:$W$9,MATCH(ROUNDUP((S$1)/10,0)*10,[1]Hugst!$R$4:$W$4,0))))</f>
        <v>1065.9035298661124</v>
      </c>
      <c r="T115" s="168">
        <f ca="1">IF($C115-T$1&lt;År1,0,S114*(1-VLOOKUP($A115,[1]Hugst!$R$5:$W$9,MATCH(ROUNDUP((T$1)/10,0)*10,[1]Hugst!$R$4:$W$4,0))))</f>
        <v>1065.6559446224701</v>
      </c>
      <c r="U115" s="168">
        <f ca="1">IF($C115-U$1&lt;År1,0,T114*(1-VLOOKUP($A115,[1]Hugst!$R$5:$W$9,MATCH(ROUNDUP((U$1)/10,0)*10,[1]Hugst!$R$4:$W$4,0))))</f>
        <v>1065.4135503670375</v>
      </c>
      <c r="V115" s="168">
        <f ca="1">IF($C115-V$1&lt;År1,0,U114*(1-VLOOKUP($A115,[1]Hugst!$R$5:$W$9,MATCH(ROUNDUP((V$1)/10,0)*10,[1]Hugst!$R$4:$W$4,0))))</f>
        <v>1065.1763559896508</v>
      </c>
      <c r="W115" s="168">
        <f ca="1">IF($C115-W$1&lt;År1,0,V114*(1-VLOOKUP($A115,[1]Hugst!$R$5:$W$9,MATCH(ROUNDUP((W$1)/10,0)*10,[1]Hugst!$R$4:$W$4,0))))</f>
        <v>1064.9443704252703</v>
      </c>
      <c r="X115" s="168">
        <f ca="1">IF($C115-X$1&lt;År1,0,W114*(1-VLOOKUP($A115,[1]Hugst!$R$5:$W$9,MATCH(ROUNDUP((X$1)/10,0)*10,[1]Hugst!$R$4:$W$4,0))))</f>
        <v>1064.7176026541017</v>
      </c>
      <c r="Y115" s="168">
        <f ca="1">IF($C115-Y$1&lt;År1,0,X114*(1-VLOOKUP($A115,[1]Hugst!$R$5:$W$9,MATCH(ROUNDUP((Y$1)/10,0)*10,[1]Hugst!$R$4:$W$4,0))))</f>
        <v>1064.4960617017716</v>
      </c>
      <c r="Z115" s="168">
        <f ca="1">IF($C115-Z$1&lt;År1,0,Y114*(1-VLOOKUP($A115,[1]Hugst!$R$5:$W$9,MATCH(ROUNDUP((Z$1)/10,0)*10,[1]Hugst!$R$4:$W$4,0))))</f>
        <v>1064.0539291575797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257.66577775870064</v>
      </c>
      <c r="E116" s="168">
        <f t="shared" ca="1" si="2"/>
        <v>19.750921517057577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934.14561125389037</v>
      </c>
      <c r="G116" s="168">
        <f ca="1">IF($C116-G$1&lt;År1,0,F115*(1-VLOOKUP($A116,[1]Hugst!$R$5:$W$9,MATCH(ROUNDUP((G$1)/10,0)*10,[1]Hugst!$R$4:$W$4,0))))</f>
        <v>933.82286578851063</v>
      </c>
      <c r="H116" s="168">
        <f ca="1">IF($C116-H$1&lt;År1,0,G115*(1-VLOOKUP($A116,[1]Hugst!$R$5:$W$9,MATCH(ROUNDUP((H$1)/10,0)*10,[1]Hugst!$R$4:$W$4,0))))</f>
        <v>933.2910733562835</v>
      </c>
      <c r="I116" s="168">
        <f ca="1">IF($C116-I$1&lt;År1,0,H115*(1-VLOOKUP($A116,[1]Hugst!$R$5:$W$9,MATCH(ROUNDUP((I$1)/10,0)*10,[1]Hugst!$R$4:$W$4,0))))</f>
        <v>932.98962413133131</v>
      </c>
      <c r="J116" s="168">
        <f ca="1">IF($C116-J$1&lt;År1,0,I115*(1-VLOOKUP($A116,[1]Hugst!$R$5:$W$9,MATCH(ROUNDUP((J$1)/10,0)*10,[1]Hugst!$R$4:$W$4,0))))</f>
        <v>932.6901876205734</v>
      </c>
      <c r="K116" s="168">
        <f ca="1">IF($C116-K$1&lt;År1,0,J115*(1-VLOOKUP($A116,[1]Hugst!$R$5:$W$9,MATCH(ROUNDUP((K$1)/10,0)*10,[1]Hugst!$R$4:$W$4,0))))</f>
        <v>932.39277932739924</v>
      </c>
      <c r="L116" s="168">
        <f ca="1">IF($C116-L$1&lt;År1,0,K115*(1-VLOOKUP($A116,[1]Hugst!$R$5:$W$9,MATCH(ROUNDUP((L$1)/10,0)*10,[1]Hugst!$R$4:$W$4,0))))</f>
        <v>932.09741484130745</v>
      </c>
      <c r="M116" s="168">
        <f ca="1">IF($C116-M$1&lt;År1,0,L115*(1-VLOOKUP($A116,[1]Hugst!$R$5:$W$9,MATCH(ROUNDUP((M$1)/10,0)*10,[1]Hugst!$R$4:$W$4,0))))</f>
        <v>931.80410983833235</v>
      </c>
      <c r="N116" s="168">
        <f ca="1">IF($C116-N$1&lt;År1,0,M115*(1-VLOOKUP($A116,[1]Hugst!$R$5:$W$9,MATCH(ROUNDUP((N$1)/10,0)*10,[1]Hugst!$R$4:$W$4,0))))</f>
        <v>931.51288008160282</v>
      </c>
      <c r="O116" s="168">
        <f ca="1">IF($C116-O$1&lt;År1,0,N115*(1-VLOOKUP($A116,[1]Hugst!$R$5:$W$9,MATCH(ROUNDUP((O$1)/10,0)*10,[1]Hugst!$R$4:$W$4,0))))</f>
        <v>931.22374142170293</v>
      </c>
      <c r="P116" s="168">
        <f ca="1">IF($C116-P$1&lt;År1,0,O115*(1-VLOOKUP($A116,[1]Hugst!$R$5:$W$9,MATCH(ROUNDUP((P$1)/10,0)*10,[1]Hugst!$R$4:$W$4,0))))</f>
        <v>929.51663685000392</v>
      </c>
      <c r="Q116" s="168">
        <f ca="1">IF($C116-Q$1&lt;År1,0,P115*(1-VLOOKUP($A116,[1]Hugst!$R$5:$W$9,MATCH(ROUNDUP((Q$1)/10,0)*10,[1]Hugst!$R$4:$W$4,0))))</f>
        <v>1066.696145339665</v>
      </c>
      <c r="R116" s="168">
        <f ca="1">IF($C116-R$1&lt;År1,0,Q115*(1-VLOOKUP($A116,[1]Hugst!$R$5:$W$9,MATCH(ROUNDUP((R$1)/10,0)*10,[1]Hugst!$R$4:$W$4,0))))</f>
        <v>1064.7875044002992</v>
      </c>
      <c r="S116" s="168">
        <f ca="1">IF($C116-S$1&lt;År1,0,R115*(1-VLOOKUP($A116,[1]Hugst!$R$5:$W$9,MATCH(ROUNDUP((S$1)/10,0)*10,[1]Hugst!$R$4:$W$4,0))))</f>
        <v>1064.529957138717</v>
      </c>
      <c r="T116" s="168">
        <f ca="1">IF($C116-T$1&lt;År1,0,S115*(1-VLOOKUP($A116,[1]Hugst!$R$5:$W$9,MATCH(ROUNDUP((T$1)/10,0)*10,[1]Hugst!$R$4:$W$4,0))))</f>
        <v>1064.2775753290284</v>
      </c>
      <c r="U116" s="168">
        <f ca="1">IF($C116-U$1&lt;År1,0,T115*(1-VLOOKUP($A116,[1]Hugst!$R$5:$W$9,MATCH(ROUNDUP((U$1)/10,0)*10,[1]Hugst!$R$4:$W$4,0))))</f>
        <v>1064.0303677577917</v>
      </c>
      <c r="V116" s="168">
        <f ca="1">IF($C116-V$1&lt;År1,0,U115*(1-VLOOKUP($A116,[1]Hugst!$R$5:$W$9,MATCH(ROUNDUP((V$1)/10,0)*10,[1]Hugst!$R$4:$W$4,0))))</f>
        <v>1063.7883432563081</v>
      </c>
      <c r="W116" s="168">
        <f ca="1">IF($C116-W$1&lt;År1,0,V115*(1-VLOOKUP($A116,[1]Hugst!$R$5:$W$9,MATCH(ROUNDUP((W$1)/10,0)*10,[1]Hugst!$R$4:$W$4,0))))</f>
        <v>1063.551510700853</v>
      </c>
      <c r="X116" s="168">
        <f ca="1">IF($C116-X$1&lt;År1,0,W115*(1-VLOOKUP($A116,[1]Hugst!$R$5:$W$9,MATCH(ROUNDUP((X$1)/10,0)*10,[1]Hugst!$R$4:$W$4,0))))</f>
        <v>1063.3198790127572</v>
      </c>
      <c r="Y116" s="168">
        <f ca="1">IF($C116-Y$1&lt;År1,0,X115*(1-VLOOKUP($A116,[1]Hugst!$R$5:$W$9,MATCH(ROUNDUP((Y$1)/10,0)*10,[1]Hugst!$R$4:$W$4,0))))</f>
        <v>1063.0934571585276</v>
      </c>
      <c r="Z116" s="168">
        <f ca="1">IF($C116-Z$1&lt;År1,0,Y115*(1-VLOOKUP($A116,[1]Hugst!$R$5:$W$9,MATCH(ROUNDUP((Z$1)/10,0)*10,[1]Hugst!$R$4:$W$4,0))))</f>
        <v>1062.6467253233914</v>
      </c>
      <c r="AA116" s="168">
        <f ca="1">IF($C116-AA$1&lt;År1,0,Z115*(1-VLOOKUP($A116,[1]Hugst!$R$5:$W$9,MATCH(ROUNDUP((AA$1)/10,0)*10,[1]Hugst!$R$4:$W$4,0))))</f>
        <v>1062.2053608908227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256.37744886991914</v>
      </c>
      <c r="E117" s="168">
        <f t="shared" ca="1" si="2"/>
        <v>21.365751994992024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934.47211284304331</v>
      </c>
      <c r="G117" s="168">
        <f ca="1">IF($C117-G$1&lt;År1,0,F116*(1-VLOOKUP($A117,[1]Hugst!$R$5:$W$9,MATCH(ROUNDUP((G$1)/10,0)*10,[1]Hugst!$R$4:$W$4,0))))</f>
        <v>934.14561125389037</v>
      </c>
      <c r="H117" s="168">
        <f ca="1">IF($C117-H$1&lt;År1,0,G116*(1-VLOOKUP($A117,[1]Hugst!$R$5:$W$9,MATCH(ROUNDUP((H$1)/10,0)*10,[1]Hugst!$R$4:$W$4,0))))</f>
        <v>933.82286578851063</v>
      </c>
      <c r="I117" s="168">
        <f ca="1">IF($C117-I$1&lt;År1,0,H116*(1-VLOOKUP($A117,[1]Hugst!$R$5:$W$9,MATCH(ROUNDUP((I$1)/10,0)*10,[1]Hugst!$R$4:$W$4,0))))</f>
        <v>933.2910733562835</v>
      </c>
      <c r="J117" s="168">
        <f ca="1">IF($C117-J$1&lt;År1,0,I116*(1-VLOOKUP($A117,[1]Hugst!$R$5:$W$9,MATCH(ROUNDUP((J$1)/10,0)*10,[1]Hugst!$R$4:$W$4,0))))</f>
        <v>932.98962413133131</v>
      </c>
      <c r="K117" s="168">
        <f ca="1">IF($C117-K$1&lt;År1,0,J116*(1-VLOOKUP($A117,[1]Hugst!$R$5:$W$9,MATCH(ROUNDUP((K$1)/10,0)*10,[1]Hugst!$R$4:$W$4,0))))</f>
        <v>932.6901876205734</v>
      </c>
      <c r="L117" s="168">
        <f ca="1">IF($C117-L$1&lt;År1,0,K116*(1-VLOOKUP($A117,[1]Hugst!$R$5:$W$9,MATCH(ROUNDUP((L$1)/10,0)*10,[1]Hugst!$R$4:$W$4,0))))</f>
        <v>932.39277932739924</v>
      </c>
      <c r="M117" s="168">
        <f ca="1">IF($C117-M$1&lt;År1,0,L116*(1-VLOOKUP($A117,[1]Hugst!$R$5:$W$9,MATCH(ROUNDUP((M$1)/10,0)*10,[1]Hugst!$R$4:$W$4,0))))</f>
        <v>932.09741484130745</v>
      </c>
      <c r="N117" s="168">
        <f ca="1">IF($C117-N$1&lt;År1,0,M116*(1-VLOOKUP($A117,[1]Hugst!$R$5:$W$9,MATCH(ROUNDUP((N$1)/10,0)*10,[1]Hugst!$R$4:$W$4,0))))</f>
        <v>931.80410983833235</v>
      </c>
      <c r="O117" s="168">
        <f ca="1">IF($C117-O$1&lt;År1,0,N116*(1-VLOOKUP($A117,[1]Hugst!$R$5:$W$9,MATCH(ROUNDUP((O$1)/10,0)*10,[1]Hugst!$R$4:$W$4,0))))</f>
        <v>931.51288008160282</v>
      </c>
      <c r="P117" s="168">
        <f ca="1">IF($C117-P$1&lt;År1,0,O116*(1-VLOOKUP($A117,[1]Hugst!$R$5:$W$9,MATCH(ROUNDUP((P$1)/10,0)*10,[1]Hugst!$R$4:$W$4,0))))</f>
        <v>929.80323062970365</v>
      </c>
      <c r="Q117" s="168">
        <f ca="1">IF($C117-Q$1&lt;År1,0,P116*(1-VLOOKUP($A117,[1]Hugst!$R$5:$W$9,MATCH(ROUNDUP((Q$1)/10,0)*10,[1]Hugst!$R$4:$W$4,0))))</f>
        <v>928.0987301158259</v>
      </c>
      <c r="R117" s="168">
        <f ca="1">IF($C117-R$1&lt;År1,0,Q116*(1-VLOOKUP($A117,[1]Hugst!$R$5:$W$9,MATCH(ROUNDUP((R$1)/10,0)*10,[1]Hugst!$R$4:$W$4,0))))</f>
        <v>1065.06898172813</v>
      </c>
      <c r="S117" s="168">
        <f ca="1">IF($C117-S$1&lt;År1,0,R116*(1-VLOOKUP($A117,[1]Hugst!$R$5:$W$9,MATCH(ROUNDUP((S$1)/10,0)*10,[1]Hugst!$R$4:$W$4,0))))</f>
        <v>1063.1632522749428</v>
      </c>
      <c r="T117" s="168">
        <f ca="1">IF($C117-T$1&lt;År1,0,S116*(1-VLOOKUP($A117,[1]Hugst!$R$5:$W$9,MATCH(ROUNDUP((T$1)/10,0)*10,[1]Hugst!$R$4:$W$4,0))))</f>
        <v>1062.9060978820646</v>
      </c>
      <c r="U117" s="168">
        <f ca="1">IF($C117-U$1&lt;År1,0,T116*(1-VLOOKUP($A117,[1]Hugst!$R$5:$W$9,MATCH(ROUNDUP((U$1)/10,0)*10,[1]Hugst!$R$4:$W$4,0))))</f>
        <v>1062.6541010615774</v>
      </c>
      <c r="V117" s="168">
        <f ca="1">IF($C117-V$1&lt;År1,0,U116*(1-VLOOKUP($A117,[1]Hugst!$R$5:$W$9,MATCH(ROUNDUP((V$1)/10,0)*10,[1]Hugst!$R$4:$W$4,0))))</f>
        <v>1062.4072705866358</v>
      </c>
      <c r="W117" s="168">
        <f ca="1">IF($C117-W$1&lt;År1,0,V116*(1-VLOOKUP($A117,[1]Hugst!$R$5:$W$9,MATCH(ROUNDUP((W$1)/10,0)*10,[1]Hugst!$R$4:$W$4,0))))</f>
        <v>1062.1656152750695</v>
      </c>
      <c r="X117" s="168">
        <f ca="1">IF($C117-X$1&lt;År1,0,W116*(1-VLOOKUP($A117,[1]Hugst!$R$5:$W$9,MATCH(ROUNDUP((X$1)/10,0)*10,[1]Hugst!$R$4:$W$4,0))))</f>
        <v>1061.9291439896144</v>
      </c>
      <c r="Y117" s="168">
        <f ca="1">IF($C117-Y$1&lt;År1,0,X116*(1-VLOOKUP($A117,[1]Hugst!$R$5:$W$9,MATCH(ROUNDUP((Y$1)/10,0)*10,[1]Hugst!$R$4:$W$4,0))))</f>
        <v>1061.697865637992</v>
      </c>
      <c r="Z117" s="168">
        <f ca="1">IF($C117-Z$1&lt;År1,0,Y116*(1-VLOOKUP($A117,[1]Hugst!$R$5:$W$9,MATCH(ROUNDUP((Z$1)/10,0)*10,[1]Hugst!$R$4:$W$4,0))))</f>
        <v>1061.2465575083793</v>
      </c>
      <c r="AA117" s="168">
        <f ca="1">IF($C117-AA$1&lt;År1,0,Z116*(1-VLOOKUP($A117,[1]Hugst!$R$5:$W$9,MATCH(ROUNDUP((AA$1)/10,0)*10,[1]Hugst!$R$4:$W$4,0))))</f>
        <v>1060.80060177516</v>
      </c>
      <c r="AB117" s="168">
        <f ca="1">IF($C117-AB$1&lt;År1,0,AA116*(1-VLOOKUP($A117,[1]Hugst!$R$5:$W$9,MATCH(ROUNDUP((AB$1)/10,0)*10,[1]Hugst!$R$4:$W$4,0))))</f>
        <v>1060.3600041197835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255.095561625556</v>
      </c>
      <c r="E118" s="168">
        <f t="shared" ca="1" si="2"/>
        <v>22.977874623775278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934.80234822746343</v>
      </c>
      <c r="G118" s="168">
        <f ca="1">IF($C118-G$1&lt;År1,0,F117*(1-VLOOKUP($A118,[1]Hugst!$R$5:$W$9,MATCH(ROUNDUP((G$1)/10,0)*10,[1]Hugst!$R$4:$W$4,0))))</f>
        <v>934.47211284304331</v>
      </c>
      <c r="H118" s="168">
        <f ca="1">IF($C118-H$1&lt;År1,0,G117*(1-VLOOKUP($A118,[1]Hugst!$R$5:$W$9,MATCH(ROUNDUP((H$1)/10,0)*10,[1]Hugst!$R$4:$W$4,0))))</f>
        <v>934.14561125389037</v>
      </c>
      <c r="I118" s="168">
        <f ca="1">IF($C118-I$1&lt;År1,0,H117*(1-VLOOKUP($A118,[1]Hugst!$R$5:$W$9,MATCH(ROUNDUP((I$1)/10,0)*10,[1]Hugst!$R$4:$W$4,0))))</f>
        <v>933.82286578851063</v>
      </c>
      <c r="J118" s="168">
        <f ca="1">IF($C118-J$1&lt;År1,0,I117*(1-VLOOKUP($A118,[1]Hugst!$R$5:$W$9,MATCH(ROUNDUP((J$1)/10,0)*10,[1]Hugst!$R$4:$W$4,0))))</f>
        <v>933.2910733562835</v>
      </c>
      <c r="K118" s="168">
        <f ca="1">IF($C118-K$1&lt;År1,0,J117*(1-VLOOKUP($A118,[1]Hugst!$R$5:$W$9,MATCH(ROUNDUP((K$1)/10,0)*10,[1]Hugst!$R$4:$W$4,0))))</f>
        <v>932.98962413133131</v>
      </c>
      <c r="L118" s="168">
        <f ca="1">IF($C118-L$1&lt;År1,0,K117*(1-VLOOKUP($A118,[1]Hugst!$R$5:$W$9,MATCH(ROUNDUP((L$1)/10,0)*10,[1]Hugst!$R$4:$W$4,0))))</f>
        <v>932.6901876205734</v>
      </c>
      <c r="M118" s="168">
        <f ca="1">IF($C118-M$1&lt;År1,0,L117*(1-VLOOKUP($A118,[1]Hugst!$R$5:$W$9,MATCH(ROUNDUP((M$1)/10,0)*10,[1]Hugst!$R$4:$W$4,0))))</f>
        <v>932.39277932739924</v>
      </c>
      <c r="N118" s="168">
        <f ca="1">IF($C118-N$1&lt;År1,0,M117*(1-VLOOKUP($A118,[1]Hugst!$R$5:$W$9,MATCH(ROUNDUP((N$1)/10,0)*10,[1]Hugst!$R$4:$W$4,0))))</f>
        <v>932.09741484130745</v>
      </c>
      <c r="O118" s="168">
        <f ca="1">IF($C118-O$1&lt;År1,0,N117*(1-VLOOKUP($A118,[1]Hugst!$R$5:$W$9,MATCH(ROUNDUP((O$1)/10,0)*10,[1]Hugst!$R$4:$W$4,0))))</f>
        <v>931.80410983833235</v>
      </c>
      <c r="P118" s="168">
        <f ca="1">IF($C118-P$1&lt;År1,0,O117*(1-VLOOKUP($A118,[1]Hugst!$R$5:$W$9,MATCH(ROUNDUP((P$1)/10,0)*10,[1]Hugst!$R$4:$W$4,0))))</f>
        <v>930.09192823063086</v>
      </c>
      <c r="Q118" s="168">
        <f ca="1">IF($C118-Q$1&lt;År1,0,P117*(1-VLOOKUP($A118,[1]Hugst!$R$5:$W$9,MATCH(ROUNDUP((Q$1)/10,0)*10,[1]Hugst!$R$4:$W$4,0))))</f>
        <v>928.38488671857351</v>
      </c>
      <c r="R118" s="168">
        <f ca="1">IF($C118-R$1&lt;År1,0,Q117*(1-VLOOKUP($A118,[1]Hugst!$R$5:$W$9,MATCH(ROUNDUP((R$1)/10,0)*10,[1]Hugst!$R$4:$W$4,0))))</f>
        <v>926.68298629022547</v>
      </c>
      <c r="S118" s="168">
        <f ca="1">IF($C118-S$1&lt;År1,0,R117*(1-VLOOKUP($A118,[1]Hugst!$R$5:$W$9,MATCH(ROUNDUP((S$1)/10,0)*10,[1]Hugst!$R$4:$W$4,0))))</f>
        <v>1063.4443002305786</v>
      </c>
      <c r="T118" s="168">
        <f ca="1">IF($C118-T$1&lt;År1,0,S117*(1-VLOOKUP($A118,[1]Hugst!$R$5:$W$9,MATCH(ROUNDUP((T$1)/10,0)*10,[1]Hugst!$R$4:$W$4,0))))</f>
        <v>1061.5414778223201</v>
      </c>
      <c r="U118" s="168">
        <f ca="1">IF($C118-U$1&lt;År1,0,T117*(1-VLOOKUP($A118,[1]Hugst!$R$5:$W$9,MATCH(ROUNDUP((U$1)/10,0)*10,[1]Hugst!$R$4:$W$4,0))))</f>
        <v>1061.2847156988546</v>
      </c>
      <c r="V118" s="168">
        <f ca="1">IF($C118-V$1&lt;År1,0,U117*(1-VLOOKUP($A118,[1]Hugst!$R$5:$W$9,MATCH(ROUNDUP((V$1)/10,0)*10,[1]Hugst!$R$4:$W$4,0))))</f>
        <v>1061.0331032802969</v>
      </c>
      <c r="W118" s="168">
        <f ca="1">IF($C118-W$1&lt;År1,0,V117*(1-VLOOKUP($A118,[1]Hugst!$R$5:$W$9,MATCH(ROUNDUP((W$1)/10,0)*10,[1]Hugst!$R$4:$W$4,0))))</f>
        <v>1060.7866493264189</v>
      </c>
      <c r="X118" s="168">
        <f ca="1">IF($C118-X$1&lt;År1,0,W117*(1-VLOOKUP($A118,[1]Hugst!$R$5:$W$9,MATCH(ROUNDUP((X$1)/10,0)*10,[1]Hugst!$R$4:$W$4,0))))</f>
        <v>1060.545362641599</v>
      </c>
      <c r="Y118" s="168">
        <f ca="1">IF($C118-Y$1&lt;År1,0,X117*(1-VLOOKUP($A118,[1]Hugst!$R$5:$W$9,MATCH(ROUNDUP((Y$1)/10,0)*10,[1]Hugst!$R$4:$W$4,0))))</f>
        <v>1060.309252075054</v>
      </c>
      <c r="Z118" s="168">
        <f ca="1">IF($C118-Z$1&lt;År1,0,Y117*(1-VLOOKUP($A118,[1]Hugst!$R$5:$W$9,MATCH(ROUNDUP((Z$1)/10,0)*10,[1]Hugst!$R$4:$W$4,0))))</f>
        <v>1059.8533905324343</v>
      </c>
      <c r="AA118" s="168">
        <f ca="1">IF($C118-AA$1&lt;År1,0,Z117*(1-VLOOKUP($A118,[1]Hugst!$R$5:$W$9,MATCH(ROUNDUP((AA$1)/10,0)*10,[1]Hugst!$R$4:$W$4,0))))</f>
        <v>1059.4028664550808</v>
      </c>
      <c r="AB118" s="168">
        <f ca="1">IF($C118-AB$1&lt;År1,0,AA117*(1-VLOOKUP($A118,[1]Hugst!$R$5:$W$9,MATCH(ROUNDUP((AB$1)/10,0)*10,[1]Hugst!$R$4:$W$4,0))))</f>
        <v>1058.9576854754657</v>
      </c>
      <c r="AC118" s="168">
        <f ca="1">IF($C118-AC$1&lt;År1,0,AB117*(1-VLOOKUP($A118,[1]Hugst!$R$5:$W$9,MATCH(ROUNDUP((AC$1)/10,0)*10,[1]Hugst!$R$4:$W$4,0))))</f>
        <v>1058.5178532651687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253.82008381743344</v>
      </c>
      <c r="E119" s="168">
        <f t="shared" ca="1" si="2"/>
        <v>24.5872993933408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935.13629518890639</v>
      </c>
      <c r="G119" s="168">
        <f ca="1">IF($C119-G$1&lt;År1,0,F118*(1-VLOOKUP($A119,[1]Hugst!$R$5:$W$9,MATCH(ROUNDUP((G$1)/10,0)*10,[1]Hugst!$R$4:$W$4,0))))</f>
        <v>934.80234822746343</v>
      </c>
      <c r="H119" s="168">
        <f ca="1">IF($C119-H$1&lt;År1,0,G118*(1-VLOOKUP($A119,[1]Hugst!$R$5:$W$9,MATCH(ROUNDUP((H$1)/10,0)*10,[1]Hugst!$R$4:$W$4,0))))</f>
        <v>934.47211284304331</v>
      </c>
      <c r="I119" s="168">
        <f ca="1">IF($C119-I$1&lt;År1,0,H118*(1-VLOOKUP($A119,[1]Hugst!$R$5:$W$9,MATCH(ROUNDUP((I$1)/10,0)*10,[1]Hugst!$R$4:$W$4,0))))</f>
        <v>934.14561125389037</v>
      </c>
      <c r="J119" s="168">
        <f ca="1">IF($C119-J$1&lt;År1,0,I118*(1-VLOOKUP($A119,[1]Hugst!$R$5:$W$9,MATCH(ROUNDUP((J$1)/10,0)*10,[1]Hugst!$R$4:$W$4,0))))</f>
        <v>933.82286578851063</v>
      </c>
      <c r="K119" s="168">
        <f ca="1">IF($C119-K$1&lt;År1,0,J118*(1-VLOOKUP($A119,[1]Hugst!$R$5:$W$9,MATCH(ROUNDUP((K$1)/10,0)*10,[1]Hugst!$R$4:$W$4,0))))</f>
        <v>933.2910733562835</v>
      </c>
      <c r="L119" s="168">
        <f ca="1">IF($C119-L$1&lt;År1,0,K118*(1-VLOOKUP($A119,[1]Hugst!$R$5:$W$9,MATCH(ROUNDUP((L$1)/10,0)*10,[1]Hugst!$R$4:$W$4,0))))</f>
        <v>932.98962413133131</v>
      </c>
      <c r="M119" s="168">
        <f ca="1">IF($C119-M$1&lt;År1,0,L118*(1-VLOOKUP($A119,[1]Hugst!$R$5:$W$9,MATCH(ROUNDUP((M$1)/10,0)*10,[1]Hugst!$R$4:$W$4,0))))</f>
        <v>932.6901876205734</v>
      </c>
      <c r="N119" s="168">
        <f ca="1">IF($C119-N$1&lt;År1,0,M118*(1-VLOOKUP($A119,[1]Hugst!$R$5:$W$9,MATCH(ROUNDUP((N$1)/10,0)*10,[1]Hugst!$R$4:$W$4,0))))</f>
        <v>932.39277932739924</v>
      </c>
      <c r="O119" s="168">
        <f ca="1">IF($C119-O$1&lt;År1,0,N118*(1-VLOOKUP($A119,[1]Hugst!$R$5:$W$9,MATCH(ROUNDUP((O$1)/10,0)*10,[1]Hugst!$R$4:$W$4,0))))</f>
        <v>932.09741484130745</v>
      </c>
      <c r="P119" s="168">
        <f ca="1">IF($C119-P$1&lt;År1,0,O118*(1-VLOOKUP($A119,[1]Hugst!$R$5:$W$9,MATCH(ROUNDUP((P$1)/10,0)*10,[1]Hugst!$R$4:$W$4,0))))</f>
        <v>930.3827137385789</v>
      </c>
      <c r="Q119" s="168">
        <f ca="1">IF($C119-Q$1&lt;År1,0,P118*(1-VLOOKUP($A119,[1]Hugst!$R$5:$W$9,MATCH(ROUNDUP((Q$1)/10,0)*10,[1]Hugst!$R$4:$W$4,0))))</f>
        <v>928.67314393332981</v>
      </c>
      <c r="R119" s="168">
        <f ca="1">IF($C119-R$1&lt;År1,0,Q118*(1-VLOOKUP($A119,[1]Hugst!$R$5:$W$9,MATCH(ROUNDUP((R$1)/10,0)*10,[1]Hugst!$R$4:$W$4,0))))</f>
        <v>926.96870638290113</v>
      </c>
      <c r="S119" s="168">
        <f ca="1">IF($C119-S$1&lt;År1,0,R118*(1-VLOOKUP($A119,[1]Hugst!$R$5:$W$9,MATCH(ROUNDUP((S$1)/10,0)*10,[1]Hugst!$R$4:$W$4,0))))</f>
        <v>925.26940207385053</v>
      </c>
      <c r="T119" s="168">
        <f ca="1">IF($C119-T$1&lt;År1,0,S118*(1-VLOOKUP($A119,[1]Hugst!$R$5:$W$9,MATCH(ROUNDUP((T$1)/10,0)*10,[1]Hugst!$R$4:$W$4,0))))</f>
        <v>1061.8220970607354</v>
      </c>
      <c r="U119" s="168">
        <f ca="1">IF($C119-U$1&lt;År1,0,T118*(1-VLOOKUP($A119,[1]Hugst!$R$5:$W$9,MATCH(ROUNDUP((U$1)/10,0)*10,[1]Hugst!$R$4:$W$4,0))))</f>
        <v>1059.9221772629301</v>
      </c>
      <c r="V119" s="168">
        <f ca="1">IF($C119-V$1&lt;År1,0,U118*(1-VLOOKUP($A119,[1]Hugst!$R$5:$W$9,MATCH(ROUNDUP((V$1)/10,0)*10,[1]Hugst!$R$4:$W$4,0))))</f>
        <v>1059.6658068105003</v>
      </c>
      <c r="W119" s="168">
        <f ca="1">IF($C119-W$1&lt;År1,0,V118*(1-VLOOKUP($A119,[1]Hugst!$R$5:$W$9,MATCH(ROUNDUP((W$1)/10,0)*10,[1]Hugst!$R$4:$W$4,0))))</f>
        <v>1059.4145782074963</v>
      </c>
      <c r="X119" s="168">
        <f ca="1">IF($C119-X$1&lt;År1,0,W118*(1-VLOOKUP($A119,[1]Hugst!$R$5:$W$9,MATCH(ROUNDUP((X$1)/10,0)*10,[1]Hugst!$R$4:$W$4,0))))</f>
        <v>1059.1685002003278</v>
      </c>
      <c r="Y119" s="168">
        <f ca="1">IF($C119-Y$1&lt;År1,0,X118*(1-VLOOKUP($A119,[1]Hugst!$R$5:$W$9,MATCH(ROUNDUP((Y$1)/10,0)*10,[1]Hugst!$R$4:$W$4,0))))</f>
        <v>1058.9275815799424</v>
      </c>
      <c r="Z119" s="168">
        <f ca="1">IF($C119-Z$1&lt;År1,0,Y118*(1-VLOOKUP($A119,[1]Hugst!$R$5:$W$9,MATCH(ROUNDUP((Z$1)/10,0)*10,[1]Hugst!$R$4:$W$4,0))))</f>
        <v>1058.4671893913642</v>
      </c>
      <c r="AA119" s="168">
        <f ca="1">IF($C119-AA$1&lt;År1,0,Z118*(1-VLOOKUP($A119,[1]Hugst!$R$5:$W$9,MATCH(ROUNDUP((AA$1)/10,0)*10,[1]Hugst!$R$4:$W$4,0))))</f>
        <v>1058.0121198115939</v>
      </c>
      <c r="AB119" s="168">
        <f ca="1">IF($C119-AB$1&lt;År1,0,AA118*(1-VLOOKUP($A119,[1]Hugst!$R$5:$W$9,MATCH(ROUNDUP((AB$1)/10,0)*10,[1]Hugst!$R$4:$W$4,0))))</f>
        <v>1057.5623784243749</v>
      </c>
      <c r="AC119" s="168">
        <f ca="1">IF($C119-AC$1&lt;År1,0,AB118*(1-VLOOKUP($A119,[1]Hugst!$R$5:$W$9,MATCH(ROUNDUP((AC$1)/10,0)*10,[1]Hugst!$R$4:$W$4,0))))</f>
        <v>1057.1179708523939</v>
      </c>
      <c r="AD119" s="168">
        <f ca="1">IF($C119-AD$1&lt;År1,0,AC118*(1-VLOOKUP($A119,[1]Hugst!$R$5:$W$9,MATCH(ROUNDUP((AD$1)/10,0)*10,[1]Hugst!$R$4:$W$4,0))))</f>
        <v>1056.6789027573775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252.55098339834058</v>
      </c>
      <c r="E120" s="168">
        <f t="shared" ca="1" si="2"/>
        <v>26.194036242119182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935.47393161859191</v>
      </c>
      <c r="G120" s="168">
        <f ca="1">IF($C120-G$1&lt;År1,0,F119*(1-VLOOKUP($A120,[1]Hugst!$R$5:$W$9,MATCH(ROUNDUP((G$1)/10,0)*10,[1]Hugst!$R$4:$W$4,0))))</f>
        <v>935.13629518890639</v>
      </c>
      <c r="H120" s="168">
        <f ca="1">IF($C120-H$1&lt;År1,0,G119*(1-VLOOKUP($A120,[1]Hugst!$R$5:$W$9,MATCH(ROUNDUP((H$1)/10,0)*10,[1]Hugst!$R$4:$W$4,0))))</f>
        <v>934.80234822746343</v>
      </c>
      <c r="I120" s="168">
        <f ca="1">IF($C120-I$1&lt;År1,0,H119*(1-VLOOKUP($A120,[1]Hugst!$R$5:$W$9,MATCH(ROUNDUP((I$1)/10,0)*10,[1]Hugst!$R$4:$W$4,0))))</f>
        <v>934.47211284304331</v>
      </c>
      <c r="J120" s="168">
        <f ca="1">IF($C120-J$1&lt;År1,0,I119*(1-VLOOKUP($A120,[1]Hugst!$R$5:$W$9,MATCH(ROUNDUP((J$1)/10,0)*10,[1]Hugst!$R$4:$W$4,0))))</f>
        <v>934.14561125389037</v>
      </c>
      <c r="K120" s="168">
        <f ca="1">IF($C120-K$1&lt;År1,0,J119*(1-VLOOKUP($A120,[1]Hugst!$R$5:$W$9,MATCH(ROUNDUP((K$1)/10,0)*10,[1]Hugst!$R$4:$W$4,0))))</f>
        <v>933.82286578851063</v>
      </c>
      <c r="L120" s="168">
        <f ca="1">IF($C120-L$1&lt;År1,0,K119*(1-VLOOKUP($A120,[1]Hugst!$R$5:$W$9,MATCH(ROUNDUP((L$1)/10,0)*10,[1]Hugst!$R$4:$W$4,0))))</f>
        <v>933.2910733562835</v>
      </c>
      <c r="M120" s="168">
        <f ca="1">IF($C120-M$1&lt;År1,0,L119*(1-VLOOKUP($A120,[1]Hugst!$R$5:$W$9,MATCH(ROUNDUP((M$1)/10,0)*10,[1]Hugst!$R$4:$W$4,0))))</f>
        <v>932.98962413133131</v>
      </c>
      <c r="N120" s="168">
        <f ca="1">IF($C120-N$1&lt;År1,0,M119*(1-VLOOKUP($A120,[1]Hugst!$R$5:$W$9,MATCH(ROUNDUP((N$1)/10,0)*10,[1]Hugst!$R$4:$W$4,0))))</f>
        <v>932.6901876205734</v>
      </c>
      <c r="O120" s="168">
        <f ca="1">IF($C120-O$1&lt;År1,0,N119*(1-VLOOKUP($A120,[1]Hugst!$R$5:$W$9,MATCH(ROUNDUP((O$1)/10,0)*10,[1]Hugst!$R$4:$W$4,0))))</f>
        <v>932.39277932739924</v>
      </c>
      <c r="P120" s="168">
        <f ca="1">IF($C120-P$1&lt;År1,0,O119*(1-VLOOKUP($A120,[1]Hugst!$R$5:$W$9,MATCH(ROUNDUP((P$1)/10,0)*10,[1]Hugst!$R$4:$W$4,0))))</f>
        <v>930.67557132714273</v>
      </c>
      <c r="Q120" s="168">
        <f ca="1">IF($C120-Q$1&lt;År1,0,P119*(1-VLOOKUP($A120,[1]Hugst!$R$5:$W$9,MATCH(ROUNDUP((Q$1)/10,0)*10,[1]Hugst!$R$4:$W$4,0))))</f>
        <v>928.96348587016405</v>
      </c>
      <c r="R120" s="168">
        <f ca="1">IF($C120-R$1&lt;År1,0,Q119*(1-VLOOKUP($A120,[1]Hugst!$R$5:$W$9,MATCH(ROUNDUP((R$1)/10,0)*10,[1]Hugst!$R$4:$W$4,0))))</f>
        <v>927.25652388326193</v>
      </c>
      <c r="S120" s="168">
        <f ca="1">IF($C120-S$1&lt;År1,0,R119*(1-VLOOKUP($A120,[1]Hugst!$R$5:$W$9,MATCH(ROUNDUP((S$1)/10,0)*10,[1]Hugst!$R$4:$W$4,0))))</f>
        <v>925.55468632231702</v>
      </c>
      <c r="T120" s="168">
        <f ca="1">IF($C120-T$1&lt;År1,0,S119*(1-VLOOKUP($A120,[1]Hugst!$R$5:$W$9,MATCH(ROUNDUP((T$1)/10,0)*10,[1]Hugst!$R$4:$W$4,0))))</f>
        <v>923.85797417238189</v>
      </c>
      <c r="U120" s="168">
        <f ca="1">IF($C120-U$1&lt;År1,0,T119*(1-VLOOKUP($A120,[1]Hugst!$R$5:$W$9,MATCH(ROUNDUP((U$1)/10,0)*10,[1]Hugst!$R$4:$W$4,0))))</f>
        <v>1060.2023684381004</v>
      </c>
      <c r="V120" s="168">
        <f ca="1">IF($C120-V$1&lt;År1,0,U119*(1-VLOOKUP($A120,[1]Hugst!$R$5:$W$9,MATCH(ROUNDUP((V$1)/10,0)*10,[1]Hugst!$R$4:$W$4,0))))</f>
        <v>1058.3053468230373</v>
      </c>
      <c r="W120" s="168">
        <f ca="1">IF($C120-W$1&lt;År1,0,V119*(1-VLOOKUP($A120,[1]Hugst!$R$5:$W$9,MATCH(ROUNDUP((W$1)/10,0)*10,[1]Hugst!$R$4:$W$4,0))))</f>
        <v>1058.0493674441791</v>
      </c>
      <c r="X120" s="168">
        <f ca="1">IF($C120-X$1&lt;År1,0,W119*(1-VLOOKUP($A120,[1]Hugst!$R$5:$W$9,MATCH(ROUNDUP((X$1)/10,0)*10,[1]Hugst!$R$4:$W$4,0))))</f>
        <v>1057.7985220712476</v>
      </c>
      <c r="Y120" s="168">
        <f ca="1">IF($C120-Y$1&lt;År1,0,X119*(1-VLOOKUP($A120,[1]Hugst!$R$5:$W$9,MATCH(ROUNDUP((Y$1)/10,0)*10,[1]Hugst!$R$4:$W$4,0))))</f>
        <v>1057.5528194373103</v>
      </c>
      <c r="Z120" s="168">
        <f ca="1">IF($C120-Z$1&lt;År1,0,Y119*(1-VLOOKUP($A120,[1]Hugst!$R$5:$W$9,MATCH(ROUNDUP((Z$1)/10,0)*10,[1]Hugst!$R$4:$W$4,0))))</f>
        <v>1057.087919256011</v>
      </c>
      <c r="AA120" s="168">
        <f ca="1">IF($C120-AA$1&lt;År1,0,Z119*(1-VLOOKUP($A120,[1]Hugst!$R$5:$W$9,MATCH(ROUNDUP((AA$1)/10,0)*10,[1]Hugst!$R$4:$W$4,0))))</f>
        <v>1056.6283269013197</v>
      </c>
      <c r="AB120" s="168">
        <f ca="1">IF($C120-AB$1&lt;År1,0,AA119*(1-VLOOKUP($A120,[1]Hugst!$R$5:$W$9,MATCH(ROUNDUP((AB$1)/10,0)*10,[1]Hugst!$R$4:$W$4,0))))</f>
        <v>1056.1740479085313</v>
      </c>
      <c r="AC120" s="168">
        <f ca="1">IF($C120-AC$1&lt;År1,0,AB119*(1-VLOOKUP($A120,[1]Hugst!$R$5:$W$9,MATCH(ROUNDUP((AC$1)/10,0)*10,[1]Hugst!$R$4:$W$4,0))))</f>
        <v>1055.7250878516884</v>
      </c>
      <c r="AD120" s="168">
        <f ca="1">IF($C120-AD$1&lt;År1,0,AC119*(1-VLOOKUP($A120,[1]Hugst!$R$5:$W$9,MATCH(ROUNDUP((AD$1)/10,0)*10,[1]Hugst!$R$4:$W$4,0))))</f>
        <v>1055.2814523437096</v>
      </c>
      <c r="AE120" s="168">
        <f ca="1">IF($C120-AE$1&lt;År1,0,AD119*(1-VLOOKUP($A120,[1]Hugst!$R$5:$W$9,MATCH(ROUNDUP((AE$1)/10,0)*10,[1]Hugst!$R$4:$W$4,0))))</f>
        <v>1054.8431470364853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251.28822848136315</v>
      </c>
      <c r="E121" s="168">
        <f t="shared" ca="1" si="2"/>
        <v>27.798095057398314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935.81523551689361</v>
      </c>
      <c r="G121" s="168">
        <f ca="1">IF($C121-G$1&lt;År1,0,F120*(1-VLOOKUP($A121,[1]Hugst!$R$5:$W$9,MATCH(ROUNDUP((G$1)/10,0)*10,[1]Hugst!$R$4:$W$4,0))))</f>
        <v>935.47393161859191</v>
      </c>
      <c r="H121" s="168">
        <f ca="1">IF($C121-H$1&lt;År1,0,G120*(1-VLOOKUP($A121,[1]Hugst!$R$5:$W$9,MATCH(ROUNDUP((H$1)/10,0)*10,[1]Hugst!$R$4:$W$4,0))))</f>
        <v>935.13629518890639</v>
      </c>
      <c r="I121" s="168">
        <f ca="1">IF($C121-I$1&lt;År1,0,H120*(1-VLOOKUP($A121,[1]Hugst!$R$5:$W$9,MATCH(ROUNDUP((I$1)/10,0)*10,[1]Hugst!$R$4:$W$4,0))))</f>
        <v>934.80234822746343</v>
      </c>
      <c r="J121" s="168">
        <f ca="1">IF($C121-J$1&lt;År1,0,I120*(1-VLOOKUP($A121,[1]Hugst!$R$5:$W$9,MATCH(ROUNDUP((J$1)/10,0)*10,[1]Hugst!$R$4:$W$4,0))))</f>
        <v>934.47211284304331</v>
      </c>
      <c r="K121" s="168">
        <f ca="1">IF($C121-K$1&lt;År1,0,J120*(1-VLOOKUP($A121,[1]Hugst!$R$5:$W$9,MATCH(ROUNDUP((K$1)/10,0)*10,[1]Hugst!$R$4:$W$4,0))))</f>
        <v>934.14561125389037</v>
      </c>
      <c r="L121" s="168">
        <f ca="1">IF($C121-L$1&lt;År1,0,K120*(1-VLOOKUP($A121,[1]Hugst!$R$5:$W$9,MATCH(ROUNDUP((L$1)/10,0)*10,[1]Hugst!$R$4:$W$4,0))))</f>
        <v>933.82286578851063</v>
      </c>
      <c r="M121" s="168">
        <f ca="1">IF($C121-M$1&lt;År1,0,L120*(1-VLOOKUP($A121,[1]Hugst!$R$5:$W$9,MATCH(ROUNDUP((M$1)/10,0)*10,[1]Hugst!$R$4:$W$4,0))))</f>
        <v>933.2910733562835</v>
      </c>
      <c r="N121" s="168">
        <f ca="1">IF($C121-N$1&lt;År1,0,M120*(1-VLOOKUP($A121,[1]Hugst!$R$5:$W$9,MATCH(ROUNDUP((N$1)/10,0)*10,[1]Hugst!$R$4:$W$4,0))))</f>
        <v>932.98962413133131</v>
      </c>
      <c r="O121" s="168">
        <f ca="1">IF($C121-O$1&lt;År1,0,N120*(1-VLOOKUP($A121,[1]Hugst!$R$5:$W$9,MATCH(ROUNDUP((O$1)/10,0)*10,[1]Hugst!$R$4:$W$4,0))))</f>
        <v>932.6901876205734</v>
      </c>
      <c r="P121" s="168">
        <f ca="1">IF($C121-P$1&lt;År1,0,O120*(1-VLOOKUP($A121,[1]Hugst!$R$5:$W$9,MATCH(ROUNDUP((P$1)/10,0)*10,[1]Hugst!$R$4:$W$4,0))))</f>
        <v>930.97048525723881</v>
      </c>
      <c r="Q121" s="168">
        <f ca="1">IF($C121-Q$1&lt;År1,0,P120*(1-VLOOKUP($A121,[1]Hugst!$R$5:$W$9,MATCH(ROUNDUP((Q$1)/10,0)*10,[1]Hugst!$R$4:$W$4,0))))</f>
        <v>929.25589672681315</v>
      </c>
      <c r="R121" s="168">
        <f ca="1">IF($C121-R$1&lt;År1,0,Q120*(1-VLOOKUP($A121,[1]Hugst!$R$5:$W$9,MATCH(ROUNDUP((R$1)/10,0)*10,[1]Hugst!$R$4:$W$4,0))))</f>
        <v>927.5464229256163</v>
      </c>
      <c r="S121" s="168">
        <f ca="1">IF($C121-S$1&lt;År1,0,R120*(1-VLOOKUP($A121,[1]Hugst!$R$5:$W$9,MATCH(ROUNDUP((S$1)/10,0)*10,[1]Hugst!$R$4:$W$4,0))))</f>
        <v>925.84206477903319</v>
      </c>
      <c r="T121" s="168">
        <f ca="1">IF($C121-T$1&lt;År1,0,S120*(1-VLOOKUP($A121,[1]Hugst!$R$5:$W$9,MATCH(ROUNDUP((T$1)/10,0)*10,[1]Hugst!$R$4:$W$4,0))))</f>
        <v>924.14282324148633</v>
      </c>
      <c r="U121" s="168">
        <f ca="1">IF($C121-U$1&lt;År1,0,T120*(1-VLOOKUP($A121,[1]Hugst!$R$5:$W$9,MATCH(ROUNDUP((U$1)/10,0)*10,[1]Hugst!$R$4:$W$4,0))))</f>
        <v>922.44869929652566</v>
      </c>
      <c r="V121" s="168">
        <f ca="1">IF($C121-V$1&lt;År1,0,U120*(1-VLOOKUP($A121,[1]Hugst!$R$5:$W$9,MATCH(ROUNDUP((V$1)/10,0)*10,[1]Hugst!$R$4:$W$4,0))))</f>
        <v>1058.5851105879406</v>
      </c>
      <c r="W121" s="168">
        <f ca="1">IF($C121-W$1&lt;År1,0,V120*(1-VLOOKUP($A121,[1]Hugst!$R$5:$W$9,MATCH(ROUNDUP((W$1)/10,0)*10,[1]Hugst!$R$4:$W$4,0))))</f>
        <v>1056.6909827346631</v>
      </c>
      <c r="X121" s="168">
        <f ca="1">IF($C121-X$1&lt;År1,0,W120*(1-VLOOKUP($A121,[1]Hugst!$R$5:$W$9,MATCH(ROUNDUP((X$1)/10,0)*10,[1]Hugst!$R$4:$W$4,0))))</f>
        <v>1056.4353938328236</v>
      </c>
      <c r="Y121" s="168">
        <f ca="1">IF($C121-Y$1&lt;År1,0,X120*(1-VLOOKUP($A121,[1]Hugst!$R$5:$W$9,MATCH(ROUNDUP((Y$1)/10,0)*10,[1]Hugst!$R$4:$W$4,0))))</f>
        <v>1056.1849311053761</v>
      </c>
      <c r="Z121" s="168">
        <f ca="1">IF($C121-Z$1&lt;År1,0,Y120*(1-VLOOKUP($A121,[1]Hugst!$R$5:$W$9,MATCH(ROUNDUP((Z$1)/10,0)*10,[1]Hugst!$R$4:$W$4,0))))</f>
        <v>1055.7155454713386</v>
      </c>
      <c r="AA121" s="168">
        <f ca="1">IF($C121-AA$1&lt;År1,0,Z120*(1-VLOOKUP($A121,[1]Hugst!$R$5:$W$9,MATCH(ROUNDUP((AA$1)/10,0)*10,[1]Hugst!$R$4:$W$4,0))))</f>
        <v>1055.2514529556086</v>
      </c>
      <c r="AB121" s="168">
        <f ca="1">IF($C121-AB$1&lt;År1,0,AA120*(1-VLOOKUP($A121,[1]Hugst!$R$5:$W$9,MATCH(ROUNDUP((AB$1)/10,0)*10,[1]Hugst!$R$4:$W$4,0))))</f>
        <v>1054.7926590452623</v>
      </c>
      <c r="AC121" s="168">
        <f ca="1">IF($C121-AC$1&lt;År1,0,AB120*(1-VLOOKUP($A121,[1]Hugst!$R$5:$W$9,MATCH(ROUNDUP((AC$1)/10,0)*10,[1]Hugst!$R$4:$W$4,0))))</f>
        <v>1054.3391692659784</v>
      </c>
      <c r="AD121" s="168">
        <f ca="1">IF($C121-AD$1&lt;År1,0,AC120*(1-VLOOKUP($A121,[1]Hugst!$R$5:$W$9,MATCH(ROUNDUP((AD$1)/10,0)*10,[1]Hugst!$R$4:$W$4,0))))</f>
        <v>1053.8909891821154</v>
      </c>
      <c r="AE121" s="168">
        <f ca="1">IF($C121-AE$1&lt;År1,0,AD120*(1-VLOOKUP($A121,[1]Hugst!$R$5:$W$9,MATCH(ROUNDUP((AE$1)/10,0)*10,[1]Hugst!$R$4:$W$4,0))))</f>
        <v>1053.4481243968412</v>
      </c>
      <c r="AF121" s="168">
        <f ca="1">IF($C121-AF$1&lt;År1,0,AE120*(1-VLOOKUP($A121,[1]Hugst!$R$5:$W$9,MATCH(ROUNDUP((AF$1)/10,0)*10,[1]Hugst!$R$4:$W$4,0))))</f>
        <v>1053.0105805522269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250.03178733893583</v>
      </c>
      <c r="E122" s="168">
        <f t="shared" ca="1" si="2"/>
        <v>29.399485675556207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936.16018499262418</v>
      </c>
      <c r="G122" s="168">
        <f ca="1">IF($C122-G$1&lt;År1,0,F121*(1-VLOOKUP($A122,[1]Hugst!$R$5:$W$9,MATCH(ROUNDUP((G$1)/10,0)*10,[1]Hugst!$R$4:$W$4,0))))</f>
        <v>935.81523551689361</v>
      </c>
      <c r="H122" s="168">
        <f ca="1">IF($C122-H$1&lt;År1,0,G121*(1-VLOOKUP($A122,[1]Hugst!$R$5:$W$9,MATCH(ROUNDUP((H$1)/10,0)*10,[1]Hugst!$R$4:$W$4,0))))</f>
        <v>935.47393161859191</v>
      </c>
      <c r="I122" s="168">
        <f ca="1">IF($C122-I$1&lt;År1,0,H121*(1-VLOOKUP($A122,[1]Hugst!$R$5:$W$9,MATCH(ROUNDUP((I$1)/10,0)*10,[1]Hugst!$R$4:$W$4,0))))</f>
        <v>935.13629518890639</v>
      </c>
      <c r="J122" s="168">
        <f ca="1">IF($C122-J$1&lt;År1,0,I121*(1-VLOOKUP($A122,[1]Hugst!$R$5:$W$9,MATCH(ROUNDUP((J$1)/10,0)*10,[1]Hugst!$R$4:$W$4,0))))</f>
        <v>934.80234822746343</v>
      </c>
      <c r="K122" s="168">
        <f ca="1">IF($C122-K$1&lt;År1,0,J121*(1-VLOOKUP($A122,[1]Hugst!$R$5:$W$9,MATCH(ROUNDUP((K$1)/10,0)*10,[1]Hugst!$R$4:$W$4,0))))</f>
        <v>934.47211284304331</v>
      </c>
      <c r="L122" s="168">
        <f ca="1">IF($C122-L$1&lt;År1,0,K121*(1-VLOOKUP($A122,[1]Hugst!$R$5:$W$9,MATCH(ROUNDUP((L$1)/10,0)*10,[1]Hugst!$R$4:$W$4,0))))</f>
        <v>934.14561125389037</v>
      </c>
      <c r="M122" s="168">
        <f ca="1">IF($C122-M$1&lt;År1,0,L121*(1-VLOOKUP($A122,[1]Hugst!$R$5:$W$9,MATCH(ROUNDUP((M$1)/10,0)*10,[1]Hugst!$R$4:$W$4,0))))</f>
        <v>933.82286578851063</v>
      </c>
      <c r="N122" s="168">
        <f ca="1">IF($C122-N$1&lt;År1,0,M121*(1-VLOOKUP($A122,[1]Hugst!$R$5:$W$9,MATCH(ROUNDUP((N$1)/10,0)*10,[1]Hugst!$R$4:$W$4,0))))</f>
        <v>933.2910733562835</v>
      </c>
      <c r="O122" s="168">
        <f ca="1">IF($C122-O$1&lt;År1,0,N121*(1-VLOOKUP($A122,[1]Hugst!$R$5:$W$9,MATCH(ROUNDUP((O$1)/10,0)*10,[1]Hugst!$R$4:$W$4,0))))</f>
        <v>932.98962413133131</v>
      </c>
      <c r="P122" s="168">
        <f ca="1">IF($C122-P$1&lt;År1,0,O121*(1-VLOOKUP($A122,[1]Hugst!$R$5:$W$9,MATCH(ROUNDUP((P$1)/10,0)*10,[1]Hugst!$R$4:$W$4,0))))</f>
        <v>931.26743987674536</v>
      </c>
      <c r="Q122" s="168">
        <f ca="1">IF($C122-Q$1&lt;År1,0,P121*(1-VLOOKUP($A122,[1]Hugst!$R$5:$W$9,MATCH(ROUNDUP((Q$1)/10,0)*10,[1]Hugst!$R$4:$W$4,0))))</f>
        <v>929.55036078820228</v>
      </c>
      <c r="R122" s="168">
        <f ca="1">IF($C122-R$1&lt;År1,0,Q121*(1-VLOOKUP($A122,[1]Hugst!$R$5:$W$9,MATCH(ROUNDUP((R$1)/10,0)*10,[1]Hugst!$R$4:$W$4,0))))</f>
        <v>927.83838773180616</v>
      </c>
      <c r="S122" s="168">
        <f ca="1">IF($C122-S$1&lt;År1,0,R121*(1-VLOOKUP($A122,[1]Hugst!$R$5:$W$9,MATCH(ROUNDUP((S$1)/10,0)*10,[1]Hugst!$R$4:$W$4,0))))</f>
        <v>926.13152160250945</v>
      </c>
      <c r="T122" s="168">
        <f ca="1">IF($C122-T$1&lt;År1,0,S121*(1-VLOOKUP($A122,[1]Hugst!$R$5:$W$9,MATCH(ROUNDUP((T$1)/10,0)*10,[1]Hugst!$R$4:$W$4,0))))</f>
        <v>924.42976332428543</v>
      </c>
      <c r="U122" s="168">
        <f ca="1">IF($C122-U$1&lt;År1,0,T121*(1-VLOOKUP($A122,[1]Hugst!$R$5:$W$9,MATCH(ROUNDUP((U$1)/10,0)*10,[1]Hugst!$R$4:$W$4,0))))</f>
        <v>922.73311385010095</v>
      </c>
      <c r="V122" s="168">
        <f ca="1">IF($C122-V$1&lt;År1,0,U121*(1-VLOOKUP($A122,[1]Hugst!$R$5:$W$9,MATCH(ROUNDUP((V$1)/10,0)*10,[1]Hugst!$R$4:$W$4,0))))</f>
        <v>921.04157416200553</v>
      </c>
      <c r="W122" s="168">
        <f ca="1">IF($C122-W$1&lt;År1,0,V121*(1-VLOOKUP($A122,[1]Hugst!$R$5:$W$9,MATCH(ROUNDUP((W$1)/10,0)*10,[1]Hugst!$R$4:$W$4,0))))</f>
        <v>1056.9703197412809</v>
      </c>
      <c r="X122" s="168">
        <f ca="1">IF($C122-X$1&lt;År1,0,W121*(1-VLOOKUP($A122,[1]Hugst!$R$5:$W$9,MATCH(ROUNDUP((X$1)/10,0)*10,[1]Hugst!$R$4:$W$4,0))))</f>
        <v>1055.0790812355763</v>
      </c>
      <c r="Y122" s="168">
        <f ca="1">IF($C122-Y$1&lt;År1,0,X121*(1-VLOOKUP($A122,[1]Hugst!$R$5:$W$9,MATCH(ROUNDUP((Y$1)/10,0)*10,[1]Hugst!$R$4:$W$4,0))))</f>
        <v>1054.8238822151125</v>
      </c>
      <c r="Z122" s="168">
        <f ca="1">IF($C122-Z$1&lt;År1,0,Y121*(1-VLOOKUP($A122,[1]Hugst!$R$5:$W$9,MATCH(ROUNDUP((Z$1)/10,0)*10,[1]Hugst!$R$4:$W$4,0))))</f>
        <v>1054.3500335555743</v>
      </c>
      <c r="AA122" s="168">
        <f ca="1">IF($C122-AA$1&lt;År1,0,Z121*(1-VLOOKUP($A122,[1]Hugst!$R$5:$W$9,MATCH(ROUNDUP((AA$1)/10,0)*10,[1]Hugst!$R$4:$W$4,0))))</f>
        <v>1053.8814633796298</v>
      </c>
      <c r="AB122" s="168">
        <f ca="1">IF($C122-AB$1&lt;År1,0,AA121*(1-VLOOKUP($A122,[1]Hugst!$R$5:$W$9,MATCH(ROUNDUP((AB$1)/10,0)*10,[1]Hugst!$R$4:$W$4,0))))</f>
        <v>1053.4181771263213</v>
      </c>
      <c r="AC122" s="168">
        <f ca="1">IF($C122-AC$1&lt;År1,0,AB121*(1-VLOOKUP($A122,[1]Hugst!$R$5:$W$9,MATCH(ROUNDUP((AC$1)/10,0)*10,[1]Hugst!$R$4:$W$4,0))))</f>
        <v>1052.9601802731922</v>
      </c>
      <c r="AD122" s="168">
        <f ca="1">IF($C122-AD$1&lt;År1,0,AC121*(1-VLOOKUP($A122,[1]Hugst!$R$5:$W$9,MATCH(ROUNDUP((AD$1)/10,0)*10,[1]Hugst!$R$4:$W$4,0))))</f>
        <v>1052.5074783363214</v>
      </c>
      <c r="AE122" s="168">
        <f ca="1">IF($C122-AE$1&lt;År1,0,AD121*(1-VLOOKUP($A122,[1]Hugst!$R$5:$W$9,MATCH(ROUNDUP((AE$1)/10,0)*10,[1]Hugst!$R$4:$W$4,0))))</f>
        <v>1052.0600768704007</v>
      </c>
      <c r="AF122" s="168">
        <f ca="1">IF($C122-AF$1&lt;År1,0,AE121*(1-VLOOKUP($A122,[1]Hugst!$R$5:$W$9,MATCH(ROUNDUP((AF$1)/10,0)*10,[1]Hugst!$R$4:$W$4,0))))</f>
        <v>1051.6179814688635</v>
      </c>
      <c r="AG122" s="168">
        <f ca="1">IF($C122-AG$1&lt;År1,0,AF121*(1-VLOOKUP($A122,[1]Hugst!$R$5:$W$9,MATCH(ROUNDUP((AG$1)/10,0)*10,[1]Hugst!$R$4:$W$4,0))))</f>
        <v>1051.1811977639793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248.78162840224832</v>
      </c>
      <c r="E123" s="168">
        <f t="shared" ca="1" si="2"/>
        <v>30.998217882308381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936.50875826268884</v>
      </c>
      <c r="G123" s="168">
        <f ca="1">IF($C123-G$1&lt;År1,0,F122*(1-VLOOKUP($A123,[1]Hugst!$R$5:$W$9,MATCH(ROUNDUP((G$1)/10,0)*10,[1]Hugst!$R$4:$W$4,0))))</f>
        <v>936.16018499262418</v>
      </c>
      <c r="H123" s="168">
        <f ca="1">IF($C123-H$1&lt;År1,0,G122*(1-VLOOKUP($A123,[1]Hugst!$R$5:$W$9,MATCH(ROUNDUP((H$1)/10,0)*10,[1]Hugst!$R$4:$W$4,0))))</f>
        <v>935.81523551689361</v>
      </c>
      <c r="I123" s="168">
        <f ca="1">IF($C123-I$1&lt;År1,0,H122*(1-VLOOKUP($A123,[1]Hugst!$R$5:$W$9,MATCH(ROUNDUP((I$1)/10,0)*10,[1]Hugst!$R$4:$W$4,0))))</f>
        <v>935.47393161859191</v>
      </c>
      <c r="J123" s="168">
        <f ca="1">IF($C123-J$1&lt;År1,0,I122*(1-VLOOKUP($A123,[1]Hugst!$R$5:$W$9,MATCH(ROUNDUP((J$1)/10,0)*10,[1]Hugst!$R$4:$W$4,0))))</f>
        <v>935.13629518890639</v>
      </c>
      <c r="K123" s="168">
        <f ca="1">IF($C123-K$1&lt;År1,0,J122*(1-VLOOKUP($A123,[1]Hugst!$R$5:$W$9,MATCH(ROUNDUP((K$1)/10,0)*10,[1]Hugst!$R$4:$W$4,0))))</f>
        <v>934.80234822746343</v>
      </c>
      <c r="L123" s="168">
        <f ca="1">IF($C123-L$1&lt;År1,0,K122*(1-VLOOKUP($A123,[1]Hugst!$R$5:$W$9,MATCH(ROUNDUP((L$1)/10,0)*10,[1]Hugst!$R$4:$W$4,0))))</f>
        <v>934.47211284304331</v>
      </c>
      <c r="M123" s="168">
        <f ca="1">IF($C123-M$1&lt;År1,0,L122*(1-VLOOKUP($A123,[1]Hugst!$R$5:$W$9,MATCH(ROUNDUP((M$1)/10,0)*10,[1]Hugst!$R$4:$W$4,0))))</f>
        <v>934.14561125389037</v>
      </c>
      <c r="N123" s="168">
        <f ca="1">IF($C123-N$1&lt;År1,0,M122*(1-VLOOKUP($A123,[1]Hugst!$R$5:$W$9,MATCH(ROUNDUP((N$1)/10,0)*10,[1]Hugst!$R$4:$W$4,0))))</f>
        <v>933.82286578851063</v>
      </c>
      <c r="O123" s="168">
        <f ca="1">IF($C123-O$1&lt;År1,0,N122*(1-VLOOKUP($A123,[1]Hugst!$R$5:$W$9,MATCH(ROUNDUP((O$1)/10,0)*10,[1]Hugst!$R$4:$W$4,0))))</f>
        <v>933.2910733562835</v>
      </c>
      <c r="P123" s="168">
        <f ca="1">IF($C123-P$1&lt;År1,0,O122*(1-VLOOKUP($A123,[1]Hugst!$R$5:$W$9,MATCH(ROUNDUP((P$1)/10,0)*10,[1]Hugst!$R$4:$W$4,0))))</f>
        <v>931.56641961994455</v>
      </c>
      <c r="Q123" s="168">
        <f ca="1">IF($C123-Q$1&lt;År1,0,P122*(1-VLOOKUP($A123,[1]Hugst!$R$5:$W$9,MATCH(ROUNDUP((Q$1)/10,0)*10,[1]Hugst!$R$4:$W$4,0))))</f>
        <v>929.84686242608586</v>
      </c>
      <c r="R123" s="168">
        <f ca="1">IF($C123-R$1&lt;År1,0,Q122*(1-VLOOKUP($A123,[1]Hugst!$R$5:$W$9,MATCH(ROUNDUP((R$1)/10,0)*10,[1]Hugst!$R$4:$W$4,0))))</f>
        <v>928.13240261072872</v>
      </c>
      <c r="S123" s="168">
        <f ca="1">IF($C123-S$1&lt;År1,0,R122*(1-VLOOKUP($A123,[1]Hugst!$R$5:$W$9,MATCH(ROUNDUP((S$1)/10,0)*10,[1]Hugst!$R$4:$W$4,0))))</f>
        <v>926.42304103865592</v>
      </c>
      <c r="T123" s="168">
        <f ca="1">IF($C123-T$1&lt;År1,0,S122*(1-VLOOKUP($A123,[1]Hugst!$R$5:$W$9,MATCH(ROUNDUP((T$1)/10,0)*10,[1]Hugst!$R$4:$W$4,0))))</f>
        <v>924.71877860345478</v>
      </c>
      <c r="U123" s="168">
        <f ca="1">IF($C123-U$1&lt;År1,0,T122*(1-VLOOKUP($A123,[1]Hugst!$R$5:$W$9,MATCH(ROUNDUP((U$1)/10,0)*10,[1]Hugst!$R$4:$W$4,0))))</f>
        <v>923.01961622768908</v>
      </c>
      <c r="V123" s="168">
        <f ca="1">IF($C123-V$1&lt;År1,0,U122*(1-VLOOKUP($A123,[1]Hugst!$R$5:$W$9,MATCH(ROUNDUP((V$1)/10,0)*10,[1]Hugst!$R$4:$W$4,0))))</f>
        <v>921.32555486287197</v>
      </c>
      <c r="W123" s="168">
        <f ca="1">IF($C123-W$1&lt;År1,0,V122*(1-VLOOKUP($A123,[1]Hugst!$R$5:$W$9,MATCH(ROUNDUP((W$1)/10,0)*10,[1]Hugst!$R$4:$W$4,0))))</f>
        <v>919.63659548955502</v>
      </c>
      <c r="X123" s="168">
        <f ca="1">IF($C123-X$1&lt;År1,0,W122*(1-VLOOKUP($A123,[1]Hugst!$R$5:$W$9,MATCH(ROUNDUP((X$1)/10,0)*10,[1]Hugst!$R$4:$W$4,0))))</f>
        <v>1055.357992134896</v>
      </c>
      <c r="Y123" s="168">
        <f ca="1">IF($C123-Y$1&lt;År1,0,X122*(1-VLOOKUP($A123,[1]Hugst!$R$5:$W$9,MATCH(ROUNDUP((Y$1)/10,0)*10,[1]Hugst!$R$4:$W$4,0))))</f>
        <v>1053.4696385692846</v>
      </c>
      <c r="Z123" s="168">
        <f ca="1">IF($C123-Z$1&lt;År1,0,Y122*(1-VLOOKUP($A123,[1]Hugst!$R$5:$W$9,MATCH(ROUNDUP((Z$1)/10,0)*10,[1]Hugst!$R$4:$W$4,0))))</f>
        <v>1052.9913491993998</v>
      </c>
      <c r="AA123" s="168">
        <f ca="1">IF($C123-AA$1&lt;År1,0,Z122*(1-VLOOKUP($A123,[1]Hugst!$R$5:$W$9,MATCH(ROUNDUP((AA$1)/10,0)*10,[1]Hugst!$R$4:$W$4,0))))</f>
        <v>1052.5183237515159</v>
      </c>
      <c r="AB123" s="168">
        <f ca="1">IF($C123-AB$1&lt;År1,0,AA122*(1-VLOOKUP($A123,[1]Hugst!$R$5:$W$9,MATCH(ROUNDUP((AB$1)/10,0)*10,[1]Hugst!$R$4:$W$4,0))))</f>
        <v>1052.0505676169787</v>
      </c>
      <c r="AC123" s="168">
        <f ca="1">IF($C123-AC$1&lt;År1,0,AB122*(1-VLOOKUP($A123,[1]Hugst!$R$5:$W$9,MATCH(ROUNDUP((AC$1)/10,0)*10,[1]Hugst!$R$4:$W$4,0))))</f>
        <v>1051.5880862253814</v>
      </c>
      <c r="AD123" s="168">
        <f ca="1">IF($C123-AD$1&lt;År1,0,AC122*(1-VLOOKUP($A123,[1]Hugst!$R$5:$W$9,MATCH(ROUNDUP((AD$1)/10,0)*10,[1]Hugst!$R$4:$W$4,0))))</f>
        <v>1051.1308850447515</v>
      </c>
      <c r="AE123" s="168">
        <f ca="1">IF($C123-AE$1&lt;År1,0,AD122*(1-VLOOKUP($A123,[1]Hugst!$R$5:$W$9,MATCH(ROUNDUP((AE$1)/10,0)*10,[1]Hugst!$R$4:$W$4,0))))</f>
        <v>1050.6789695815844</v>
      </c>
      <c r="AF123" s="168">
        <f ca="1">IF($C123-AF$1&lt;År1,0,AE122*(1-VLOOKUP($A123,[1]Hugst!$R$5:$W$9,MATCH(ROUNDUP((AF$1)/10,0)*10,[1]Hugst!$R$4:$W$4,0))))</f>
        <v>1050.2323453809224</v>
      </c>
      <c r="AG123" s="168">
        <f ca="1">IF($C123-AG$1&lt;År1,0,AF122*(1-VLOOKUP($A123,[1]Hugst!$R$5:$W$9,MATCH(ROUNDUP((AG$1)/10,0)*10,[1]Hugst!$R$4:$W$4,0))))</f>
        <v>1049.7910180264812</v>
      </c>
      <c r="AH123" s="168">
        <f ca="1">IF($C123-AH$1&lt;År1,0,AG122*(1-VLOOKUP($A123,[1]Hugst!$R$5:$W$9,MATCH(ROUNDUP((AH$1)/10,0)*10,[1]Hugst!$R$4:$W$4,0))))</f>
        <v>1049.3549931407451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247.5377202602449</v>
      </c>
      <c r="E124" s="168">
        <f t="shared" ca="1" si="2"/>
        <v>32.59430141302073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936.86093365139777</v>
      </c>
      <c r="G124" s="168">
        <f ca="1">IF($C124-G$1&lt;År1,0,F123*(1-VLOOKUP($A124,[1]Hugst!$R$5:$W$9,MATCH(ROUNDUP((G$1)/10,0)*10,[1]Hugst!$R$4:$W$4,0))))</f>
        <v>936.50875826268884</v>
      </c>
      <c r="H124" s="168">
        <f ca="1">IF($C124-H$1&lt;År1,0,G123*(1-VLOOKUP($A124,[1]Hugst!$R$5:$W$9,MATCH(ROUNDUP((H$1)/10,0)*10,[1]Hugst!$R$4:$W$4,0))))</f>
        <v>936.16018499262418</v>
      </c>
      <c r="I124" s="168">
        <f ca="1">IF($C124-I$1&lt;År1,0,H123*(1-VLOOKUP($A124,[1]Hugst!$R$5:$W$9,MATCH(ROUNDUP((I$1)/10,0)*10,[1]Hugst!$R$4:$W$4,0))))</f>
        <v>935.81523551689361</v>
      </c>
      <c r="J124" s="168">
        <f ca="1">IF($C124-J$1&lt;År1,0,I123*(1-VLOOKUP($A124,[1]Hugst!$R$5:$W$9,MATCH(ROUNDUP((J$1)/10,0)*10,[1]Hugst!$R$4:$W$4,0))))</f>
        <v>935.47393161859191</v>
      </c>
      <c r="K124" s="168">
        <f ca="1">IF($C124-K$1&lt;År1,0,J123*(1-VLOOKUP($A124,[1]Hugst!$R$5:$W$9,MATCH(ROUNDUP((K$1)/10,0)*10,[1]Hugst!$R$4:$W$4,0))))</f>
        <v>935.13629518890639</v>
      </c>
      <c r="L124" s="168">
        <f ca="1">IF($C124-L$1&lt;År1,0,K123*(1-VLOOKUP($A124,[1]Hugst!$R$5:$W$9,MATCH(ROUNDUP((L$1)/10,0)*10,[1]Hugst!$R$4:$W$4,0))))</f>
        <v>934.80234822746343</v>
      </c>
      <c r="M124" s="168">
        <f ca="1">IF($C124-M$1&lt;År1,0,L123*(1-VLOOKUP($A124,[1]Hugst!$R$5:$W$9,MATCH(ROUNDUP((M$1)/10,0)*10,[1]Hugst!$R$4:$W$4,0))))</f>
        <v>934.47211284304331</v>
      </c>
      <c r="N124" s="168">
        <f ca="1">IF($C124-N$1&lt;År1,0,M123*(1-VLOOKUP($A124,[1]Hugst!$R$5:$W$9,MATCH(ROUNDUP((N$1)/10,0)*10,[1]Hugst!$R$4:$W$4,0))))</f>
        <v>934.14561125389037</v>
      </c>
      <c r="O124" s="168">
        <f ca="1">IF($C124-O$1&lt;År1,0,N123*(1-VLOOKUP($A124,[1]Hugst!$R$5:$W$9,MATCH(ROUNDUP((O$1)/10,0)*10,[1]Hugst!$R$4:$W$4,0))))</f>
        <v>933.82286578851063</v>
      </c>
      <c r="P124" s="168">
        <f ca="1">IF($C124-P$1&lt;År1,0,O123*(1-VLOOKUP($A124,[1]Hugst!$R$5:$W$9,MATCH(ROUNDUP((P$1)/10,0)*10,[1]Hugst!$R$4:$W$4,0))))</f>
        <v>931.86740900709594</v>
      </c>
      <c r="Q124" s="168">
        <f ca="1">IF($C124-Q$1&lt;År1,0,P123*(1-VLOOKUP($A124,[1]Hugst!$R$5:$W$9,MATCH(ROUNDUP((Q$1)/10,0)*10,[1]Hugst!$R$4:$W$4,0))))</f>
        <v>930.14538609849035</v>
      </c>
      <c r="R124" s="168">
        <f ca="1">IF($C124-R$1&lt;År1,0,Q123*(1-VLOOKUP($A124,[1]Hugst!$R$5:$W$9,MATCH(ROUNDUP((R$1)/10,0)*10,[1]Hugst!$R$4:$W$4,0))))</f>
        <v>928.42845195797827</v>
      </c>
      <c r="S124" s="168">
        <f ca="1">IF($C124-S$1&lt;År1,0,R123*(1-VLOOKUP($A124,[1]Hugst!$R$5:$W$9,MATCH(ROUNDUP((S$1)/10,0)*10,[1]Hugst!$R$4:$W$4,0))))</f>
        <v>926.71660742030554</v>
      </c>
      <c r="T124" s="168">
        <f ca="1">IF($C124-T$1&lt;År1,0,S123*(1-VLOOKUP($A124,[1]Hugst!$R$5:$W$9,MATCH(ROUNDUP((T$1)/10,0)*10,[1]Hugst!$R$4:$W$4,0))))</f>
        <v>925.00985334893596</v>
      </c>
      <c r="U124" s="168">
        <f ca="1">IF($C124-U$1&lt;År1,0,T123*(1-VLOOKUP($A124,[1]Hugst!$R$5:$W$9,MATCH(ROUNDUP((U$1)/10,0)*10,[1]Hugst!$R$4:$W$4,0))))</f>
        <v>923.30819063609351</v>
      </c>
      <c r="V124" s="168">
        <f ca="1">IF($C124-V$1&lt;År1,0,U123*(1-VLOOKUP($A124,[1]Hugst!$R$5:$W$9,MATCH(ROUNDUP((V$1)/10,0)*10,[1]Hugst!$R$4:$W$4,0))))</f>
        <v>921.611620202935</v>
      </c>
      <c r="W124" s="168">
        <f ca="1">IF($C124-W$1&lt;År1,0,V123*(1-VLOOKUP($A124,[1]Hugst!$R$5:$W$9,MATCH(ROUNDUP((W$1)/10,0)*10,[1]Hugst!$R$4:$W$4,0))))</f>
        <v>919.92014299952177</v>
      </c>
      <c r="X124" s="168">
        <f ca="1">IF($C124-X$1&lt;År1,0,W123*(1-VLOOKUP($A124,[1]Hugst!$R$5:$W$9,MATCH(ROUNDUP((X$1)/10,0)*10,[1]Hugst!$R$4:$W$4,0))))</f>
        <v>918.23376000490987</v>
      </c>
      <c r="Y124" s="168">
        <f ca="1">IF($C124-Y$1&lt;År1,0,X123*(1-VLOOKUP($A124,[1]Hugst!$R$5:$W$9,MATCH(ROUNDUP((Y$1)/10,0)*10,[1]Hugst!$R$4:$W$4,0))))</f>
        <v>1053.7481240113004</v>
      </c>
      <c r="Z124" s="168">
        <f ca="1">IF($C124-Z$1&lt;År1,0,Y123*(1-VLOOKUP($A124,[1]Hugst!$R$5:$W$9,MATCH(ROUNDUP((Z$1)/10,0)*10,[1]Hugst!$R$4:$W$4,0))))</f>
        <v>1051.6394582649905</v>
      </c>
      <c r="AA124" s="168">
        <f ca="1">IF($C124-AA$1&lt;År1,0,Z123*(1-VLOOKUP($A124,[1]Hugst!$R$5:$W$9,MATCH(ROUNDUP((AA$1)/10,0)*10,[1]Hugst!$R$4:$W$4,0))))</f>
        <v>1051.1619998215533</v>
      </c>
      <c r="AB124" s="168">
        <f ca="1">IF($C124-AB$1&lt;År1,0,AA123*(1-VLOOKUP($A124,[1]Hugst!$R$5:$W$9,MATCH(ROUNDUP((AB$1)/10,0)*10,[1]Hugst!$R$4:$W$4,0))))</f>
        <v>1050.6897961551679</v>
      </c>
      <c r="AC124" s="168">
        <f ca="1">IF($C124-AC$1&lt;År1,0,AB123*(1-VLOOKUP($A124,[1]Hugst!$R$5:$W$9,MATCH(ROUNDUP((AC$1)/10,0)*10,[1]Hugst!$R$4:$W$4,0))))</f>
        <v>1050.2228526478136</v>
      </c>
      <c r="AD124" s="168">
        <f ca="1">IF($C124-AD$1&lt;År1,0,AC123*(1-VLOOKUP($A124,[1]Hugst!$R$5:$W$9,MATCH(ROUNDUP((AD$1)/10,0)*10,[1]Hugst!$R$4:$W$4,0))))</f>
        <v>1049.7611747196509</v>
      </c>
      <c r="AE124" s="168">
        <f ca="1">IF($C124-AE$1&lt;År1,0,AD123*(1-VLOOKUP($A124,[1]Hugst!$R$5:$W$9,MATCH(ROUNDUP((AE$1)/10,0)*10,[1]Hugst!$R$4:$W$4,0))))</f>
        <v>1049.3047678292075</v>
      </c>
      <c r="AF124" s="168">
        <f ca="1">IF($C124-AF$1&lt;År1,0,AE123*(1-VLOOKUP($A124,[1]Hugst!$R$5:$W$9,MATCH(ROUNDUP((AF$1)/10,0)*10,[1]Hugst!$R$4:$W$4,0))))</f>
        <v>1048.8536374734128</v>
      </c>
      <c r="AG124" s="168">
        <f ca="1">IF($C124-AG$1&lt;År1,0,AF123*(1-VLOOKUP($A124,[1]Hugst!$R$5:$W$9,MATCH(ROUNDUP((AG$1)/10,0)*10,[1]Hugst!$R$4:$W$4,0))))</f>
        <v>1048.4077891876759</v>
      </c>
      <c r="AH124" s="168">
        <f ca="1">IF($C124-AH$1&lt;År1,0,AG123*(1-VLOOKUP($A124,[1]Hugst!$R$5:$W$9,MATCH(ROUNDUP((AH$1)/10,0)*10,[1]Hugst!$R$4:$W$4,0))))</f>
        <v>1047.9672285460115</v>
      </c>
      <c r="AI124" s="168">
        <f ca="1">IF($C124-AI$1&lt;År1,0,AH123*(1-VLOOKUP($A124,[1]Hugst!$R$5:$W$9,MATCH(ROUNDUP((AI$1)/10,0)*10,[1]Hugst!$R$4:$W$4,0))))</f>
        <v>1047.5319611611362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246.30003165894323</v>
      </c>
      <c r="E125" s="168">
        <f ca="1">IF(C125=2020,SUM(G125:AJ125),SUM(F124:AJ124)-SUM(G125:AJ125))</f>
        <v>33.300699809664366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936.32964344673974</v>
      </c>
      <c r="G125" s="168">
        <f ca="1">IF($C125-G$1&lt;År1,0,F124*(1-VLOOKUP($A125,[1]Hugst!$R$5:$W$9,MATCH(ROUNDUP((G$1)/10,0)*10,[1]Hugst!$R$4:$W$4,0))))</f>
        <v>936.86093365139777</v>
      </c>
      <c r="H125" s="168">
        <f ca="1">IF($C125-H$1&lt;År1,0,G124*(1-VLOOKUP($A125,[1]Hugst!$R$5:$W$9,MATCH(ROUNDUP((H$1)/10,0)*10,[1]Hugst!$R$4:$W$4,0))))</f>
        <v>936.50875826268884</v>
      </c>
      <c r="I125" s="168">
        <f ca="1">IF($C125-I$1&lt;År1,0,H124*(1-VLOOKUP($A125,[1]Hugst!$R$5:$W$9,MATCH(ROUNDUP((I$1)/10,0)*10,[1]Hugst!$R$4:$W$4,0))))</f>
        <v>936.16018499262418</v>
      </c>
      <c r="J125" s="168">
        <f ca="1">IF($C125-J$1&lt;År1,0,I124*(1-VLOOKUP($A125,[1]Hugst!$R$5:$W$9,MATCH(ROUNDUP((J$1)/10,0)*10,[1]Hugst!$R$4:$W$4,0))))</f>
        <v>935.81523551689361</v>
      </c>
      <c r="K125" s="168">
        <f ca="1">IF($C125-K$1&lt;År1,0,J124*(1-VLOOKUP($A125,[1]Hugst!$R$5:$W$9,MATCH(ROUNDUP((K$1)/10,0)*10,[1]Hugst!$R$4:$W$4,0))))</f>
        <v>935.47393161859191</v>
      </c>
      <c r="L125" s="168">
        <f ca="1">IF($C125-L$1&lt;År1,0,K124*(1-VLOOKUP($A125,[1]Hugst!$R$5:$W$9,MATCH(ROUNDUP((L$1)/10,0)*10,[1]Hugst!$R$4:$W$4,0))))</f>
        <v>935.13629518890639</v>
      </c>
      <c r="M125" s="168">
        <f ca="1">IF($C125-M$1&lt;År1,0,L124*(1-VLOOKUP($A125,[1]Hugst!$R$5:$W$9,MATCH(ROUNDUP((M$1)/10,0)*10,[1]Hugst!$R$4:$W$4,0))))</f>
        <v>934.80234822746343</v>
      </c>
      <c r="N125" s="168">
        <f ca="1">IF($C125-N$1&lt;År1,0,M124*(1-VLOOKUP($A125,[1]Hugst!$R$5:$W$9,MATCH(ROUNDUP((N$1)/10,0)*10,[1]Hugst!$R$4:$W$4,0))))</f>
        <v>934.47211284304331</v>
      </c>
      <c r="O125" s="168">
        <f ca="1">IF($C125-O$1&lt;År1,0,N124*(1-VLOOKUP($A125,[1]Hugst!$R$5:$W$9,MATCH(ROUNDUP((O$1)/10,0)*10,[1]Hugst!$R$4:$W$4,0))))</f>
        <v>934.14561125389037</v>
      </c>
      <c r="P125" s="168">
        <f ca="1">IF($C125-P$1&lt;År1,0,O124*(1-VLOOKUP($A125,[1]Hugst!$R$5:$W$9,MATCH(ROUNDUP((P$1)/10,0)*10,[1]Hugst!$R$4:$W$4,0))))</f>
        <v>932.39839023052809</v>
      </c>
      <c r="Q125" s="168">
        <f ca="1">IF($C125-Q$1&lt;År1,0,P124*(1-VLOOKUP($A125,[1]Hugst!$R$5:$W$9,MATCH(ROUNDUP((Q$1)/10,0)*10,[1]Hugst!$R$4:$W$4,0))))</f>
        <v>930.4459163492885</v>
      </c>
      <c r="R125" s="168">
        <f ca="1">IF($C125-R$1&lt;År1,0,Q124*(1-VLOOKUP($A125,[1]Hugst!$R$5:$W$9,MATCH(ROUNDUP((R$1)/10,0)*10,[1]Hugst!$R$4:$W$4,0))))</f>
        <v>928.72652025528919</v>
      </c>
      <c r="S125" s="168">
        <f ca="1">IF($C125-S$1&lt;År1,0,R124*(1-VLOOKUP($A125,[1]Hugst!$R$5:$W$9,MATCH(ROUNDUP((S$1)/10,0)*10,[1]Hugst!$R$4:$W$4,0))))</f>
        <v>927.01220516685589</v>
      </c>
      <c r="T125" s="168">
        <f ca="1">IF($C125-T$1&lt;År1,0,S124*(1-VLOOKUP($A125,[1]Hugst!$R$5:$W$9,MATCH(ROUNDUP((T$1)/10,0)*10,[1]Hugst!$R$4:$W$4,0))))</f>
        <v>925.30297191746092</v>
      </c>
      <c r="U125" s="168">
        <f ca="1">IF($C125-U$1&lt;År1,0,T124*(1-VLOOKUP($A125,[1]Hugst!$R$5:$W$9,MATCH(ROUNDUP((U$1)/10,0)*10,[1]Hugst!$R$4:$W$4,0))))</f>
        <v>923.59882136925114</v>
      </c>
      <c r="V125" s="168">
        <f ca="1">IF($C125-V$1&lt;År1,0,U124*(1-VLOOKUP($A125,[1]Hugst!$R$5:$W$9,MATCH(ROUNDUP((V$1)/10,0)*10,[1]Hugst!$R$4:$W$4,0))))</f>
        <v>921.89975441308923</v>
      </c>
      <c r="W125" s="168">
        <f ca="1">IF($C125-W$1&lt;År1,0,V124*(1-VLOOKUP($A125,[1]Hugst!$R$5:$W$9,MATCH(ROUNDUP((W$1)/10,0)*10,[1]Hugst!$R$4:$W$4,0))))</f>
        <v>920.20577196872705</v>
      </c>
      <c r="X125" s="168">
        <f ca="1">IF($C125-X$1&lt;År1,0,W124*(1-VLOOKUP($A125,[1]Hugst!$R$5:$W$9,MATCH(ROUNDUP((X$1)/10,0)*10,[1]Hugst!$R$4:$W$4,0))))</f>
        <v>918.51687498477668</v>
      </c>
      <c r="Y125" s="168">
        <f ca="1">IF($C125-Y$1&lt;År1,0,X124*(1-VLOOKUP($A125,[1]Hugst!$R$5:$W$9,MATCH(ROUNDUP((Y$1)/10,0)*10,[1]Hugst!$R$4:$W$4,0))))</f>
        <v>916.83306443880065</v>
      </c>
      <c r="Z125" s="168">
        <f ca="1">IF($C125-Z$1&lt;År1,0,Y124*(1-VLOOKUP($A125,[1]Hugst!$R$5:$W$9,MATCH(ROUNDUP((Z$1)/10,0)*10,[1]Hugst!$R$4:$W$4,0))))</f>
        <v>1051.9174598975519</v>
      </c>
      <c r="AA125" s="168">
        <f ca="1">IF($C125-AA$1&lt;År1,0,Z124*(1-VLOOKUP($A125,[1]Hugst!$R$5:$W$9,MATCH(ROUNDUP((AA$1)/10,0)*10,[1]Hugst!$R$4:$W$4,0))))</f>
        <v>1049.8124575112249</v>
      </c>
      <c r="AB125" s="168">
        <f ca="1">IF($C125-AB$1&lt;År1,0,AA124*(1-VLOOKUP($A125,[1]Hugst!$R$5:$W$9,MATCH(ROUNDUP((AB$1)/10,0)*10,[1]Hugst!$R$4:$W$4,0))))</f>
        <v>1049.3358285506768</v>
      </c>
      <c r="AC125" s="168">
        <f ca="1">IF($C125-AC$1&lt;År1,0,AB124*(1-VLOOKUP($A125,[1]Hugst!$R$5:$W$9,MATCH(ROUNDUP((AC$1)/10,0)*10,[1]Hugst!$R$4:$W$4,0))))</f>
        <v>1048.8644452381186</v>
      </c>
      <c r="AD125" s="168">
        <f ca="1">IF($C125-AD$1&lt;År1,0,AC124*(1-VLOOKUP($A125,[1]Hugst!$R$5:$W$9,MATCH(ROUNDUP((AD$1)/10,0)*10,[1]Hugst!$R$4:$W$4,0))))</f>
        <v>1048.3983129461797</v>
      </c>
      <c r="AE125" s="168">
        <f ca="1">IF($C125-AE$1&lt;År1,0,AD124*(1-VLOOKUP($A125,[1]Hugst!$R$5:$W$9,MATCH(ROUNDUP((AE$1)/10,0)*10,[1]Hugst!$R$4:$W$4,0))))</f>
        <v>1047.937437085604</v>
      </c>
      <c r="AF125" s="168">
        <f ca="1">IF($C125-AF$1&lt;År1,0,AE124*(1-VLOOKUP($A125,[1]Hugst!$R$5:$W$9,MATCH(ROUNDUP((AF$1)/10,0)*10,[1]Hugst!$R$4:$W$4,0))))</f>
        <v>1047.4818231054364</v>
      </c>
      <c r="AG125" s="168">
        <f ca="1">IF($C125-AG$1&lt;År1,0,AF124*(1-VLOOKUP($A125,[1]Hugst!$R$5:$W$9,MATCH(ROUNDUP((AG$1)/10,0)*10,[1]Hugst!$R$4:$W$4,0))))</f>
        <v>1047.0314764930565</v>
      </c>
      <c r="AH125" s="168">
        <f ca="1">IF($C125-AH$1&lt;År1,0,AG124*(1-VLOOKUP($A125,[1]Hugst!$R$5:$W$9,MATCH(ROUNDUP((AH$1)/10,0)*10,[1]Hugst!$R$4:$W$4,0))))</f>
        <v>1046.5864027742566</v>
      </c>
      <c r="AI125" s="168">
        <f ca="1">IF($C125-AI$1&lt;År1,0,AH124*(1-VLOOKUP($A125,[1]Hugst!$R$5:$W$9,MATCH(ROUNDUP((AI$1)/10,0)*10,[1]Hugst!$R$4:$W$4,0))))</f>
        <v>1046.1466075133681</v>
      </c>
      <c r="AJ125" s="168">
        <f ca="1">IF($C125-AJ$1&lt;År1,0,AI124*(1-VLOOKUP($A125,[1]Hugst!$R$5:$W$9,MATCH(ROUNDUP((AJ$1)/10,0)*10,[1]Hugst!$R$4:$W$4,0))))</f>
        <v>1046.5998352634929</v>
      </c>
      <c r="AL125" s="168">
        <f ca="1">SUM(F125:AJ125)</f>
        <v>30130.757432475271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108.66749999999884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929.31007077735489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108.12416249999951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928.76673327735557</v>
      </c>
      <c r="G127" s="168">
        <f ca="1">IF($C127-G$1&lt;År1,0,F126*(1-VLOOKUP($A127,[1]Hugst!$R$5:$W$9,MATCH(ROUNDUP((G$1)/10,0)*10,[1]Hugst!$R$4:$W$4,0))))</f>
        <v>929.31007077735489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742422.94542732602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107.58354168750233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928.22611246485837</v>
      </c>
      <c r="G128" s="168">
        <f ca="1">IF($C128-G$1&lt;År1,0,F127*(1-VLOOKUP($A128,[1]Hugst!$R$5:$W$9,MATCH(ROUNDUP((G$1)/10,0)*10,[1]Hugst!$R$4:$W$4,0))))</f>
        <v>928.76673327735557</v>
      </c>
      <c r="H128" s="168">
        <f ca="1">IF($C128-H$1&lt;År1,0,G127*(1-VLOOKUP($A128,[1]Hugst!$R$5:$W$9,MATCH(ROUNDUP((H$1)/10,0)*10,[1]Hugst!$R$4:$W$4,0))))</f>
        <v>929.31007077735489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107.04562397905971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927.68819475641567</v>
      </c>
      <c r="G129" s="168">
        <f ca="1">IF($C129-G$1&lt;År1,0,F128*(1-VLOOKUP($A129,[1]Hugst!$R$5:$W$9,MATCH(ROUNDUP((G$1)/10,0)*10,[1]Hugst!$R$4:$W$4,0))))</f>
        <v>928.22611246485837</v>
      </c>
      <c r="H129" s="168">
        <f ca="1">IF($C129-H$1&lt;År1,0,G128*(1-VLOOKUP($A129,[1]Hugst!$R$5:$W$9,MATCH(ROUNDUP((H$1)/10,0)*10,[1]Hugst!$R$4:$W$4,0))))</f>
        <v>928.76673327735557</v>
      </c>
      <c r="I129" s="168">
        <f ca="1">IF($C129-I$1&lt;År1,0,H128*(1-VLOOKUP($A129,[1]Hugst!$R$5:$W$9,MATCH(ROUNDUP((I$1)/10,0)*10,[1]Hugst!$R$4:$W$4,0))))</f>
        <v>929.31007077735489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106.51039585916732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927.15296663652339</v>
      </c>
      <c r="G130" s="168">
        <f ca="1">IF($C130-G$1&lt;År1,0,F129*(1-VLOOKUP($A130,[1]Hugst!$R$5:$W$9,MATCH(ROUNDUP((G$1)/10,0)*10,[1]Hugst!$R$4:$W$4,0))))</f>
        <v>927.68819475641567</v>
      </c>
      <c r="H130" s="168">
        <f ca="1">IF($C130-H$1&lt;År1,0,G129*(1-VLOOKUP($A130,[1]Hugst!$R$5:$W$9,MATCH(ROUNDUP((H$1)/10,0)*10,[1]Hugst!$R$4:$W$4,0))))</f>
        <v>928.22611246485837</v>
      </c>
      <c r="I130" s="168">
        <f ca="1">IF($C130-I$1&lt;År1,0,H129*(1-VLOOKUP($A130,[1]Hugst!$R$5:$W$9,MATCH(ROUNDUP((I$1)/10,0)*10,[1]Hugst!$R$4:$W$4,0))))</f>
        <v>928.76673327735557</v>
      </c>
      <c r="J130" s="168">
        <f ca="1">IF($C130-J$1&lt;År1,0,I129*(1-VLOOKUP($A130,[1]Hugst!$R$5:$W$9,MATCH(ROUNDUP((J$1)/10,0)*10,[1]Hugst!$R$4:$W$4,0))))</f>
        <v>929.31007077735489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105.97784387987053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926.62041465722655</v>
      </c>
      <c r="G131" s="168">
        <f ca="1">IF($C131-G$1&lt;År1,0,F130*(1-VLOOKUP($A131,[1]Hugst!$R$5:$W$9,MATCH(ROUNDUP((G$1)/10,0)*10,[1]Hugst!$R$4:$W$4,0))))</f>
        <v>927.15296663652339</v>
      </c>
      <c r="H131" s="168">
        <f ca="1">IF($C131-H$1&lt;År1,0,G130*(1-VLOOKUP($A131,[1]Hugst!$R$5:$W$9,MATCH(ROUNDUP((H$1)/10,0)*10,[1]Hugst!$R$4:$W$4,0))))</f>
        <v>927.68819475641567</v>
      </c>
      <c r="I131" s="168">
        <f ca="1">IF($C131-I$1&lt;År1,0,H130*(1-VLOOKUP($A131,[1]Hugst!$R$5:$W$9,MATCH(ROUNDUP((I$1)/10,0)*10,[1]Hugst!$R$4:$W$4,0))))</f>
        <v>928.22611246485837</v>
      </c>
      <c r="J131" s="168">
        <f ca="1">IF($C131-J$1&lt;År1,0,I130*(1-VLOOKUP($A131,[1]Hugst!$R$5:$W$9,MATCH(ROUNDUP((J$1)/10,0)*10,[1]Hugst!$R$4:$W$4,0))))</f>
        <v>928.76673327735557</v>
      </c>
      <c r="K131" s="168">
        <f ca="1">IF($C131-K$1&lt;År1,0,J130*(1-VLOOKUP($A131,[1]Hugst!$R$5:$W$9,MATCH(ROUNDUP((K$1)/10,0)*10,[1]Hugst!$R$4:$W$4,0))))</f>
        <v>929.31007077735489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105.44795466047367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926.09052543782968</v>
      </c>
      <c r="G132" s="168">
        <f ca="1">IF($C132-G$1&lt;År1,0,F131*(1-VLOOKUP($A132,[1]Hugst!$R$5:$W$9,MATCH(ROUNDUP((G$1)/10,0)*10,[1]Hugst!$R$4:$W$4,0))))</f>
        <v>926.62041465722655</v>
      </c>
      <c r="H132" s="168">
        <f ca="1">IF($C132-H$1&lt;År1,0,G131*(1-VLOOKUP($A132,[1]Hugst!$R$5:$W$9,MATCH(ROUNDUP((H$1)/10,0)*10,[1]Hugst!$R$4:$W$4,0))))</f>
        <v>927.15296663652339</v>
      </c>
      <c r="I132" s="168">
        <f ca="1">IF($C132-I$1&lt;År1,0,H131*(1-VLOOKUP($A132,[1]Hugst!$R$5:$W$9,MATCH(ROUNDUP((I$1)/10,0)*10,[1]Hugst!$R$4:$W$4,0))))</f>
        <v>927.68819475641567</v>
      </c>
      <c r="J132" s="168">
        <f ca="1">IF($C132-J$1&lt;År1,0,I131*(1-VLOOKUP($A132,[1]Hugst!$R$5:$W$9,MATCH(ROUNDUP((J$1)/10,0)*10,[1]Hugst!$R$4:$W$4,0))))</f>
        <v>928.22611246485837</v>
      </c>
      <c r="K132" s="168">
        <f ca="1">IF($C132-K$1&lt;År1,0,J131*(1-VLOOKUP($A132,[1]Hugst!$R$5:$W$9,MATCH(ROUNDUP((K$1)/10,0)*10,[1]Hugst!$R$4:$W$4,0))))</f>
        <v>928.76673327735557</v>
      </c>
      <c r="L132" s="168">
        <f ca="1">IF($C132-L$1&lt;År1,0,K131*(1-VLOOKUP($A132,[1]Hugst!$R$5:$W$9,MATCH(ROUNDUP((L$1)/10,0)*10,[1]Hugst!$R$4:$W$4,0))))</f>
        <v>929.31007077735489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104.92071488717045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925.56328566452646</v>
      </c>
      <c r="G133" s="168">
        <f ca="1">IF($C133-G$1&lt;År1,0,F132*(1-VLOOKUP($A133,[1]Hugst!$R$5:$W$9,MATCH(ROUNDUP((G$1)/10,0)*10,[1]Hugst!$R$4:$W$4,0))))</f>
        <v>926.09052543782968</v>
      </c>
      <c r="H133" s="168">
        <f ca="1">IF($C133-H$1&lt;År1,0,G132*(1-VLOOKUP($A133,[1]Hugst!$R$5:$W$9,MATCH(ROUNDUP((H$1)/10,0)*10,[1]Hugst!$R$4:$W$4,0))))</f>
        <v>926.62041465722655</v>
      </c>
      <c r="I133" s="168">
        <f ca="1">IF($C133-I$1&lt;År1,0,H132*(1-VLOOKUP($A133,[1]Hugst!$R$5:$W$9,MATCH(ROUNDUP((I$1)/10,0)*10,[1]Hugst!$R$4:$W$4,0))))</f>
        <v>927.15296663652339</v>
      </c>
      <c r="J133" s="168">
        <f ca="1">IF($C133-J$1&lt;År1,0,I132*(1-VLOOKUP($A133,[1]Hugst!$R$5:$W$9,MATCH(ROUNDUP((J$1)/10,0)*10,[1]Hugst!$R$4:$W$4,0))))</f>
        <v>927.68819475641567</v>
      </c>
      <c r="K133" s="168">
        <f ca="1">IF($C133-K$1&lt;År1,0,J132*(1-VLOOKUP($A133,[1]Hugst!$R$5:$W$9,MATCH(ROUNDUP((K$1)/10,0)*10,[1]Hugst!$R$4:$W$4,0))))</f>
        <v>928.22611246485837</v>
      </c>
      <c r="L133" s="168">
        <f ca="1">IF($C133-L$1&lt;År1,0,K132*(1-VLOOKUP($A133,[1]Hugst!$R$5:$W$9,MATCH(ROUNDUP((L$1)/10,0)*10,[1]Hugst!$R$4:$W$4,0))))</f>
        <v>928.76673327735557</v>
      </c>
      <c r="M133" s="168">
        <f ca="1">IF($C133-M$1&lt;År1,0,L132*(1-VLOOKUP($A133,[1]Hugst!$R$5:$W$9,MATCH(ROUNDUP((M$1)/10,0)*10,[1]Hugst!$R$4:$W$4,0))))</f>
        <v>929.31007077735489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104.39611131273261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925.03868209008863</v>
      </c>
      <c r="G134" s="168">
        <f ca="1">IF($C134-G$1&lt;År1,0,F133*(1-VLOOKUP($A134,[1]Hugst!$R$5:$W$9,MATCH(ROUNDUP((G$1)/10,0)*10,[1]Hugst!$R$4:$W$4,0))))</f>
        <v>925.56328566452646</v>
      </c>
      <c r="H134" s="168">
        <f ca="1">IF($C134-H$1&lt;År1,0,G133*(1-VLOOKUP($A134,[1]Hugst!$R$5:$W$9,MATCH(ROUNDUP((H$1)/10,0)*10,[1]Hugst!$R$4:$W$4,0))))</f>
        <v>926.09052543782968</v>
      </c>
      <c r="I134" s="168">
        <f ca="1">IF($C134-I$1&lt;År1,0,H133*(1-VLOOKUP($A134,[1]Hugst!$R$5:$W$9,MATCH(ROUNDUP((I$1)/10,0)*10,[1]Hugst!$R$4:$W$4,0))))</f>
        <v>926.62041465722655</v>
      </c>
      <c r="J134" s="168">
        <f ca="1">IF($C134-J$1&lt;År1,0,I133*(1-VLOOKUP($A134,[1]Hugst!$R$5:$W$9,MATCH(ROUNDUP((J$1)/10,0)*10,[1]Hugst!$R$4:$W$4,0))))</f>
        <v>927.15296663652339</v>
      </c>
      <c r="K134" s="168">
        <f ca="1">IF($C134-K$1&lt;År1,0,J133*(1-VLOOKUP($A134,[1]Hugst!$R$5:$W$9,MATCH(ROUNDUP((K$1)/10,0)*10,[1]Hugst!$R$4:$W$4,0))))</f>
        <v>927.68819475641567</v>
      </c>
      <c r="L134" s="168">
        <f ca="1">IF($C134-L$1&lt;År1,0,K133*(1-VLOOKUP($A134,[1]Hugst!$R$5:$W$9,MATCH(ROUNDUP((L$1)/10,0)*10,[1]Hugst!$R$4:$W$4,0))))</f>
        <v>928.22611246485837</v>
      </c>
      <c r="M134" s="168">
        <f ca="1">IF($C134-M$1&lt;År1,0,L133*(1-VLOOKUP($A134,[1]Hugst!$R$5:$W$9,MATCH(ROUNDUP((M$1)/10,0)*10,[1]Hugst!$R$4:$W$4,0))))</f>
        <v>928.76673327735557</v>
      </c>
      <c r="N134" s="168">
        <f ca="1">IF($C134-N$1&lt;År1,0,M133*(1-VLOOKUP($A134,[1]Hugst!$R$5:$W$9,MATCH(ROUNDUP((N$1)/10,0)*10,[1]Hugst!$R$4:$W$4,0))))</f>
        <v>929.31007077735489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103.87413075616928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924.51670153352529</v>
      </c>
      <c r="G135" s="168">
        <f ca="1">IF($C135-G$1&lt;År1,0,F134*(1-VLOOKUP($A135,[1]Hugst!$R$5:$W$9,MATCH(ROUNDUP((G$1)/10,0)*10,[1]Hugst!$R$4:$W$4,0))))</f>
        <v>925.03868209008863</v>
      </c>
      <c r="H135" s="168">
        <f ca="1">IF($C135-H$1&lt;År1,0,G134*(1-VLOOKUP($A135,[1]Hugst!$R$5:$W$9,MATCH(ROUNDUP((H$1)/10,0)*10,[1]Hugst!$R$4:$W$4,0))))</f>
        <v>925.56328566452646</v>
      </c>
      <c r="I135" s="168">
        <f ca="1">IF($C135-I$1&lt;År1,0,H134*(1-VLOOKUP($A135,[1]Hugst!$R$5:$W$9,MATCH(ROUNDUP((I$1)/10,0)*10,[1]Hugst!$R$4:$W$4,0))))</f>
        <v>926.09052543782968</v>
      </c>
      <c r="J135" s="168">
        <f ca="1">IF($C135-J$1&lt;År1,0,I134*(1-VLOOKUP($A135,[1]Hugst!$R$5:$W$9,MATCH(ROUNDUP((J$1)/10,0)*10,[1]Hugst!$R$4:$W$4,0))))</f>
        <v>926.62041465722655</v>
      </c>
      <c r="K135" s="168">
        <f ca="1">IF($C135-K$1&lt;År1,0,J134*(1-VLOOKUP($A135,[1]Hugst!$R$5:$W$9,MATCH(ROUNDUP((K$1)/10,0)*10,[1]Hugst!$R$4:$W$4,0))))</f>
        <v>927.15296663652339</v>
      </c>
      <c r="L135" s="168">
        <f ca="1">IF($C135-L$1&lt;År1,0,K134*(1-VLOOKUP($A135,[1]Hugst!$R$5:$W$9,MATCH(ROUNDUP((L$1)/10,0)*10,[1]Hugst!$R$4:$W$4,0))))</f>
        <v>927.68819475641567</v>
      </c>
      <c r="M135" s="168">
        <f ca="1">IF($C135-M$1&lt;År1,0,L134*(1-VLOOKUP($A135,[1]Hugst!$R$5:$W$9,MATCH(ROUNDUP((M$1)/10,0)*10,[1]Hugst!$R$4:$W$4,0))))</f>
        <v>928.22611246485837</v>
      </c>
      <c r="N135" s="168">
        <f ca="1">IF($C135-N$1&lt;År1,0,M134*(1-VLOOKUP($A135,[1]Hugst!$R$5:$W$9,MATCH(ROUNDUP((N$1)/10,0)*10,[1]Hugst!$R$4:$W$4,0))))</f>
        <v>928.76673327735557</v>
      </c>
      <c r="O135" s="168">
        <f ca="1">IF($C135-O$1&lt;År1,0,N134*(1-VLOOKUP($A135,[1]Hugst!$R$5:$W$9,MATCH(ROUNDUP((O$1)/10,0)*10,[1]Hugst!$R$4:$W$4,0))))</f>
        <v>929.31007077735489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103.35476010239222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923.99733087974823</v>
      </c>
      <c r="G136" s="168">
        <f ca="1">IF($C136-G$1&lt;År1,0,F135*(1-VLOOKUP($A136,[1]Hugst!$R$5:$W$9,MATCH(ROUNDUP((G$1)/10,0)*10,[1]Hugst!$R$4:$W$4,0))))</f>
        <v>924.51670153352529</v>
      </c>
      <c r="H136" s="168">
        <f ca="1">IF($C136-H$1&lt;År1,0,G135*(1-VLOOKUP($A136,[1]Hugst!$R$5:$W$9,MATCH(ROUNDUP((H$1)/10,0)*10,[1]Hugst!$R$4:$W$4,0))))</f>
        <v>925.03868209008863</v>
      </c>
      <c r="I136" s="168">
        <f ca="1">IF($C136-I$1&lt;År1,0,H135*(1-VLOOKUP($A136,[1]Hugst!$R$5:$W$9,MATCH(ROUNDUP((I$1)/10,0)*10,[1]Hugst!$R$4:$W$4,0))))</f>
        <v>925.56328566452646</v>
      </c>
      <c r="J136" s="168">
        <f ca="1">IF($C136-J$1&lt;År1,0,I135*(1-VLOOKUP($A136,[1]Hugst!$R$5:$W$9,MATCH(ROUNDUP((J$1)/10,0)*10,[1]Hugst!$R$4:$W$4,0))))</f>
        <v>926.09052543782968</v>
      </c>
      <c r="K136" s="168">
        <f ca="1">IF($C136-K$1&lt;År1,0,J135*(1-VLOOKUP($A136,[1]Hugst!$R$5:$W$9,MATCH(ROUNDUP((K$1)/10,0)*10,[1]Hugst!$R$4:$W$4,0))))</f>
        <v>926.62041465722655</v>
      </c>
      <c r="L136" s="168">
        <f ca="1">IF($C136-L$1&lt;År1,0,K135*(1-VLOOKUP($A136,[1]Hugst!$R$5:$W$9,MATCH(ROUNDUP((L$1)/10,0)*10,[1]Hugst!$R$4:$W$4,0))))</f>
        <v>927.15296663652339</v>
      </c>
      <c r="M136" s="168">
        <f ca="1">IF($C136-M$1&lt;År1,0,L135*(1-VLOOKUP($A136,[1]Hugst!$R$5:$W$9,MATCH(ROUNDUP((M$1)/10,0)*10,[1]Hugst!$R$4:$W$4,0))))</f>
        <v>927.68819475641567</v>
      </c>
      <c r="N136" s="168">
        <f ca="1">IF($C136-N$1&lt;År1,0,M135*(1-VLOOKUP($A136,[1]Hugst!$R$5:$W$9,MATCH(ROUNDUP((N$1)/10,0)*10,[1]Hugst!$R$4:$W$4,0))))</f>
        <v>928.22611246485837</v>
      </c>
      <c r="O136" s="168">
        <f ca="1">IF($C136-O$1&lt;År1,0,N135*(1-VLOOKUP($A136,[1]Hugst!$R$5:$W$9,MATCH(ROUNDUP((O$1)/10,0)*10,[1]Hugst!$R$4:$W$4,0))))</f>
        <v>928.76673327735557</v>
      </c>
      <c r="P136" s="168">
        <f ca="1">IF($C136-P$1&lt;År1,0,O135*(1-VLOOKUP($A136,[1]Hugst!$R$5:$W$9,MATCH(ROUNDUP((P$1)/10,0)*10,[1]Hugst!$R$4:$W$4,0))))</f>
        <v>929.31007077735489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102.83798630187539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779.86810719319408</v>
      </c>
      <c r="G137" s="168">
        <f ca="1">IF($C137-G$1&lt;År1,0,F136*(1-VLOOKUP($A137,[1]Hugst!$R$5:$W$9,MATCH(ROUNDUP((G$1)/10,0)*10,[1]Hugst!$R$4:$W$4,0))))</f>
        <v>923.99733087974823</v>
      </c>
      <c r="H137" s="168">
        <f ca="1">IF($C137-H$1&lt;År1,0,G136*(1-VLOOKUP($A137,[1]Hugst!$R$5:$W$9,MATCH(ROUNDUP((H$1)/10,0)*10,[1]Hugst!$R$4:$W$4,0))))</f>
        <v>924.51670153352529</v>
      </c>
      <c r="I137" s="168">
        <f ca="1">IF($C137-I$1&lt;År1,0,H136*(1-VLOOKUP($A137,[1]Hugst!$R$5:$W$9,MATCH(ROUNDUP((I$1)/10,0)*10,[1]Hugst!$R$4:$W$4,0))))</f>
        <v>925.03868209008863</v>
      </c>
      <c r="J137" s="168">
        <f ca="1">IF($C137-J$1&lt;År1,0,I136*(1-VLOOKUP($A137,[1]Hugst!$R$5:$W$9,MATCH(ROUNDUP((J$1)/10,0)*10,[1]Hugst!$R$4:$W$4,0))))</f>
        <v>925.56328566452646</v>
      </c>
      <c r="K137" s="168">
        <f ca="1">IF($C137-K$1&lt;År1,0,J136*(1-VLOOKUP($A137,[1]Hugst!$R$5:$W$9,MATCH(ROUNDUP((K$1)/10,0)*10,[1]Hugst!$R$4:$W$4,0))))</f>
        <v>926.09052543782968</v>
      </c>
      <c r="L137" s="168">
        <f ca="1">IF($C137-L$1&lt;År1,0,K136*(1-VLOOKUP($A137,[1]Hugst!$R$5:$W$9,MATCH(ROUNDUP((L$1)/10,0)*10,[1]Hugst!$R$4:$W$4,0))))</f>
        <v>926.62041465722655</v>
      </c>
      <c r="M137" s="168">
        <f ca="1">IF($C137-M$1&lt;År1,0,L136*(1-VLOOKUP($A137,[1]Hugst!$R$5:$W$9,MATCH(ROUNDUP((M$1)/10,0)*10,[1]Hugst!$R$4:$W$4,0))))</f>
        <v>927.15296663652339</v>
      </c>
      <c r="N137" s="168">
        <f ca="1">IF($C137-N$1&lt;År1,0,M136*(1-VLOOKUP($A137,[1]Hugst!$R$5:$W$9,MATCH(ROUNDUP((N$1)/10,0)*10,[1]Hugst!$R$4:$W$4,0))))</f>
        <v>927.68819475641567</v>
      </c>
      <c r="O137" s="168">
        <f ca="1">IF($C137-O$1&lt;År1,0,N136*(1-VLOOKUP($A137,[1]Hugst!$R$5:$W$9,MATCH(ROUNDUP((O$1)/10,0)*10,[1]Hugst!$R$4:$W$4,0))))</f>
        <v>928.22611246485837</v>
      </c>
      <c r="P137" s="168">
        <f ca="1">IF($C137-P$1&lt;År1,0,O136*(1-VLOOKUP($A137,[1]Hugst!$R$5:$W$9,MATCH(ROUNDUP((P$1)/10,0)*10,[1]Hugst!$R$4:$W$4,0))))</f>
        <v>928.76673327735557</v>
      </c>
      <c r="Q137" s="168">
        <f ca="1">IF($C137-Q$1&lt;År1,0,P136*(1-VLOOKUP($A137,[1]Hugst!$R$5:$W$9,MATCH(ROUNDUP((Q$1)/10,0)*10,[1]Hugst!$R$4:$W$4,0))))</f>
        <v>929.31007077735489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102.32379637036638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779.35391726168507</v>
      </c>
      <c r="G138" s="168">
        <f ca="1">IF($C138-G$1&lt;År1,0,F137*(1-VLOOKUP($A138,[1]Hugst!$R$5:$W$9,MATCH(ROUNDUP((G$1)/10,0)*10,[1]Hugst!$R$4:$W$4,0))))</f>
        <v>779.86810719319408</v>
      </c>
      <c r="H138" s="168">
        <f ca="1">IF($C138-H$1&lt;År1,0,G137*(1-VLOOKUP($A138,[1]Hugst!$R$5:$W$9,MATCH(ROUNDUP((H$1)/10,0)*10,[1]Hugst!$R$4:$W$4,0))))</f>
        <v>923.99733087974823</v>
      </c>
      <c r="I138" s="168">
        <f ca="1">IF($C138-I$1&lt;År1,0,H137*(1-VLOOKUP($A138,[1]Hugst!$R$5:$W$9,MATCH(ROUNDUP((I$1)/10,0)*10,[1]Hugst!$R$4:$W$4,0))))</f>
        <v>924.51670153352529</v>
      </c>
      <c r="J138" s="168">
        <f ca="1">IF($C138-J$1&lt;År1,0,I137*(1-VLOOKUP($A138,[1]Hugst!$R$5:$W$9,MATCH(ROUNDUP((J$1)/10,0)*10,[1]Hugst!$R$4:$W$4,0))))</f>
        <v>925.03868209008863</v>
      </c>
      <c r="K138" s="168">
        <f ca="1">IF($C138-K$1&lt;År1,0,J137*(1-VLOOKUP($A138,[1]Hugst!$R$5:$W$9,MATCH(ROUNDUP((K$1)/10,0)*10,[1]Hugst!$R$4:$W$4,0))))</f>
        <v>925.56328566452646</v>
      </c>
      <c r="L138" s="168">
        <f ca="1">IF($C138-L$1&lt;År1,0,K137*(1-VLOOKUP($A138,[1]Hugst!$R$5:$W$9,MATCH(ROUNDUP((L$1)/10,0)*10,[1]Hugst!$R$4:$W$4,0))))</f>
        <v>926.09052543782968</v>
      </c>
      <c r="M138" s="168">
        <f ca="1">IF($C138-M$1&lt;År1,0,L137*(1-VLOOKUP($A138,[1]Hugst!$R$5:$W$9,MATCH(ROUNDUP((M$1)/10,0)*10,[1]Hugst!$R$4:$W$4,0))))</f>
        <v>926.62041465722655</v>
      </c>
      <c r="N138" s="168">
        <f ca="1">IF($C138-N$1&lt;År1,0,M137*(1-VLOOKUP($A138,[1]Hugst!$R$5:$W$9,MATCH(ROUNDUP((N$1)/10,0)*10,[1]Hugst!$R$4:$W$4,0))))</f>
        <v>927.15296663652339</v>
      </c>
      <c r="O138" s="168">
        <f ca="1">IF($C138-O$1&lt;År1,0,N137*(1-VLOOKUP($A138,[1]Hugst!$R$5:$W$9,MATCH(ROUNDUP((O$1)/10,0)*10,[1]Hugst!$R$4:$W$4,0))))</f>
        <v>927.68819475641567</v>
      </c>
      <c r="P138" s="168">
        <f ca="1">IF($C138-P$1&lt;År1,0,O137*(1-VLOOKUP($A138,[1]Hugst!$R$5:$W$9,MATCH(ROUNDUP((P$1)/10,0)*10,[1]Hugst!$R$4:$W$4,0))))</f>
        <v>928.22611246485837</v>
      </c>
      <c r="Q138" s="168">
        <f ca="1">IF($C138-Q$1&lt;År1,0,P137*(1-VLOOKUP($A138,[1]Hugst!$R$5:$W$9,MATCH(ROUNDUP((Q$1)/10,0)*10,[1]Hugst!$R$4:$W$4,0))))</f>
        <v>928.76673327735557</v>
      </c>
      <c r="R138" s="168">
        <f ca="1">IF($C138-R$1&lt;År1,0,Q137*(1-VLOOKUP($A138,[1]Hugst!$R$5:$W$9,MATCH(ROUNDUP((R$1)/10,0)*10,[1]Hugst!$R$4:$W$4,0))))</f>
        <v>929.31007077735489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101.81217738851547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778.84229827983415</v>
      </c>
      <c r="G139" s="168">
        <f ca="1">IF($C139-G$1&lt;År1,0,F138*(1-VLOOKUP($A139,[1]Hugst!$R$5:$W$9,MATCH(ROUNDUP((G$1)/10,0)*10,[1]Hugst!$R$4:$W$4,0))))</f>
        <v>779.35391726168507</v>
      </c>
      <c r="H139" s="168">
        <f ca="1">IF($C139-H$1&lt;År1,0,G138*(1-VLOOKUP($A139,[1]Hugst!$R$5:$W$9,MATCH(ROUNDUP((H$1)/10,0)*10,[1]Hugst!$R$4:$W$4,0))))</f>
        <v>779.86810719319408</v>
      </c>
      <c r="I139" s="168">
        <f ca="1">IF($C139-I$1&lt;År1,0,H138*(1-VLOOKUP($A139,[1]Hugst!$R$5:$W$9,MATCH(ROUNDUP((I$1)/10,0)*10,[1]Hugst!$R$4:$W$4,0))))</f>
        <v>923.99733087974823</v>
      </c>
      <c r="J139" s="168">
        <f ca="1">IF($C139-J$1&lt;År1,0,I138*(1-VLOOKUP($A139,[1]Hugst!$R$5:$W$9,MATCH(ROUNDUP((J$1)/10,0)*10,[1]Hugst!$R$4:$W$4,0))))</f>
        <v>924.51670153352529</v>
      </c>
      <c r="K139" s="168">
        <f ca="1">IF($C139-K$1&lt;År1,0,J138*(1-VLOOKUP($A139,[1]Hugst!$R$5:$W$9,MATCH(ROUNDUP((K$1)/10,0)*10,[1]Hugst!$R$4:$W$4,0))))</f>
        <v>925.03868209008863</v>
      </c>
      <c r="L139" s="168">
        <f ca="1">IF($C139-L$1&lt;År1,0,K138*(1-VLOOKUP($A139,[1]Hugst!$R$5:$W$9,MATCH(ROUNDUP((L$1)/10,0)*10,[1]Hugst!$R$4:$W$4,0))))</f>
        <v>925.56328566452646</v>
      </c>
      <c r="M139" s="168">
        <f ca="1">IF($C139-M$1&lt;År1,0,L138*(1-VLOOKUP($A139,[1]Hugst!$R$5:$W$9,MATCH(ROUNDUP((M$1)/10,0)*10,[1]Hugst!$R$4:$W$4,0))))</f>
        <v>926.09052543782968</v>
      </c>
      <c r="N139" s="168">
        <f ca="1">IF($C139-N$1&lt;År1,0,M138*(1-VLOOKUP($A139,[1]Hugst!$R$5:$W$9,MATCH(ROUNDUP((N$1)/10,0)*10,[1]Hugst!$R$4:$W$4,0))))</f>
        <v>926.62041465722655</v>
      </c>
      <c r="O139" s="168">
        <f ca="1">IF($C139-O$1&lt;År1,0,N138*(1-VLOOKUP($A139,[1]Hugst!$R$5:$W$9,MATCH(ROUNDUP((O$1)/10,0)*10,[1]Hugst!$R$4:$W$4,0))))</f>
        <v>927.15296663652339</v>
      </c>
      <c r="P139" s="168">
        <f ca="1">IF($C139-P$1&lt;År1,0,O138*(1-VLOOKUP($A139,[1]Hugst!$R$5:$W$9,MATCH(ROUNDUP((P$1)/10,0)*10,[1]Hugst!$R$4:$W$4,0))))</f>
        <v>927.68819475641567</v>
      </c>
      <c r="Q139" s="168">
        <f ca="1">IF($C139-Q$1&lt;År1,0,P138*(1-VLOOKUP($A139,[1]Hugst!$R$5:$W$9,MATCH(ROUNDUP((Q$1)/10,0)*10,[1]Hugst!$R$4:$W$4,0))))</f>
        <v>928.22611246485837</v>
      </c>
      <c r="R139" s="168">
        <f ca="1">IF($C139-R$1&lt;År1,0,Q138*(1-VLOOKUP($A139,[1]Hugst!$R$5:$W$9,MATCH(ROUNDUP((R$1)/10,0)*10,[1]Hugst!$R$4:$W$4,0))))</f>
        <v>928.76673327735557</v>
      </c>
      <c r="S139" s="168">
        <f ca="1">IF($C139-S$1&lt;År1,0,R138*(1-VLOOKUP($A139,[1]Hugst!$R$5:$W$9,MATCH(ROUNDUP((S$1)/10,0)*10,[1]Hugst!$R$4:$W$4,0))))</f>
        <v>929.31007077735489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101.30311650157387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778.33323739289256</v>
      </c>
      <c r="G140" s="168">
        <f ca="1">IF($C140-G$1&lt;År1,0,F139*(1-VLOOKUP($A140,[1]Hugst!$R$5:$W$9,MATCH(ROUNDUP((G$1)/10,0)*10,[1]Hugst!$R$4:$W$4,0))))</f>
        <v>778.84229827983415</v>
      </c>
      <c r="H140" s="168">
        <f ca="1">IF($C140-H$1&lt;År1,0,G139*(1-VLOOKUP($A140,[1]Hugst!$R$5:$W$9,MATCH(ROUNDUP((H$1)/10,0)*10,[1]Hugst!$R$4:$W$4,0))))</f>
        <v>779.35391726168507</v>
      </c>
      <c r="I140" s="168">
        <f ca="1">IF($C140-I$1&lt;År1,0,H139*(1-VLOOKUP($A140,[1]Hugst!$R$5:$W$9,MATCH(ROUNDUP((I$1)/10,0)*10,[1]Hugst!$R$4:$W$4,0))))</f>
        <v>779.86810719319408</v>
      </c>
      <c r="J140" s="168">
        <f ca="1">IF($C140-J$1&lt;År1,0,I139*(1-VLOOKUP($A140,[1]Hugst!$R$5:$W$9,MATCH(ROUNDUP((J$1)/10,0)*10,[1]Hugst!$R$4:$W$4,0))))</f>
        <v>923.99733087974823</v>
      </c>
      <c r="K140" s="168">
        <f ca="1">IF($C140-K$1&lt;År1,0,J139*(1-VLOOKUP($A140,[1]Hugst!$R$5:$W$9,MATCH(ROUNDUP((K$1)/10,0)*10,[1]Hugst!$R$4:$W$4,0))))</f>
        <v>924.51670153352529</v>
      </c>
      <c r="L140" s="168">
        <f ca="1">IF($C140-L$1&lt;År1,0,K139*(1-VLOOKUP($A140,[1]Hugst!$R$5:$W$9,MATCH(ROUNDUP((L$1)/10,0)*10,[1]Hugst!$R$4:$W$4,0))))</f>
        <v>925.03868209008863</v>
      </c>
      <c r="M140" s="168">
        <f ca="1">IF($C140-M$1&lt;År1,0,L139*(1-VLOOKUP($A140,[1]Hugst!$R$5:$W$9,MATCH(ROUNDUP((M$1)/10,0)*10,[1]Hugst!$R$4:$W$4,0))))</f>
        <v>925.56328566452646</v>
      </c>
      <c r="N140" s="168">
        <f ca="1">IF($C140-N$1&lt;År1,0,M139*(1-VLOOKUP($A140,[1]Hugst!$R$5:$W$9,MATCH(ROUNDUP((N$1)/10,0)*10,[1]Hugst!$R$4:$W$4,0))))</f>
        <v>926.09052543782968</v>
      </c>
      <c r="O140" s="168">
        <f ca="1">IF($C140-O$1&lt;År1,0,N139*(1-VLOOKUP($A140,[1]Hugst!$R$5:$W$9,MATCH(ROUNDUP((O$1)/10,0)*10,[1]Hugst!$R$4:$W$4,0))))</f>
        <v>926.62041465722655</v>
      </c>
      <c r="P140" s="168">
        <f ca="1">IF($C140-P$1&lt;År1,0,O139*(1-VLOOKUP($A140,[1]Hugst!$R$5:$W$9,MATCH(ROUNDUP((P$1)/10,0)*10,[1]Hugst!$R$4:$W$4,0))))</f>
        <v>927.15296663652339</v>
      </c>
      <c r="Q140" s="168">
        <f ca="1">IF($C140-Q$1&lt;År1,0,P139*(1-VLOOKUP($A140,[1]Hugst!$R$5:$W$9,MATCH(ROUNDUP((Q$1)/10,0)*10,[1]Hugst!$R$4:$W$4,0))))</f>
        <v>927.68819475641567</v>
      </c>
      <c r="R140" s="168">
        <f ca="1">IF($C140-R$1&lt;År1,0,Q139*(1-VLOOKUP($A140,[1]Hugst!$R$5:$W$9,MATCH(ROUNDUP((R$1)/10,0)*10,[1]Hugst!$R$4:$W$4,0))))</f>
        <v>928.22611246485837</v>
      </c>
      <c r="S140" s="168">
        <f ca="1">IF($C140-S$1&lt;År1,0,R139*(1-VLOOKUP($A140,[1]Hugst!$R$5:$W$9,MATCH(ROUNDUP((S$1)/10,0)*10,[1]Hugst!$R$4:$W$4,0))))</f>
        <v>928.76673327735557</v>
      </c>
      <c r="T140" s="168">
        <f ca="1">IF($C140-T$1&lt;År1,0,S139*(1-VLOOKUP($A140,[1]Hugst!$R$5:$W$9,MATCH(ROUNDUP((T$1)/10,0)*10,[1]Hugst!$R$4:$W$4,0))))</f>
        <v>929.31007077735489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100.79660091906567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777.82672181038436</v>
      </c>
      <c r="G141" s="168">
        <f ca="1">IF($C141-G$1&lt;År1,0,F140*(1-VLOOKUP($A141,[1]Hugst!$R$5:$W$9,MATCH(ROUNDUP((G$1)/10,0)*10,[1]Hugst!$R$4:$W$4,0))))</f>
        <v>778.33323739289256</v>
      </c>
      <c r="H141" s="168">
        <f ca="1">IF($C141-H$1&lt;År1,0,G140*(1-VLOOKUP($A141,[1]Hugst!$R$5:$W$9,MATCH(ROUNDUP((H$1)/10,0)*10,[1]Hugst!$R$4:$W$4,0))))</f>
        <v>778.84229827983415</v>
      </c>
      <c r="I141" s="168">
        <f ca="1">IF($C141-I$1&lt;År1,0,H140*(1-VLOOKUP($A141,[1]Hugst!$R$5:$W$9,MATCH(ROUNDUP((I$1)/10,0)*10,[1]Hugst!$R$4:$W$4,0))))</f>
        <v>779.35391726168507</v>
      </c>
      <c r="J141" s="168">
        <f ca="1">IF($C141-J$1&lt;År1,0,I140*(1-VLOOKUP($A141,[1]Hugst!$R$5:$W$9,MATCH(ROUNDUP((J$1)/10,0)*10,[1]Hugst!$R$4:$W$4,0))))</f>
        <v>779.86810719319408</v>
      </c>
      <c r="K141" s="168">
        <f ca="1">IF($C141-K$1&lt;År1,0,J140*(1-VLOOKUP($A141,[1]Hugst!$R$5:$W$9,MATCH(ROUNDUP((K$1)/10,0)*10,[1]Hugst!$R$4:$W$4,0))))</f>
        <v>923.99733087974823</v>
      </c>
      <c r="L141" s="168">
        <f ca="1">IF($C141-L$1&lt;År1,0,K140*(1-VLOOKUP($A141,[1]Hugst!$R$5:$W$9,MATCH(ROUNDUP((L$1)/10,0)*10,[1]Hugst!$R$4:$W$4,0))))</f>
        <v>924.51670153352529</v>
      </c>
      <c r="M141" s="168">
        <f ca="1">IF($C141-M$1&lt;År1,0,L140*(1-VLOOKUP($A141,[1]Hugst!$R$5:$W$9,MATCH(ROUNDUP((M$1)/10,0)*10,[1]Hugst!$R$4:$W$4,0))))</f>
        <v>925.03868209008863</v>
      </c>
      <c r="N141" s="168">
        <f ca="1">IF($C141-N$1&lt;År1,0,M140*(1-VLOOKUP($A141,[1]Hugst!$R$5:$W$9,MATCH(ROUNDUP((N$1)/10,0)*10,[1]Hugst!$R$4:$W$4,0))))</f>
        <v>925.56328566452646</v>
      </c>
      <c r="O141" s="168">
        <f ca="1">IF($C141-O$1&lt;År1,0,N140*(1-VLOOKUP($A141,[1]Hugst!$R$5:$W$9,MATCH(ROUNDUP((O$1)/10,0)*10,[1]Hugst!$R$4:$W$4,0))))</f>
        <v>926.09052543782968</v>
      </c>
      <c r="P141" s="168">
        <f ca="1">IF($C141-P$1&lt;År1,0,O140*(1-VLOOKUP($A141,[1]Hugst!$R$5:$W$9,MATCH(ROUNDUP((P$1)/10,0)*10,[1]Hugst!$R$4:$W$4,0))))</f>
        <v>926.62041465722655</v>
      </c>
      <c r="Q141" s="168">
        <f ca="1">IF($C141-Q$1&lt;År1,0,P140*(1-VLOOKUP($A141,[1]Hugst!$R$5:$W$9,MATCH(ROUNDUP((Q$1)/10,0)*10,[1]Hugst!$R$4:$W$4,0))))</f>
        <v>927.15296663652339</v>
      </c>
      <c r="R141" s="168">
        <f ca="1">IF($C141-R$1&lt;År1,0,Q140*(1-VLOOKUP($A141,[1]Hugst!$R$5:$W$9,MATCH(ROUNDUP((R$1)/10,0)*10,[1]Hugst!$R$4:$W$4,0))))</f>
        <v>927.68819475641567</v>
      </c>
      <c r="S141" s="168">
        <f ca="1">IF($C141-S$1&lt;År1,0,R140*(1-VLOOKUP($A141,[1]Hugst!$R$5:$W$9,MATCH(ROUNDUP((S$1)/10,0)*10,[1]Hugst!$R$4:$W$4,0))))</f>
        <v>928.22611246485837</v>
      </c>
      <c r="T141" s="168">
        <f ca="1">IF($C141-T$1&lt;År1,0,S140*(1-VLOOKUP($A141,[1]Hugst!$R$5:$W$9,MATCH(ROUNDUP((T$1)/10,0)*10,[1]Hugst!$R$4:$W$4,0))))</f>
        <v>928.76673327735557</v>
      </c>
      <c r="U141" s="168">
        <f ca="1">IF($C141-U$1&lt;År1,0,T140*(1-VLOOKUP($A141,[1]Hugst!$R$5:$W$9,MATCH(ROUNDUP((U$1)/10,0)*10,[1]Hugst!$R$4:$W$4,0))))</f>
        <v>929.31007077735489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100.29261791447061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777.3227388057893</v>
      </c>
      <c r="G142" s="168">
        <f ca="1">IF($C142-G$1&lt;År1,0,F141*(1-VLOOKUP($A142,[1]Hugst!$R$5:$W$9,MATCH(ROUNDUP((G$1)/10,0)*10,[1]Hugst!$R$4:$W$4,0))))</f>
        <v>777.82672181038436</v>
      </c>
      <c r="H142" s="168">
        <f ca="1">IF($C142-H$1&lt;År1,0,G141*(1-VLOOKUP($A142,[1]Hugst!$R$5:$W$9,MATCH(ROUNDUP((H$1)/10,0)*10,[1]Hugst!$R$4:$W$4,0))))</f>
        <v>778.33323739289256</v>
      </c>
      <c r="I142" s="168">
        <f ca="1">IF($C142-I$1&lt;År1,0,H141*(1-VLOOKUP($A142,[1]Hugst!$R$5:$W$9,MATCH(ROUNDUP((I$1)/10,0)*10,[1]Hugst!$R$4:$W$4,0))))</f>
        <v>778.84229827983415</v>
      </c>
      <c r="J142" s="168">
        <f ca="1">IF($C142-J$1&lt;År1,0,I141*(1-VLOOKUP($A142,[1]Hugst!$R$5:$W$9,MATCH(ROUNDUP((J$1)/10,0)*10,[1]Hugst!$R$4:$W$4,0))))</f>
        <v>779.35391726168507</v>
      </c>
      <c r="K142" s="168">
        <f ca="1">IF($C142-K$1&lt;År1,0,J141*(1-VLOOKUP($A142,[1]Hugst!$R$5:$W$9,MATCH(ROUNDUP((K$1)/10,0)*10,[1]Hugst!$R$4:$W$4,0))))</f>
        <v>779.86810719319408</v>
      </c>
      <c r="L142" s="168">
        <f ca="1">IF($C142-L$1&lt;År1,0,K141*(1-VLOOKUP($A142,[1]Hugst!$R$5:$W$9,MATCH(ROUNDUP((L$1)/10,0)*10,[1]Hugst!$R$4:$W$4,0))))</f>
        <v>923.99733087974823</v>
      </c>
      <c r="M142" s="168">
        <f ca="1">IF($C142-M$1&lt;År1,0,L141*(1-VLOOKUP($A142,[1]Hugst!$R$5:$W$9,MATCH(ROUNDUP((M$1)/10,0)*10,[1]Hugst!$R$4:$W$4,0))))</f>
        <v>924.51670153352529</v>
      </c>
      <c r="N142" s="168">
        <f ca="1">IF($C142-N$1&lt;År1,0,M141*(1-VLOOKUP($A142,[1]Hugst!$R$5:$W$9,MATCH(ROUNDUP((N$1)/10,0)*10,[1]Hugst!$R$4:$W$4,0))))</f>
        <v>925.03868209008863</v>
      </c>
      <c r="O142" s="168">
        <f ca="1">IF($C142-O$1&lt;År1,0,N141*(1-VLOOKUP($A142,[1]Hugst!$R$5:$W$9,MATCH(ROUNDUP((O$1)/10,0)*10,[1]Hugst!$R$4:$W$4,0))))</f>
        <v>925.56328566452646</v>
      </c>
      <c r="P142" s="168">
        <f ca="1">IF($C142-P$1&lt;År1,0,O141*(1-VLOOKUP($A142,[1]Hugst!$R$5:$W$9,MATCH(ROUNDUP((P$1)/10,0)*10,[1]Hugst!$R$4:$W$4,0))))</f>
        <v>926.09052543782968</v>
      </c>
      <c r="Q142" s="168">
        <f ca="1">IF($C142-Q$1&lt;År1,0,P141*(1-VLOOKUP($A142,[1]Hugst!$R$5:$W$9,MATCH(ROUNDUP((Q$1)/10,0)*10,[1]Hugst!$R$4:$W$4,0))))</f>
        <v>926.62041465722655</v>
      </c>
      <c r="R142" s="168">
        <f ca="1">IF($C142-R$1&lt;År1,0,Q141*(1-VLOOKUP($A142,[1]Hugst!$R$5:$W$9,MATCH(ROUNDUP((R$1)/10,0)*10,[1]Hugst!$R$4:$W$4,0))))</f>
        <v>927.15296663652339</v>
      </c>
      <c r="S142" s="168">
        <f ca="1">IF($C142-S$1&lt;År1,0,R141*(1-VLOOKUP($A142,[1]Hugst!$R$5:$W$9,MATCH(ROUNDUP((S$1)/10,0)*10,[1]Hugst!$R$4:$W$4,0))))</f>
        <v>927.68819475641567</v>
      </c>
      <c r="T142" s="168">
        <f ca="1">IF($C142-T$1&lt;År1,0,S141*(1-VLOOKUP($A142,[1]Hugst!$R$5:$W$9,MATCH(ROUNDUP((T$1)/10,0)*10,[1]Hugst!$R$4:$W$4,0))))</f>
        <v>928.22611246485837</v>
      </c>
      <c r="U142" s="168">
        <f ca="1">IF($C142-U$1&lt;År1,0,T141*(1-VLOOKUP($A142,[1]Hugst!$R$5:$W$9,MATCH(ROUNDUP((U$1)/10,0)*10,[1]Hugst!$R$4:$W$4,0))))</f>
        <v>928.76673327735557</v>
      </c>
      <c r="V142" s="168">
        <f ca="1">IF($C142-V$1&lt;År1,0,U141*(1-VLOOKUP($A142,[1]Hugst!$R$5:$W$9,MATCH(ROUNDUP((V$1)/10,0)*10,[1]Hugst!$R$4:$W$4,0))))</f>
        <v>929.31007077735489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99.791154824898513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776.8212757162172</v>
      </c>
      <c r="G143" s="168">
        <f ca="1">IF($C143-G$1&lt;År1,0,F142*(1-VLOOKUP($A143,[1]Hugst!$R$5:$W$9,MATCH(ROUNDUP((G$1)/10,0)*10,[1]Hugst!$R$4:$W$4,0))))</f>
        <v>777.3227388057893</v>
      </c>
      <c r="H143" s="168">
        <f ca="1">IF($C143-H$1&lt;År1,0,G142*(1-VLOOKUP($A143,[1]Hugst!$R$5:$W$9,MATCH(ROUNDUP((H$1)/10,0)*10,[1]Hugst!$R$4:$W$4,0))))</f>
        <v>777.82672181038436</v>
      </c>
      <c r="I143" s="168">
        <f ca="1">IF($C143-I$1&lt;År1,0,H142*(1-VLOOKUP($A143,[1]Hugst!$R$5:$W$9,MATCH(ROUNDUP((I$1)/10,0)*10,[1]Hugst!$R$4:$W$4,0))))</f>
        <v>778.33323739289256</v>
      </c>
      <c r="J143" s="168">
        <f ca="1">IF($C143-J$1&lt;År1,0,I142*(1-VLOOKUP($A143,[1]Hugst!$R$5:$W$9,MATCH(ROUNDUP((J$1)/10,0)*10,[1]Hugst!$R$4:$W$4,0))))</f>
        <v>778.84229827983415</v>
      </c>
      <c r="K143" s="168">
        <f ca="1">IF($C143-K$1&lt;År1,0,J142*(1-VLOOKUP($A143,[1]Hugst!$R$5:$W$9,MATCH(ROUNDUP((K$1)/10,0)*10,[1]Hugst!$R$4:$W$4,0))))</f>
        <v>779.35391726168507</v>
      </c>
      <c r="L143" s="168">
        <f ca="1">IF($C143-L$1&lt;År1,0,K142*(1-VLOOKUP($A143,[1]Hugst!$R$5:$W$9,MATCH(ROUNDUP((L$1)/10,0)*10,[1]Hugst!$R$4:$W$4,0))))</f>
        <v>779.86810719319408</v>
      </c>
      <c r="M143" s="168">
        <f ca="1">IF($C143-M$1&lt;År1,0,L142*(1-VLOOKUP($A143,[1]Hugst!$R$5:$W$9,MATCH(ROUNDUP((M$1)/10,0)*10,[1]Hugst!$R$4:$W$4,0))))</f>
        <v>923.99733087974823</v>
      </c>
      <c r="N143" s="168">
        <f ca="1">IF($C143-N$1&lt;År1,0,M142*(1-VLOOKUP($A143,[1]Hugst!$R$5:$W$9,MATCH(ROUNDUP((N$1)/10,0)*10,[1]Hugst!$R$4:$W$4,0))))</f>
        <v>924.51670153352529</v>
      </c>
      <c r="O143" s="168">
        <f ca="1">IF($C143-O$1&lt;År1,0,N142*(1-VLOOKUP($A143,[1]Hugst!$R$5:$W$9,MATCH(ROUNDUP((O$1)/10,0)*10,[1]Hugst!$R$4:$W$4,0))))</f>
        <v>925.03868209008863</v>
      </c>
      <c r="P143" s="168">
        <f ca="1">IF($C143-P$1&lt;År1,0,O142*(1-VLOOKUP($A143,[1]Hugst!$R$5:$W$9,MATCH(ROUNDUP((P$1)/10,0)*10,[1]Hugst!$R$4:$W$4,0))))</f>
        <v>925.56328566452646</v>
      </c>
      <c r="Q143" s="168">
        <f ca="1">IF($C143-Q$1&lt;År1,0,P142*(1-VLOOKUP($A143,[1]Hugst!$R$5:$W$9,MATCH(ROUNDUP((Q$1)/10,0)*10,[1]Hugst!$R$4:$W$4,0))))</f>
        <v>926.09052543782968</v>
      </c>
      <c r="R143" s="168">
        <f ca="1">IF($C143-R$1&lt;År1,0,Q142*(1-VLOOKUP($A143,[1]Hugst!$R$5:$W$9,MATCH(ROUNDUP((R$1)/10,0)*10,[1]Hugst!$R$4:$W$4,0))))</f>
        <v>926.62041465722655</v>
      </c>
      <c r="S143" s="168">
        <f ca="1">IF($C143-S$1&lt;År1,0,R142*(1-VLOOKUP($A143,[1]Hugst!$R$5:$W$9,MATCH(ROUNDUP((S$1)/10,0)*10,[1]Hugst!$R$4:$W$4,0))))</f>
        <v>927.15296663652339</v>
      </c>
      <c r="T143" s="168">
        <f ca="1">IF($C143-T$1&lt;År1,0,S142*(1-VLOOKUP($A143,[1]Hugst!$R$5:$W$9,MATCH(ROUNDUP((T$1)/10,0)*10,[1]Hugst!$R$4:$W$4,0))))</f>
        <v>927.68819475641567</v>
      </c>
      <c r="U143" s="168">
        <f ca="1">IF($C143-U$1&lt;År1,0,T142*(1-VLOOKUP($A143,[1]Hugst!$R$5:$W$9,MATCH(ROUNDUP((U$1)/10,0)*10,[1]Hugst!$R$4:$W$4,0))))</f>
        <v>928.22611246485837</v>
      </c>
      <c r="V143" s="168">
        <f ca="1">IF($C143-V$1&lt;År1,0,U142*(1-VLOOKUP($A143,[1]Hugst!$R$5:$W$9,MATCH(ROUNDUP((V$1)/10,0)*10,[1]Hugst!$R$4:$W$4,0))))</f>
        <v>928.76673327735557</v>
      </c>
      <c r="W143" s="168">
        <f ca="1">IF($C143-W$1&lt;År1,0,V142*(1-VLOOKUP($A143,[1]Hugst!$R$5:$W$9,MATCH(ROUNDUP((W$1)/10,0)*10,[1]Hugst!$R$4:$W$4,0))))</f>
        <v>929.31007077735489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99.292199050774798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776.32231994209349</v>
      </c>
      <c r="G144" s="168">
        <f ca="1">IF($C144-G$1&lt;År1,0,F143*(1-VLOOKUP($A144,[1]Hugst!$R$5:$W$9,MATCH(ROUNDUP((G$1)/10,0)*10,[1]Hugst!$R$4:$W$4,0))))</f>
        <v>776.8212757162172</v>
      </c>
      <c r="H144" s="168">
        <f ca="1">IF($C144-H$1&lt;År1,0,G143*(1-VLOOKUP($A144,[1]Hugst!$R$5:$W$9,MATCH(ROUNDUP((H$1)/10,0)*10,[1]Hugst!$R$4:$W$4,0))))</f>
        <v>777.3227388057893</v>
      </c>
      <c r="I144" s="168">
        <f ca="1">IF($C144-I$1&lt;År1,0,H143*(1-VLOOKUP($A144,[1]Hugst!$R$5:$W$9,MATCH(ROUNDUP((I$1)/10,0)*10,[1]Hugst!$R$4:$W$4,0))))</f>
        <v>777.82672181038436</v>
      </c>
      <c r="J144" s="168">
        <f ca="1">IF($C144-J$1&lt;År1,0,I143*(1-VLOOKUP($A144,[1]Hugst!$R$5:$W$9,MATCH(ROUNDUP((J$1)/10,0)*10,[1]Hugst!$R$4:$W$4,0))))</f>
        <v>778.33323739289256</v>
      </c>
      <c r="K144" s="168">
        <f ca="1">IF($C144-K$1&lt;År1,0,J143*(1-VLOOKUP($A144,[1]Hugst!$R$5:$W$9,MATCH(ROUNDUP((K$1)/10,0)*10,[1]Hugst!$R$4:$W$4,0))))</f>
        <v>778.84229827983415</v>
      </c>
      <c r="L144" s="168">
        <f ca="1">IF($C144-L$1&lt;År1,0,K143*(1-VLOOKUP($A144,[1]Hugst!$R$5:$W$9,MATCH(ROUNDUP((L$1)/10,0)*10,[1]Hugst!$R$4:$W$4,0))))</f>
        <v>779.35391726168507</v>
      </c>
      <c r="M144" s="168">
        <f ca="1">IF($C144-M$1&lt;År1,0,L143*(1-VLOOKUP($A144,[1]Hugst!$R$5:$W$9,MATCH(ROUNDUP((M$1)/10,0)*10,[1]Hugst!$R$4:$W$4,0))))</f>
        <v>779.86810719319408</v>
      </c>
      <c r="N144" s="168">
        <f ca="1">IF($C144-N$1&lt;År1,0,M143*(1-VLOOKUP($A144,[1]Hugst!$R$5:$W$9,MATCH(ROUNDUP((N$1)/10,0)*10,[1]Hugst!$R$4:$W$4,0))))</f>
        <v>923.99733087974823</v>
      </c>
      <c r="O144" s="168">
        <f ca="1">IF($C144-O$1&lt;År1,0,N143*(1-VLOOKUP($A144,[1]Hugst!$R$5:$W$9,MATCH(ROUNDUP((O$1)/10,0)*10,[1]Hugst!$R$4:$W$4,0))))</f>
        <v>924.51670153352529</v>
      </c>
      <c r="P144" s="168">
        <f ca="1">IF($C144-P$1&lt;År1,0,O143*(1-VLOOKUP($A144,[1]Hugst!$R$5:$W$9,MATCH(ROUNDUP((P$1)/10,0)*10,[1]Hugst!$R$4:$W$4,0))))</f>
        <v>925.03868209008863</v>
      </c>
      <c r="Q144" s="168">
        <f ca="1">IF($C144-Q$1&lt;År1,0,P143*(1-VLOOKUP($A144,[1]Hugst!$R$5:$W$9,MATCH(ROUNDUP((Q$1)/10,0)*10,[1]Hugst!$R$4:$W$4,0))))</f>
        <v>925.56328566452646</v>
      </c>
      <c r="R144" s="168">
        <f ca="1">IF($C144-R$1&lt;År1,0,Q143*(1-VLOOKUP($A144,[1]Hugst!$R$5:$W$9,MATCH(ROUNDUP((R$1)/10,0)*10,[1]Hugst!$R$4:$W$4,0))))</f>
        <v>926.09052543782968</v>
      </c>
      <c r="S144" s="168">
        <f ca="1">IF($C144-S$1&lt;År1,0,R143*(1-VLOOKUP($A144,[1]Hugst!$R$5:$W$9,MATCH(ROUNDUP((S$1)/10,0)*10,[1]Hugst!$R$4:$W$4,0))))</f>
        <v>926.62041465722655</v>
      </c>
      <c r="T144" s="168">
        <f ca="1">IF($C144-T$1&lt;År1,0,S143*(1-VLOOKUP($A144,[1]Hugst!$R$5:$W$9,MATCH(ROUNDUP((T$1)/10,0)*10,[1]Hugst!$R$4:$W$4,0))))</f>
        <v>927.15296663652339</v>
      </c>
      <c r="U144" s="168">
        <f ca="1">IF($C144-U$1&lt;År1,0,T143*(1-VLOOKUP($A144,[1]Hugst!$R$5:$W$9,MATCH(ROUNDUP((U$1)/10,0)*10,[1]Hugst!$R$4:$W$4,0))))</f>
        <v>927.68819475641567</v>
      </c>
      <c r="V144" s="168">
        <f ca="1">IF($C144-V$1&lt;År1,0,U143*(1-VLOOKUP($A144,[1]Hugst!$R$5:$W$9,MATCH(ROUNDUP((V$1)/10,0)*10,[1]Hugst!$R$4:$W$4,0))))</f>
        <v>928.22611246485837</v>
      </c>
      <c r="W144" s="168">
        <f ca="1">IF($C144-W$1&lt;År1,0,V143*(1-VLOOKUP($A144,[1]Hugst!$R$5:$W$9,MATCH(ROUNDUP((W$1)/10,0)*10,[1]Hugst!$R$4:$W$4,0))))</f>
        <v>928.76673327735557</v>
      </c>
      <c r="X144" s="168">
        <f ca="1">IF($C144-X$1&lt;År1,0,W143*(1-VLOOKUP($A144,[1]Hugst!$R$5:$W$9,MATCH(ROUNDUP((X$1)/10,0)*10,[1]Hugst!$R$4:$W$4,0))))</f>
        <v>929.31007077735489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98.795738055516267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775.82585894683496</v>
      </c>
      <c r="G145" s="168">
        <f ca="1">IF($C145-G$1&lt;År1,0,F144*(1-VLOOKUP($A145,[1]Hugst!$R$5:$W$9,MATCH(ROUNDUP((G$1)/10,0)*10,[1]Hugst!$R$4:$W$4,0))))</f>
        <v>776.32231994209349</v>
      </c>
      <c r="H145" s="168">
        <f ca="1">IF($C145-H$1&lt;År1,0,G144*(1-VLOOKUP($A145,[1]Hugst!$R$5:$W$9,MATCH(ROUNDUP((H$1)/10,0)*10,[1]Hugst!$R$4:$W$4,0))))</f>
        <v>776.8212757162172</v>
      </c>
      <c r="I145" s="168">
        <f ca="1">IF($C145-I$1&lt;År1,0,H144*(1-VLOOKUP($A145,[1]Hugst!$R$5:$W$9,MATCH(ROUNDUP((I$1)/10,0)*10,[1]Hugst!$R$4:$W$4,0))))</f>
        <v>777.3227388057893</v>
      </c>
      <c r="J145" s="168">
        <f ca="1">IF($C145-J$1&lt;År1,0,I144*(1-VLOOKUP($A145,[1]Hugst!$R$5:$W$9,MATCH(ROUNDUP((J$1)/10,0)*10,[1]Hugst!$R$4:$W$4,0))))</f>
        <v>777.82672181038436</v>
      </c>
      <c r="K145" s="168">
        <f ca="1">IF($C145-K$1&lt;År1,0,J144*(1-VLOOKUP($A145,[1]Hugst!$R$5:$W$9,MATCH(ROUNDUP((K$1)/10,0)*10,[1]Hugst!$R$4:$W$4,0))))</f>
        <v>778.33323739289256</v>
      </c>
      <c r="L145" s="168">
        <f ca="1">IF($C145-L$1&lt;År1,0,K144*(1-VLOOKUP($A145,[1]Hugst!$R$5:$W$9,MATCH(ROUNDUP((L$1)/10,0)*10,[1]Hugst!$R$4:$W$4,0))))</f>
        <v>778.84229827983415</v>
      </c>
      <c r="M145" s="168">
        <f ca="1">IF($C145-M$1&lt;År1,0,L144*(1-VLOOKUP($A145,[1]Hugst!$R$5:$W$9,MATCH(ROUNDUP((M$1)/10,0)*10,[1]Hugst!$R$4:$W$4,0))))</f>
        <v>779.35391726168507</v>
      </c>
      <c r="N145" s="168">
        <f ca="1">IF($C145-N$1&lt;År1,0,M144*(1-VLOOKUP($A145,[1]Hugst!$R$5:$W$9,MATCH(ROUNDUP((N$1)/10,0)*10,[1]Hugst!$R$4:$W$4,0))))</f>
        <v>779.86810719319408</v>
      </c>
      <c r="O145" s="168">
        <f ca="1">IF($C145-O$1&lt;År1,0,N144*(1-VLOOKUP($A145,[1]Hugst!$R$5:$W$9,MATCH(ROUNDUP((O$1)/10,0)*10,[1]Hugst!$R$4:$W$4,0))))</f>
        <v>923.99733087974823</v>
      </c>
      <c r="P145" s="168">
        <f ca="1">IF($C145-P$1&lt;År1,0,O144*(1-VLOOKUP($A145,[1]Hugst!$R$5:$W$9,MATCH(ROUNDUP((P$1)/10,0)*10,[1]Hugst!$R$4:$W$4,0))))</f>
        <v>924.51670153352529</v>
      </c>
      <c r="Q145" s="168">
        <f ca="1">IF($C145-Q$1&lt;År1,0,P144*(1-VLOOKUP($A145,[1]Hugst!$R$5:$W$9,MATCH(ROUNDUP((Q$1)/10,0)*10,[1]Hugst!$R$4:$W$4,0))))</f>
        <v>925.03868209008863</v>
      </c>
      <c r="R145" s="168">
        <f ca="1">IF($C145-R$1&lt;År1,0,Q144*(1-VLOOKUP($A145,[1]Hugst!$R$5:$W$9,MATCH(ROUNDUP((R$1)/10,0)*10,[1]Hugst!$R$4:$W$4,0))))</f>
        <v>925.56328566452646</v>
      </c>
      <c r="S145" s="168">
        <f ca="1">IF($C145-S$1&lt;År1,0,R144*(1-VLOOKUP($A145,[1]Hugst!$R$5:$W$9,MATCH(ROUNDUP((S$1)/10,0)*10,[1]Hugst!$R$4:$W$4,0))))</f>
        <v>926.09052543782968</v>
      </c>
      <c r="T145" s="168">
        <f ca="1">IF($C145-T$1&lt;År1,0,S144*(1-VLOOKUP($A145,[1]Hugst!$R$5:$W$9,MATCH(ROUNDUP((T$1)/10,0)*10,[1]Hugst!$R$4:$W$4,0))))</f>
        <v>926.62041465722655</v>
      </c>
      <c r="U145" s="168">
        <f ca="1">IF($C145-U$1&lt;År1,0,T144*(1-VLOOKUP($A145,[1]Hugst!$R$5:$W$9,MATCH(ROUNDUP((U$1)/10,0)*10,[1]Hugst!$R$4:$W$4,0))))</f>
        <v>927.15296663652339</v>
      </c>
      <c r="V145" s="168">
        <f ca="1">IF($C145-V$1&lt;År1,0,U144*(1-VLOOKUP($A145,[1]Hugst!$R$5:$W$9,MATCH(ROUNDUP((V$1)/10,0)*10,[1]Hugst!$R$4:$W$4,0))))</f>
        <v>927.68819475641567</v>
      </c>
      <c r="W145" s="168">
        <f ca="1">IF($C145-W$1&lt;År1,0,V144*(1-VLOOKUP($A145,[1]Hugst!$R$5:$W$9,MATCH(ROUNDUP((W$1)/10,0)*10,[1]Hugst!$R$4:$W$4,0))))</f>
        <v>928.22611246485837</v>
      </c>
      <c r="X145" s="168">
        <f ca="1">IF($C145-X$1&lt;År1,0,W144*(1-VLOOKUP($A145,[1]Hugst!$R$5:$W$9,MATCH(ROUNDUP((X$1)/10,0)*10,[1]Hugst!$R$4:$W$4,0))))</f>
        <v>928.76673327735557</v>
      </c>
      <c r="Y145" s="168">
        <f ca="1">IF($C145-Y$1&lt;År1,0,X144*(1-VLOOKUP($A145,[1]Hugst!$R$5:$W$9,MATCH(ROUNDUP((Y$1)/10,0)*10,[1]Hugst!$R$4:$W$4,0))))</f>
        <v>929.31007077735489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98.301759365241651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775.33188025656034</v>
      </c>
      <c r="G146" s="168">
        <f ca="1">IF($C146-G$1&lt;År1,0,F145*(1-VLOOKUP($A146,[1]Hugst!$R$5:$W$9,MATCH(ROUNDUP((G$1)/10,0)*10,[1]Hugst!$R$4:$W$4,0))))</f>
        <v>775.82585894683496</v>
      </c>
      <c r="H146" s="168">
        <f ca="1">IF($C146-H$1&lt;År1,0,G145*(1-VLOOKUP($A146,[1]Hugst!$R$5:$W$9,MATCH(ROUNDUP((H$1)/10,0)*10,[1]Hugst!$R$4:$W$4,0))))</f>
        <v>776.32231994209349</v>
      </c>
      <c r="I146" s="168">
        <f ca="1">IF($C146-I$1&lt;År1,0,H145*(1-VLOOKUP($A146,[1]Hugst!$R$5:$W$9,MATCH(ROUNDUP((I$1)/10,0)*10,[1]Hugst!$R$4:$W$4,0))))</f>
        <v>776.8212757162172</v>
      </c>
      <c r="J146" s="168">
        <f ca="1">IF($C146-J$1&lt;År1,0,I145*(1-VLOOKUP($A146,[1]Hugst!$R$5:$W$9,MATCH(ROUNDUP((J$1)/10,0)*10,[1]Hugst!$R$4:$W$4,0))))</f>
        <v>777.3227388057893</v>
      </c>
      <c r="K146" s="168">
        <f ca="1">IF($C146-K$1&lt;År1,0,J145*(1-VLOOKUP($A146,[1]Hugst!$R$5:$W$9,MATCH(ROUNDUP((K$1)/10,0)*10,[1]Hugst!$R$4:$W$4,0))))</f>
        <v>777.82672181038436</v>
      </c>
      <c r="L146" s="168">
        <f ca="1">IF($C146-L$1&lt;År1,0,K145*(1-VLOOKUP($A146,[1]Hugst!$R$5:$W$9,MATCH(ROUNDUP((L$1)/10,0)*10,[1]Hugst!$R$4:$W$4,0))))</f>
        <v>778.33323739289256</v>
      </c>
      <c r="M146" s="168">
        <f ca="1">IF($C146-M$1&lt;År1,0,L145*(1-VLOOKUP($A146,[1]Hugst!$R$5:$W$9,MATCH(ROUNDUP((M$1)/10,0)*10,[1]Hugst!$R$4:$W$4,0))))</f>
        <v>778.84229827983415</v>
      </c>
      <c r="N146" s="168">
        <f ca="1">IF($C146-N$1&lt;År1,0,M145*(1-VLOOKUP($A146,[1]Hugst!$R$5:$W$9,MATCH(ROUNDUP((N$1)/10,0)*10,[1]Hugst!$R$4:$W$4,0))))</f>
        <v>779.35391726168507</v>
      </c>
      <c r="O146" s="168">
        <f ca="1">IF($C146-O$1&lt;År1,0,N145*(1-VLOOKUP($A146,[1]Hugst!$R$5:$W$9,MATCH(ROUNDUP((O$1)/10,0)*10,[1]Hugst!$R$4:$W$4,0))))</f>
        <v>779.86810719319408</v>
      </c>
      <c r="P146" s="168">
        <f ca="1">IF($C146-P$1&lt;År1,0,O145*(1-VLOOKUP($A146,[1]Hugst!$R$5:$W$9,MATCH(ROUNDUP((P$1)/10,0)*10,[1]Hugst!$R$4:$W$4,0))))</f>
        <v>923.99733087974823</v>
      </c>
      <c r="Q146" s="168">
        <f ca="1">IF($C146-Q$1&lt;År1,0,P145*(1-VLOOKUP($A146,[1]Hugst!$R$5:$W$9,MATCH(ROUNDUP((Q$1)/10,0)*10,[1]Hugst!$R$4:$W$4,0))))</f>
        <v>924.51670153352529</v>
      </c>
      <c r="R146" s="168">
        <f ca="1">IF($C146-R$1&lt;År1,0,Q145*(1-VLOOKUP($A146,[1]Hugst!$R$5:$W$9,MATCH(ROUNDUP((R$1)/10,0)*10,[1]Hugst!$R$4:$W$4,0))))</f>
        <v>925.03868209008863</v>
      </c>
      <c r="S146" s="168">
        <f ca="1">IF($C146-S$1&lt;År1,0,R145*(1-VLOOKUP($A146,[1]Hugst!$R$5:$W$9,MATCH(ROUNDUP((S$1)/10,0)*10,[1]Hugst!$R$4:$W$4,0))))</f>
        <v>925.56328566452646</v>
      </c>
      <c r="T146" s="168">
        <f ca="1">IF($C146-T$1&lt;År1,0,S145*(1-VLOOKUP($A146,[1]Hugst!$R$5:$W$9,MATCH(ROUNDUP((T$1)/10,0)*10,[1]Hugst!$R$4:$W$4,0))))</f>
        <v>926.09052543782968</v>
      </c>
      <c r="U146" s="168">
        <f ca="1">IF($C146-U$1&lt;År1,0,T145*(1-VLOOKUP($A146,[1]Hugst!$R$5:$W$9,MATCH(ROUNDUP((U$1)/10,0)*10,[1]Hugst!$R$4:$W$4,0))))</f>
        <v>926.62041465722655</v>
      </c>
      <c r="V146" s="168">
        <f ca="1">IF($C146-V$1&lt;År1,0,U145*(1-VLOOKUP($A146,[1]Hugst!$R$5:$W$9,MATCH(ROUNDUP((V$1)/10,0)*10,[1]Hugst!$R$4:$W$4,0))))</f>
        <v>927.15296663652339</v>
      </c>
      <c r="W146" s="168">
        <f ca="1">IF($C146-W$1&lt;År1,0,V145*(1-VLOOKUP($A146,[1]Hugst!$R$5:$W$9,MATCH(ROUNDUP((W$1)/10,0)*10,[1]Hugst!$R$4:$W$4,0))))</f>
        <v>927.68819475641567</v>
      </c>
      <c r="X146" s="168">
        <f ca="1">IF($C146-X$1&lt;År1,0,W145*(1-VLOOKUP($A146,[1]Hugst!$R$5:$W$9,MATCH(ROUNDUP((X$1)/10,0)*10,[1]Hugst!$R$4:$W$4,0))))</f>
        <v>928.22611246485837</v>
      </c>
      <c r="Y146" s="168">
        <f ca="1">IF($C146-Y$1&lt;År1,0,X145*(1-VLOOKUP($A146,[1]Hugst!$R$5:$W$9,MATCH(ROUNDUP((Y$1)/10,0)*10,[1]Hugst!$R$4:$W$4,0))))</f>
        <v>928.76673327735557</v>
      </c>
      <c r="Z146" s="168">
        <f ca="1">IF($C146-Z$1&lt;År1,0,Y145*(1-VLOOKUP($A146,[1]Hugst!$R$5:$W$9,MATCH(ROUNDUP((Z$1)/10,0)*10,[1]Hugst!$R$4:$W$4,0))))</f>
        <v>929.31007077735489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97.81025056841645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774.84037145973514</v>
      </c>
      <c r="G147" s="168">
        <f ca="1">IF($C147-G$1&lt;År1,0,F146*(1-VLOOKUP($A147,[1]Hugst!$R$5:$W$9,MATCH(ROUNDUP((G$1)/10,0)*10,[1]Hugst!$R$4:$W$4,0))))</f>
        <v>775.33188025656034</v>
      </c>
      <c r="H147" s="168">
        <f ca="1">IF($C147-H$1&lt;År1,0,G146*(1-VLOOKUP($A147,[1]Hugst!$R$5:$W$9,MATCH(ROUNDUP((H$1)/10,0)*10,[1]Hugst!$R$4:$W$4,0))))</f>
        <v>775.82585894683496</v>
      </c>
      <c r="I147" s="168">
        <f ca="1">IF($C147-I$1&lt;År1,0,H146*(1-VLOOKUP($A147,[1]Hugst!$R$5:$W$9,MATCH(ROUNDUP((I$1)/10,0)*10,[1]Hugst!$R$4:$W$4,0))))</f>
        <v>776.32231994209349</v>
      </c>
      <c r="J147" s="168">
        <f ca="1">IF($C147-J$1&lt;År1,0,I146*(1-VLOOKUP($A147,[1]Hugst!$R$5:$W$9,MATCH(ROUNDUP((J$1)/10,0)*10,[1]Hugst!$R$4:$W$4,0))))</f>
        <v>776.8212757162172</v>
      </c>
      <c r="K147" s="168">
        <f ca="1">IF($C147-K$1&lt;År1,0,J146*(1-VLOOKUP($A147,[1]Hugst!$R$5:$W$9,MATCH(ROUNDUP((K$1)/10,0)*10,[1]Hugst!$R$4:$W$4,0))))</f>
        <v>777.3227388057893</v>
      </c>
      <c r="L147" s="168">
        <f ca="1">IF($C147-L$1&lt;År1,0,K146*(1-VLOOKUP($A147,[1]Hugst!$R$5:$W$9,MATCH(ROUNDUP((L$1)/10,0)*10,[1]Hugst!$R$4:$W$4,0))))</f>
        <v>777.82672181038436</v>
      </c>
      <c r="M147" s="168">
        <f ca="1">IF($C147-M$1&lt;År1,0,L146*(1-VLOOKUP($A147,[1]Hugst!$R$5:$W$9,MATCH(ROUNDUP((M$1)/10,0)*10,[1]Hugst!$R$4:$W$4,0))))</f>
        <v>778.33323739289256</v>
      </c>
      <c r="N147" s="168">
        <f ca="1">IF($C147-N$1&lt;År1,0,M146*(1-VLOOKUP($A147,[1]Hugst!$R$5:$W$9,MATCH(ROUNDUP((N$1)/10,0)*10,[1]Hugst!$R$4:$W$4,0))))</f>
        <v>778.84229827983415</v>
      </c>
      <c r="O147" s="168">
        <f ca="1">IF($C147-O$1&lt;År1,0,N146*(1-VLOOKUP($A147,[1]Hugst!$R$5:$W$9,MATCH(ROUNDUP((O$1)/10,0)*10,[1]Hugst!$R$4:$W$4,0))))</f>
        <v>779.35391726168507</v>
      </c>
      <c r="P147" s="168">
        <f ca="1">IF($C147-P$1&lt;År1,0,O146*(1-VLOOKUP($A147,[1]Hugst!$R$5:$W$9,MATCH(ROUNDUP((P$1)/10,0)*10,[1]Hugst!$R$4:$W$4,0))))</f>
        <v>779.86810719319408</v>
      </c>
      <c r="Q147" s="168">
        <f ca="1">IF($C147-Q$1&lt;År1,0,P146*(1-VLOOKUP($A147,[1]Hugst!$R$5:$W$9,MATCH(ROUNDUP((Q$1)/10,0)*10,[1]Hugst!$R$4:$W$4,0))))</f>
        <v>923.99733087974823</v>
      </c>
      <c r="R147" s="168">
        <f ca="1">IF($C147-R$1&lt;År1,0,Q146*(1-VLOOKUP($A147,[1]Hugst!$R$5:$W$9,MATCH(ROUNDUP((R$1)/10,0)*10,[1]Hugst!$R$4:$W$4,0))))</f>
        <v>924.51670153352529</v>
      </c>
      <c r="S147" s="168">
        <f ca="1">IF($C147-S$1&lt;År1,0,R146*(1-VLOOKUP($A147,[1]Hugst!$R$5:$W$9,MATCH(ROUNDUP((S$1)/10,0)*10,[1]Hugst!$R$4:$W$4,0))))</f>
        <v>925.03868209008863</v>
      </c>
      <c r="T147" s="168">
        <f ca="1">IF($C147-T$1&lt;År1,0,S146*(1-VLOOKUP($A147,[1]Hugst!$R$5:$W$9,MATCH(ROUNDUP((T$1)/10,0)*10,[1]Hugst!$R$4:$W$4,0))))</f>
        <v>925.56328566452646</v>
      </c>
      <c r="U147" s="168">
        <f ca="1">IF($C147-U$1&lt;År1,0,T146*(1-VLOOKUP($A147,[1]Hugst!$R$5:$W$9,MATCH(ROUNDUP((U$1)/10,0)*10,[1]Hugst!$R$4:$W$4,0))))</f>
        <v>926.09052543782968</v>
      </c>
      <c r="V147" s="168">
        <f ca="1">IF($C147-V$1&lt;År1,0,U146*(1-VLOOKUP($A147,[1]Hugst!$R$5:$W$9,MATCH(ROUNDUP((V$1)/10,0)*10,[1]Hugst!$R$4:$W$4,0))))</f>
        <v>926.62041465722655</v>
      </c>
      <c r="W147" s="168">
        <f ca="1">IF($C147-W$1&lt;År1,0,V146*(1-VLOOKUP($A147,[1]Hugst!$R$5:$W$9,MATCH(ROUNDUP((W$1)/10,0)*10,[1]Hugst!$R$4:$W$4,0))))</f>
        <v>927.15296663652339</v>
      </c>
      <c r="X147" s="168">
        <f ca="1">IF($C147-X$1&lt;År1,0,W146*(1-VLOOKUP($A147,[1]Hugst!$R$5:$W$9,MATCH(ROUNDUP((X$1)/10,0)*10,[1]Hugst!$R$4:$W$4,0))))</f>
        <v>927.68819475641567</v>
      </c>
      <c r="Y147" s="168">
        <f ca="1">IF($C147-Y$1&lt;År1,0,X146*(1-VLOOKUP($A147,[1]Hugst!$R$5:$W$9,MATCH(ROUNDUP((Y$1)/10,0)*10,[1]Hugst!$R$4:$W$4,0))))</f>
        <v>928.22611246485837</v>
      </c>
      <c r="Z147" s="168">
        <f ca="1">IF($C147-Z$1&lt;År1,0,Y146*(1-VLOOKUP($A147,[1]Hugst!$R$5:$W$9,MATCH(ROUNDUP((Z$1)/10,0)*10,[1]Hugst!$R$4:$W$4,0))))</f>
        <v>928.76673327735557</v>
      </c>
      <c r="AA147" s="168">
        <f ca="1">IF($C147-AA$1&lt;År1,0,Z146*(1-VLOOKUP($A147,[1]Hugst!$R$5:$W$9,MATCH(ROUNDUP((AA$1)/10,0)*10,[1]Hugst!$R$4:$W$4,0))))</f>
        <v>929.31007077735489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97.32119931557645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774.35132020689514</v>
      </c>
      <c r="G148" s="168">
        <f ca="1">IF($C148-G$1&lt;År1,0,F147*(1-VLOOKUP($A148,[1]Hugst!$R$5:$W$9,MATCH(ROUNDUP((G$1)/10,0)*10,[1]Hugst!$R$4:$W$4,0))))</f>
        <v>774.84037145973514</v>
      </c>
      <c r="H148" s="168">
        <f ca="1">IF($C148-H$1&lt;År1,0,G147*(1-VLOOKUP($A148,[1]Hugst!$R$5:$W$9,MATCH(ROUNDUP((H$1)/10,0)*10,[1]Hugst!$R$4:$W$4,0))))</f>
        <v>775.33188025656034</v>
      </c>
      <c r="I148" s="168">
        <f ca="1">IF($C148-I$1&lt;År1,0,H147*(1-VLOOKUP($A148,[1]Hugst!$R$5:$W$9,MATCH(ROUNDUP((I$1)/10,0)*10,[1]Hugst!$R$4:$W$4,0))))</f>
        <v>775.82585894683496</v>
      </c>
      <c r="J148" s="168">
        <f ca="1">IF($C148-J$1&lt;År1,0,I147*(1-VLOOKUP($A148,[1]Hugst!$R$5:$W$9,MATCH(ROUNDUP((J$1)/10,0)*10,[1]Hugst!$R$4:$W$4,0))))</f>
        <v>776.32231994209349</v>
      </c>
      <c r="K148" s="168">
        <f ca="1">IF($C148-K$1&lt;År1,0,J147*(1-VLOOKUP($A148,[1]Hugst!$R$5:$W$9,MATCH(ROUNDUP((K$1)/10,0)*10,[1]Hugst!$R$4:$W$4,0))))</f>
        <v>776.8212757162172</v>
      </c>
      <c r="L148" s="168">
        <f ca="1">IF($C148-L$1&lt;År1,0,K147*(1-VLOOKUP($A148,[1]Hugst!$R$5:$W$9,MATCH(ROUNDUP((L$1)/10,0)*10,[1]Hugst!$R$4:$W$4,0))))</f>
        <v>777.3227388057893</v>
      </c>
      <c r="M148" s="168">
        <f ca="1">IF($C148-M$1&lt;År1,0,L147*(1-VLOOKUP($A148,[1]Hugst!$R$5:$W$9,MATCH(ROUNDUP((M$1)/10,0)*10,[1]Hugst!$R$4:$W$4,0))))</f>
        <v>777.82672181038436</v>
      </c>
      <c r="N148" s="168">
        <f ca="1">IF($C148-N$1&lt;År1,0,M147*(1-VLOOKUP($A148,[1]Hugst!$R$5:$W$9,MATCH(ROUNDUP((N$1)/10,0)*10,[1]Hugst!$R$4:$W$4,0))))</f>
        <v>778.33323739289256</v>
      </c>
      <c r="O148" s="168">
        <f ca="1">IF($C148-O$1&lt;År1,0,N147*(1-VLOOKUP($A148,[1]Hugst!$R$5:$W$9,MATCH(ROUNDUP((O$1)/10,0)*10,[1]Hugst!$R$4:$W$4,0))))</f>
        <v>778.84229827983415</v>
      </c>
      <c r="P148" s="168">
        <f ca="1">IF($C148-P$1&lt;År1,0,O147*(1-VLOOKUP($A148,[1]Hugst!$R$5:$W$9,MATCH(ROUNDUP((P$1)/10,0)*10,[1]Hugst!$R$4:$W$4,0))))</f>
        <v>779.35391726168507</v>
      </c>
      <c r="Q148" s="168">
        <f ca="1">IF($C148-Q$1&lt;År1,0,P147*(1-VLOOKUP($A148,[1]Hugst!$R$5:$W$9,MATCH(ROUNDUP((Q$1)/10,0)*10,[1]Hugst!$R$4:$W$4,0))))</f>
        <v>779.86810719319408</v>
      </c>
      <c r="R148" s="168">
        <f ca="1">IF($C148-R$1&lt;År1,0,Q147*(1-VLOOKUP($A148,[1]Hugst!$R$5:$W$9,MATCH(ROUNDUP((R$1)/10,0)*10,[1]Hugst!$R$4:$W$4,0))))</f>
        <v>923.99733087974823</v>
      </c>
      <c r="S148" s="168">
        <f ca="1">IF($C148-S$1&lt;År1,0,R147*(1-VLOOKUP($A148,[1]Hugst!$R$5:$W$9,MATCH(ROUNDUP((S$1)/10,0)*10,[1]Hugst!$R$4:$W$4,0))))</f>
        <v>924.51670153352529</v>
      </c>
      <c r="T148" s="168">
        <f ca="1">IF($C148-T$1&lt;År1,0,S147*(1-VLOOKUP($A148,[1]Hugst!$R$5:$W$9,MATCH(ROUNDUP((T$1)/10,0)*10,[1]Hugst!$R$4:$W$4,0))))</f>
        <v>925.03868209008863</v>
      </c>
      <c r="U148" s="168">
        <f ca="1">IF($C148-U$1&lt;År1,0,T147*(1-VLOOKUP($A148,[1]Hugst!$R$5:$W$9,MATCH(ROUNDUP((U$1)/10,0)*10,[1]Hugst!$R$4:$W$4,0))))</f>
        <v>925.56328566452646</v>
      </c>
      <c r="V148" s="168">
        <f ca="1">IF($C148-V$1&lt;År1,0,U147*(1-VLOOKUP($A148,[1]Hugst!$R$5:$W$9,MATCH(ROUNDUP((V$1)/10,0)*10,[1]Hugst!$R$4:$W$4,0))))</f>
        <v>926.09052543782968</v>
      </c>
      <c r="W148" s="168">
        <f ca="1">IF($C148-W$1&lt;År1,0,V147*(1-VLOOKUP($A148,[1]Hugst!$R$5:$W$9,MATCH(ROUNDUP((W$1)/10,0)*10,[1]Hugst!$R$4:$W$4,0))))</f>
        <v>926.62041465722655</v>
      </c>
      <c r="X148" s="168">
        <f ca="1">IF($C148-X$1&lt;År1,0,W147*(1-VLOOKUP($A148,[1]Hugst!$R$5:$W$9,MATCH(ROUNDUP((X$1)/10,0)*10,[1]Hugst!$R$4:$W$4,0))))</f>
        <v>927.15296663652339</v>
      </c>
      <c r="Y148" s="168">
        <f ca="1">IF($C148-Y$1&lt;År1,0,X147*(1-VLOOKUP($A148,[1]Hugst!$R$5:$W$9,MATCH(ROUNDUP((Y$1)/10,0)*10,[1]Hugst!$R$4:$W$4,0))))</f>
        <v>927.68819475641567</v>
      </c>
      <c r="Z148" s="168">
        <f ca="1">IF($C148-Z$1&lt;År1,0,Y147*(1-VLOOKUP($A148,[1]Hugst!$R$5:$W$9,MATCH(ROUNDUP((Z$1)/10,0)*10,[1]Hugst!$R$4:$W$4,0))))</f>
        <v>928.22611246485837</v>
      </c>
      <c r="AA148" s="168">
        <f ca="1">IF($C148-AA$1&lt;År1,0,Z147*(1-VLOOKUP($A148,[1]Hugst!$R$5:$W$9,MATCH(ROUNDUP((AA$1)/10,0)*10,[1]Hugst!$R$4:$W$4,0))))</f>
        <v>928.76673327735557</v>
      </c>
      <c r="AB148" s="168">
        <f ca="1">IF($C148-AB$1&lt;År1,0,AA147*(1-VLOOKUP($A148,[1]Hugst!$R$5:$W$9,MATCH(ROUNDUP((AB$1)/10,0)*10,[1]Hugst!$R$4:$W$4,0))))</f>
        <v>929.31007077735489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96.834593318993939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773.86471421031263</v>
      </c>
      <c r="G149" s="168">
        <f ca="1">IF($C149-G$1&lt;År1,0,F148*(1-VLOOKUP($A149,[1]Hugst!$R$5:$W$9,MATCH(ROUNDUP((G$1)/10,0)*10,[1]Hugst!$R$4:$W$4,0))))</f>
        <v>774.35132020689514</v>
      </c>
      <c r="H149" s="168">
        <f ca="1">IF($C149-H$1&lt;År1,0,G148*(1-VLOOKUP($A149,[1]Hugst!$R$5:$W$9,MATCH(ROUNDUP((H$1)/10,0)*10,[1]Hugst!$R$4:$W$4,0))))</f>
        <v>774.84037145973514</v>
      </c>
      <c r="I149" s="168">
        <f ca="1">IF($C149-I$1&lt;År1,0,H148*(1-VLOOKUP($A149,[1]Hugst!$R$5:$W$9,MATCH(ROUNDUP((I$1)/10,0)*10,[1]Hugst!$R$4:$W$4,0))))</f>
        <v>775.33188025656034</v>
      </c>
      <c r="J149" s="168">
        <f ca="1">IF($C149-J$1&lt;År1,0,I148*(1-VLOOKUP($A149,[1]Hugst!$R$5:$W$9,MATCH(ROUNDUP((J$1)/10,0)*10,[1]Hugst!$R$4:$W$4,0))))</f>
        <v>775.82585894683496</v>
      </c>
      <c r="K149" s="168">
        <f ca="1">IF($C149-K$1&lt;År1,0,J148*(1-VLOOKUP($A149,[1]Hugst!$R$5:$W$9,MATCH(ROUNDUP((K$1)/10,0)*10,[1]Hugst!$R$4:$W$4,0))))</f>
        <v>776.32231994209349</v>
      </c>
      <c r="L149" s="168">
        <f ca="1">IF($C149-L$1&lt;År1,0,K148*(1-VLOOKUP($A149,[1]Hugst!$R$5:$W$9,MATCH(ROUNDUP((L$1)/10,0)*10,[1]Hugst!$R$4:$W$4,0))))</f>
        <v>776.8212757162172</v>
      </c>
      <c r="M149" s="168">
        <f ca="1">IF($C149-M$1&lt;År1,0,L148*(1-VLOOKUP($A149,[1]Hugst!$R$5:$W$9,MATCH(ROUNDUP((M$1)/10,0)*10,[1]Hugst!$R$4:$W$4,0))))</f>
        <v>777.3227388057893</v>
      </c>
      <c r="N149" s="168">
        <f ca="1">IF($C149-N$1&lt;År1,0,M148*(1-VLOOKUP($A149,[1]Hugst!$R$5:$W$9,MATCH(ROUNDUP((N$1)/10,0)*10,[1]Hugst!$R$4:$W$4,0))))</f>
        <v>777.82672181038436</v>
      </c>
      <c r="O149" s="168">
        <f ca="1">IF($C149-O$1&lt;År1,0,N148*(1-VLOOKUP($A149,[1]Hugst!$R$5:$W$9,MATCH(ROUNDUP((O$1)/10,0)*10,[1]Hugst!$R$4:$W$4,0))))</f>
        <v>778.33323739289256</v>
      </c>
      <c r="P149" s="168">
        <f ca="1">IF($C149-P$1&lt;År1,0,O148*(1-VLOOKUP($A149,[1]Hugst!$R$5:$W$9,MATCH(ROUNDUP((P$1)/10,0)*10,[1]Hugst!$R$4:$W$4,0))))</f>
        <v>778.84229827983415</v>
      </c>
      <c r="Q149" s="168">
        <f ca="1">IF($C149-Q$1&lt;År1,0,P148*(1-VLOOKUP($A149,[1]Hugst!$R$5:$W$9,MATCH(ROUNDUP((Q$1)/10,0)*10,[1]Hugst!$R$4:$W$4,0))))</f>
        <v>779.35391726168507</v>
      </c>
      <c r="R149" s="168">
        <f ca="1">IF($C149-R$1&lt;År1,0,Q148*(1-VLOOKUP($A149,[1]Hugst!$R$5:$W$9,MATCH(ROUNDUP((R$1)/10,0)*10,[1]Hugst!$R$4:$W$4,0))))</f>
        <v>779.86810719319408</v>
      </c>
      <c r="S149" s="168">
        <f ca="1">IF($C149-S$1&lt;År1,0,R148*(1-VLOOKUP($A149,[1]Hugst!$R$5:$W$9,MATCH(ROUNDUP((S$1)/10,0)*10,[1]Hugst!$R$4:$W$4,0))))</f>
        <v>923.99733087974823</v>
      </c>
      <c r="T149" s="168">
        <f ca="1">IF($C149-T$1&lt;År1,0,S148*(1-VLOOKUP($A149,[1]Hugst!$R$5:$W$9,MATCH(ROUNDUP((T$1)/10,0)*10,[1]Hugst!$R$4:$W$4,0))))</f>
        <v>924.51670153352529</v>
      </c>
      <c r="U149" s="168">
        <f ca="1">IF($C149-U$1&lt;År1,0,T148*(1-VLOOKUP($A149,[1]Hugst!$R$5:$W$9,MATCH(ROUNDUP((U$1)/10,0)*10,[1]Hugst!$R$4:$W$4,0))))</f>
        <v>925.03868209008863</v>
      </c>
      <c r="V149" s="168">
        <f ca="1">IF($C149-V$1&lt;År1,0,U148*(1-VLOOKUP($A149,[1]Hugst!$R$5:$W$9,MATCH(ROUNDUP((V$1)/10,0)*10,[1]Hugst!$R$4:$W$4,0))))</f>
        <v>925.56328566452646</v>
      </c>
      <c r="W149" s="168">
        <f ca="1">IF($C149-W$1&lt;År1,0,V148*(1-VLOOKUP($A149,[1]Hugst!$R$5:$W$9,MATCH(ROUNDUP((W$1)/10,0)*10,[1]Hugst!$R$4:$W$4,0))))</f>
        <v>926.09052543782968</v>
      </c>
      <c r="X149" s="168">
        <f ca="1">IF($C149-X$1&lt;År1,0,W148*(1-VLOOKUP($A149,[1]Hugst!$R$5:$W$9,MATCH(ROUNDUP((X$1)/10,0)*10,[1]Hugst!$R$4:$W$4,0))))</f>
        <v>926.62041465722655</v>
      </c>
      <c r="Y149" s="168">
        <f ca="1">IF($C149-Y$1&lt;År1,0,X148*(1-VLOOKUP($A149,[1]Hugst!$R$5:$W$9,MATCH(ROUNDUP((Y$1)/10,0)*10,[1]Hugst!$R$4:$W$4,0))))</f>
        <v>927.15296663652339</v>
      </c>
      <c r="Z149" s="168">
        <f ca="1">IF($C149-Z$1&lt;År1,0,Y148*(1-VLOOKUP($A149,[1]Hugst!$R$5:$W$9,MATCH(ROUNDUP((Z$1)/10,0)*10,[1]Hugst!$R$4:$W$4,0))))</f>
        <v>927.68819475641567</v>
      </c>
      <c r="AA149" s="168">
        <f ca="1">IF($C149-AA$1&lt;År1,0,Z148*(1-VLOOKUP($A149,[1]Hugst!$R$5:$W$9,MATCH(ROUNDUP((AA$1)/10,0)*10,[1]Hugst!$R$4:$W$4,0))))</f>
        <v>928.22611246485837</v>
      </c>
      <c r="AB149" s="168">
        <f ca="1">IF($C149-AB$1&lt;År1,0,AA148*(1-VLOOKUP($A149,[1]Hugst!$R$5:$W$9,MATCH(ROUNDUP((AB$1)/10,0)*10,[1]Hugst!$R$4:$W$4,0))))</f>
        <v>928.76673327735557</v>
      </c>
      <c r="AC149" s="168">
        <f ca="1">IF($C149-AC$1&lt;År1,0,AB148*(1-VLOOKUP($A149,[1]Hugst!$R$5:$W$9,MATCH(ROUNDUP((AC$1)/10,0)*10,[1]Hugst!$R$4:$W$4,0))))</f>
        <v>929.31007077735489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96.350420352400306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773.38054124371899</v>
      </c>
      <c r="G150" s="168">
        <f ca="1">IF($C150-G$1&lt;År1,0,F149*(1-VLOOKUP($A150,[1]Hugst!$R$5:$W$9,MATCH(ROUNDUP((G$1)/10,0)*10,[1]Hugst!$R$4:$W$4,0))))</f>
        <v>773.86471421031263</v>
      </c>
      <c r="H150" s="168">
        <f ca="1">IF($C150-H$1&lt;År1,0,G149*(1-VLOOKUP($A150,[1]Hugst!$R$5:$W$9,MATCH(ROUNDUP((H$1)/10,0)*10,[1]Hugst!$R$4:$W$4,0))))</f>
        <v>774.35132020689514</v>
      </c>
      <c r="I150" s="168">
        <f ca="1">IF($C150-I$1&lt;År1,0,H149*(1-VLOOKUP($A150,[1]Hugst!$R$5:$W$9,MATCH(ROUNDUP((I$1)/10,0)*10,[1]Hugst!$R$4:$W$4,0))))</f>
        <v>774.84037145973514</v>
      </c>
      <c r="J150" s="168">
        <f ca="1">IF($C150-J$1&lt;År1,0,I149*(1-VLOOKUP($A150,[1]Hugst!$R$5:$W$9,MATCH(ROUNDUP((J$1)/10,0)*10,[1]Hugst!$R$4:$W$4,0))))</f>
        <v>775.33188025656034</v>
      </c>
      <c r="K150" s="168">
        <f ca="1">IF($C150-K$1&lt;År1,0,J149*(1-VLOOKUP($A150,[1]Hugst!$R$5:$W$9,MATCH(ROUNDUP((K$1)/10,0)*10,[1]Hugst!$R$4:$W$4,0))))</f>
        <v>775.82585894683496</v>
      </c>
      <c r="L150" s="168">
        <f ca="1">IF($C150-L$1&lt;År1,0,K149*(1-VLOOKUP($A150,[1]Hugst!$R$5:$W$9,MATCH(ROUNDUP((L$1)/10,0)*10,[1]Hugst!$R$4:$W$4,0))))</f>
        <v>776.32231994209349</v>
      </c>
      <c r="M150" s="168">
        <f ca="1">IF($C150-M$1&lt;År1,0,L149*(1-VLOOKUP($A150,[1]Hugst!$R$5:$W$9,MATCH(ROUNDUP((M$1)/10,0)*10,[1]Hugst!$R$4:$W$4,0))))</f>
        <v>776.8212757162172</v>
      </c>
      <c r="N150" s="168">
        <f ca="1">IF($C150-N$1&lt;År1,0,M149*(1-VLOOKUP($A150,[1]Hugst!$R$5:$W$9,MATCH(ROUNDUP((N$1)/10,0)*10,[1]Hugst!$R$4:$W$4,0))))</f>
        <v>777.3227388057893</v>
      </c>
      <c r="O150" s="168">
        <f ca="1">IF($C150-O$1&lt;År1,0,N149*(1-VLOOKUP($A150,[1]Hugst!$R$5:$W$9,MATCH(ROUNDUP((O$1)/10,0)*10,[1]Hugst!$R$4:$W$4,0))))</f>
        <v>777.82672181038436</v>
      </c>
      <c r="P150" s="168">
        <f ca="1">IF($C150-P$1&lt;År1,0,O149*(1-VLOOKUP($A150,[1]Hugst!$R$5:$W$9,MATCH(ROUNDUP((P$1)/10,0)*10,[1]Hugst!$R$4:$W$4,0))))</f>
        <v>778.33323739289256</v>
      </c>
      <c r="Q150" s="168">
        <f ca="1">IF($C150-Q$1&lt;År1,0,P149*(1-VLOOKUP($A150,[1]Hugst!$R$5:$W$9,MATCH(ROUNDUP((Q$1)/10,0)*10,[1]Hugst!$R$4:$W$4,0))))</f>
        <v>778.84229827983415</v>
      </c>
      <c r="R150" s="168">
        <f ca="1">IF($C150-R$1&lt;År1,0,Q149*(1-VLOOKUP($A150,[1]Hugst!$R$5:$W$9,MATCH(ROUNDUP((R$1)/10,0)*10,[1]Hugst!$R$4:$W$4,0))))</f>
        <v>779.35391726168507</v>
      </c>
      <c r="S150" s="168">
        <f ca="1">IF($C150-S$1&lt;År1,0,R149*(1-VLOOKUP($A150,[1]Hugst!$R$5:$W$9,MATCH(ROUNDUP((S$1)/10,0)*10,[1]Hugst!$R$4:$W$4,0))))</f>
        <v>779.86810719319408</v>
      </c>
      <c r="T150" s="168">
        <f ca="1">IF($C150-T$1&lt;År1,0,S149*(1-VLOOKUP($A150,[1]Hugst!$R$5:$W$9,MATCH(ROUNDUP((T$1)/10,0)*10,[1]Hugst!$R$4:$W$4,0))))</f>
        <v>923.99733087974823</v>
      </c>
      <c r="U150" s="168">
        <f ca="1">IF($C150-U$1&lt;År1,0,T149*(1-VLOOKUP($A150,[1]Hugst!$R$5:$W$9,MATCH(ROUNDUP((U$1)/10,0)*10,[1]Hugst!$R$4:$W$4,0))))</f>
        <v>924.51670153352529</v>
      </c>
      <c r="V150" s="168">
        <f ca="1">IF($C150-V$1&lt;År1,0,U149*(1-VLOOKUP($A150,[1]Hugst!$R$5:$W$9,MATCH(ROUNDUP((V$1)/10,0)*10,[1]Hugst!$R$4:$W$4,0))))</f>
        <v>925.03868209008863</v>
      </c>
      <c r="W150" s="168">
        <f ca="1">IF($C150-W$1&lt;År1,0,V149*(1-VLOOKUP($A150,[1]Hugst!$R$5:$W$9,MATCH(ROUNDUP((W$1)/10,0)*10,[1]Hugst!$R$4:$W$4,0))))</f>
        <v>925.56328566452646</v>
      </c>
      <c r="X150" s="168">
        <f ca="1">IF($C150-X$1&lt;År1,0,W149*(1-VLOOKUP($A150,[1]Hugst!$R$5:$W$9,MATCH(ROUNDUP((X$1)/10,0)*10,[1]Hugst!$R$4:$W$4,0))))</f>
        <v>926.09052543782968</v>
      </c>
      <c r="Y150" s="168">
        <f ca="1">IF($C150-Y$1&lt;År1,0,X149*(1-VLOOKUP($A150,[1]Hugst!$R$5:$W$9,MATCH(ROUNDUP((Y$1)/10,0)*10,[1]Hugst!$R$4:$W$4,0))))</f>
        <v>926.62041465722655</v>
      </c>
      <c r="Z150" s="168">
        <f ca="1">IF($C150-Z$1&lt;År1,0,Y149*(1-VLOOKUP($A150,[1]Hugst!$R$5:$W$9,MATCH(ROUNDUP((Z$1)/10,0)*10,[1]Hugst!$R$4:$W$4,0))))</f>
        <v>927.15296663652339</v>
      </c>
      <c r="AA150" s="168">
        <f ca="1">IF($C150-AA$1&lt;År1,0,Z149*(1-VLOOKUP($A150,[1]Hugst!$R$5:$W$9,MATCH(ROUNDUP((AA$1)/10,0)*10,[1]Hugst!$R$4:$W$4,0))))</f>
        <v>927.68819475641567</v>
      </c>
      <c r="AB150" s="168">
        <f ca="1">IF($C150-AB$1&lt;År1,0,AA149*(1-VLOOKUP($A150,[1]Hugst!$R$5:$W$9,MATCH(ROUNDUP((AB$1)/10,0)*10,[1]Hugst!$R$4:$W$4,0))))</f>
        <v>928.22611246485837</v>
      </c>
      <c r="AC150" s="168">
        <f ca="1">IF($C150-AC$1&lt;År1,0,AB149*(1-VLOOKUP($A150,[1]Hugst!$R$5:$W$9,MATCH(ROUNDUP((AC$1)/10,0)*10,[1]Hugst!$R$4:$W$4,0))))</f>
        <v>928.76673327735557</v>
      </c>
      <c r="AD150" s="168">
        <f ca="1">IF($C150-AD$1&lt;År1,0,AC149*(1-VLOOKUP($A150,[1]Hugst!$R$5:$W$9,MATCH(ROUNDUP((AD$1)/10,0)*10,[1]Hugst!$R$4:$W$4,0))))</f>
        <v>929.31007077735489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95.868668250637711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772.8987891419564</v>
      </c>
      <c r="G151" s="168">
        <f ca="1">IF($C151-G$1&lt;År1,0,F150*(1-VLOOKUP($A151,[1]Hugst!$R$5:$W$9,MATCH(ROUNDUP((G$1)/10,0)*10,[1]Hugst!$R$4:$W$4,0))))</f>
        <v>773.38054124371899</v>
      </c>
      <c r="H151" s="168">
        <f ca="1">IF($C151-H$1&lt;År1,0,G150*(1-VLOOKUP($A151,[1]Hugst!$R$5:$W$9,MATCH(ROUNDUP((H$1)/10,0)*10,[1]Hugst!$R$4:$W$4,0))))</f>
        <v>773.86471421031263</v>
      </c>
      <c r="I151" s="168">
        <f ca="1">IF($C151-I$1&lt;År1,0,H150*(1-VLOOKUP($A151,[1]Hugst!$R$5:$W$9,MATCH(ROUNDUP((I$1)/10,0)*10,[1]Hugst!$R$4:$W$4,0))))</f>
        <v>774.35132020689514</v>
      </c>
      <c r="J151" s="168">
        <f ca="1">IF($C151-J$1&lt;År1,0,I150*(1-VLOOKUP($A151,[1]Hugst!$R$5:$W$9,MATCH(ROUNDUP((J$1)/10,0)*10,[1]Hugst!$R$4:$W$4,0))))</f>
        <v>774.84037145973514</v>
      </c>
      <c r="K151" s="168">
        <f ca="1">IF($C151-K$1&lt;År1,0,J150*(1-VLOOKUP($A151,[1]Hugst!$R$5:$W$9,MATCH(ROUNDUP((K$1)/10,0)*10,[1]Hugst!$R$4:$W$4,0))))</f>
        <v>775.33188025656034</v>
      </c>
      <c r="L151" s="168">
        <f ca="1">IF($C151-L$1&lt;År1,0,K150*(1-VLOOKUP($A151,[1]Hugst!$R$5:$W$9,MATCH(ROUNDUP((L$1)/10,0)*10,[1]Hugst!$R$4:$W$4,0))))</f>
        <v>775.82585894683496</v>
      </c>
      <c r="M151" s="168">
        <f ca="1">IF($C151-M$1&lt;År1,0,L150*(1-VLOOKUP($A151,[1]Hugst!$R$5:$W$9,MATCH(ROUNDUP((M$1)/10,0)*10,[1]Hugst!$R$4:$W$4,0))))</f>
        <v>776.32231994209349</v>
      </c>
      <c r="N151" s="168">
        <f ca="1">IF($C151-N$1&lt;År1,0,M150*(1-VLOOKUP($A151,[1]Hugst!$R$5:$W$9,MATCH(ROUNDUP((N$1)/10,0)*10,[1]Hugst!$R$4:$W$4,0))))</f>
        <v>776.8212757162172</v>
      </c>
      <c r="O151" s="168">
        <f ca="1">IF($C151-O$1&lt;År1,0,N150*(1-VLOOKUP($A151,[1]Hugst!$R$5:$W$9,MATCH(ROUNDUP((O$1)/10,0)*10,[1]Hugst!$R$4:$W$4,0))))</f>
        <v>777.3227388057893</v>
      </c>
      <c r="P151" s="168">
        <f ca="1">IF($C151-P$1&lt;År1,0,O150*(1-VLOOKUP($A151,[1]Hugst!$R$5:$W$9,MATCH(ROUNDUP((P$1)/10,0)*10,[1]Hugst!$R$4:$W$4,0))))</f>
        <v>777.82672181038436</v>
      </c>
      <c r="Q151" s="168">
        <f ca="1">IF($C151-Q$1&lt;År1,0,P150*(1-VLOOKUP($A151,[1]Hugst!$R$5:$W$9,MATCH(ROUNDUP((Q$1)/10,0)*10,[1]Hugst!$R$4:$W$4,0))))</f>
        <v>778.33323739289256</v>
      </c>
      <c r="R151" s="168">
        <f ca="1">IF($C151-R$1&lt;År1,0,Q150*(1-VLOOKUP($A151,[1]Hugst!$R$5:$W$9,MATCH(ROUNDUP((R$1)/10,0)*10,[1]Hugst!$R$4:$W$4,0))))</f>
        <v>778.84229827983415</v>
      </c>
      <c r="S151" s="168">
        <f ca="1">IF($C151-S$1&lt;År1,0,R150*(1-VLOOKUP($A151,[1]Hugst!$R$5:$W$9,MATCH(ROUNDUP((S$1)/10,0)*10,[1]Hugst!$R$4:$W$4,0))))</f>
        <v>779.35391726168507</v>
      </c>
      <c r="T151" s="168">
        <f ca="1">IF($C151-T$1&lt;År1,0,S150*(1-VLOOKUP($A151,[1]Hugst!$R$5:$W$9,MATCH(ROUNDUP((T$1)/10,0)*10,[1]Hugst!$R$4:$W$4,0))))</f>
        <v>779.86810719319408</v>
      </c>
      <c r="U151" s="168">
        <f ca="1">IF($C151-U$1&lt;År1,0,T150*(1-VLOOKUP($A151,[1]Hugst!$R$5:$W$9,MATCH(ROUNDUP((U$1)/10,0)*10,[1]Hugst!$R$4:$W$4,0))))</f>
        <v>923.99733087974823</v>
      </c>
      <c r="V151" s="168">
        <f ca="1">IF($C151-V$1&lt;År1,0,U150*(1-VLOOKUP($A151,[1]Hugst!$R$5:$W$9,MATCH(ROUNDUP((V$1)/10,0)*10,[1]Hugst!$R$4:$W$4,0))))</f>
        <v>924.51670153352529</v>
      </c>
      <c r="W151" s="168">
        <f ca="1">IF($C151-W$1&lt;År1,0,V150*(1-VLOOKUP($A151,[1]Hugst!$R$5:$W$9,MATCH(ROUNDUP((W$1)/10,0)*10,[1]Hugst!$R$4:$W$4,0))))</f>
        <v>925.03868209008863</v>
      </c>
      <c r="X151" s="168">
        <f ca="1">IF($C151-X$1&lt;År1,0,W150*(1-VLOOKUP($A151,[1]Hugst!$R$5:$W$9,MATCH(ROUNDUP((X$1)/10,0)*10,[1]Hugst!$R$4:$W$4,0))))</f>
        <v>925.56328566452646</v>
      </c>
      <c r="Y151" s="168">
        <f ca="1">IF($C151-Y$1&lt;År1,0,X150*(1-VLOOKUP($A151,[1]Hugst!$R$5:$W$9,MATCH(ROUNDUP((Y$1)/10,0)*10,[1]Hugst!$R$4:$W$4,0))))</f>
        <v>926.09052543782968</v>
      </c>
      <c r="Z151" s="168">
        <f ca="1">IF($C151-Z$1&lt;År1,0,Y150*(1-VLOOKUP($A151,[1]Hugst!$R$5:$W$9,MATCH(ROUNDUP((Z$1)/10,0)*10,[1]Hugst!$R$4:$W$4,0))))</f>
        <v>926.62041465722655</v>
      </c>
      <c r="AA151" s="168">
        <f ca="1">IF($C151-AA$1&lt;År1,0,Z150*(1-VLOOKUP($A151,[1]Hugst!$R$5:$W$9,MATCH(ROUNDUP((AA$1)/10,0)*10,[1]Hugst!$R$4:$W$4,0))))</f>
        <v>927.15296663652339</v>
      </c>
      <c r="AB151" s="168">
        <f ca="1">IF($C151-AB$1&lt;År1,0,AA150*(1-VLOOKUP($A151,[1]Hugst!$R$5:$W$9,MATCH(ROUNDUP((AB$1)/10,0)*10,[1]Hugst!$R$4:$W$4,0))))</f>
        <v>927.68819475641567</v>
      </c>
      <c r="AC151" s="168">
        <f ca="1">IF($C151-AC$1&lt;År1,0,AB150*(1-VLOOKUP($A151,[1]Hugst!$R$5:$W$9,MATCH(ROUNDUP((AC$1)/10,0)*10,[1]Hugst!$R$4:$W$4,0))))</f>
        <v>928.22611246485837</v>
      </c>
      <c r="AD151" s="168">
        <f ca="1">IF($C151-AD$1&lt;År1,0,AC150*(1-VLOOKUP($A151,[1]Hugst!$R$5:$W$9,MATCH(ROUNDUP((AD$1)/10,0)*10,[1]Hugst!$R$4:$W$4,0))))</f>
        <v>928.76673327735557</v>
      </c>
      <c r="AE151" s="168">
        <f ca="1">IF($C151-AE$1&lt;År1,0,AD150*(1-VLOOKUP($A151,[1]Hugst!$R$5:$W$9,MATCH(ROUNDUP((AE$1)/10,0)*10,[1]Hugst!$R$4:$W$4,0))))</f>
        <v>929.31007077735489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95.389324909387597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772.41944580070628</v>
      </c>
      <c r="G152" s="168">
        <f ca="1">IF($C152-G$1&lt;År1,0,F151*(1-VLOOKUP($A152,[1]Hugst!$R$5:$W$9,MATCH(ROUNDUP((G$1)/10,0)*10,[1]Hugst!$R$4:$W$4,0))))</f>
        <v>772.8987891419564</v>
      </c>
      <c r="H152" s="168">
        <f ca="1">IF($C152-H$1&lt;År1,0,G151*(1-VLOOKUP($A152,[1]Hugst!$R$5:$W$9,MATCH(ROUNDUP((H$1)/10,0)*10,[1]Hugst!$R$4:$W$4,0))))</f>
        <v>773.38054124371899</v>
      </c>
      <c r="I152" s="168">
        <f ca="1">IF($C152-I$1&lt;År1,0,H151*(1-VLOOKUP($A152,[1]Hugst!$R$5:$W$9,MATCH(ROUNDUP((I$1)/10,0)*10,[1]Hugst!$R$4:$W$4,0))))</f>
        <v>773.86471421031263</v>
      </c>
      <c r="J152" s="168">
        <f ca="1">IF($C152-J$1&lt;År1,0,I151*(1-VLOOKUP($A152,[1]Hugst!$R$5:$W$9,MATCH(ROUNDUP((J$1)/10,0)*10,[1]Hugst!$R$4:$W$4,0))))</f>
        <v>774.35132020689514</v>
      </c>
      <c r="K152" s="168">
        <f ca="1">IF($C152-K$1&lt;År1,0,J151*(1-VLOOKUP($A152,[1]Hugst!$R$5:$W$9,MATCH(ROUNDUP((K$1)/10,0)*10,[1]Hugst!$R$4:$W$4,0))))</f>
        <v>774.84037145973514</v>
      </c>
      <c r="L152" s="168">
        <f ca="1">IF($C152-L$1&lt;År1,0,K151*(1-VLOOKUP($A152,[1]Hugst!$R$5:$W$9,MATCH(ROUNDUP((L$1)/10,0)*10,[1]Hugst!$R$4:$W$4,0))))</f>
        <v>775.33188025656034</v>
      </c>
      <c r="M152" s="168">
        <f ca="1">IF($C152-M$1&lt;År1,0,L151*(1-VLOOKUP($A152,[1]Hugst!$R$5:$W$9,MATCH(ROUNDUP((M$1)/10,0)*10,[1]Hugst!$R$4:$W$4,0))))</f>
        <v>775.82585894683496</v>
      </c>
      <c r="N152" s="168">
        <f ca="1">IF($C152-N$1&lt;År1,0,M151*(1-VLOOKUP($A152,[1]Hugst!$R$5:$W$9,MATCH(ROUNDUP((N$1)/10,0)*10,[1]Hugst!$R$4:$W$4,0))))</f>
        <v>776.32231994209349</v>
      </c>
      <c r="O152" s="168">
        <f ca="1">IF($C152-O$1&lt;År1,0,N151*(1-VLOOKUP($A152,[1]Hugst!$R$5:$W$9,MATCH(ROUNDUP((O$1)/10,0)*10,[1]Hugst!$R$4:$W$4,0))))</f>
        <v>776.8212757162172</v>
      </c>
      <c r="P152" s="168">
        <f ca="1">IF($C152-P$1&lt;År1,0,O151*(1-VLOOKUP($A152,[1]Hugst!$R$5:$W$9,MATCH(ROUNDUP((P$1)/10,0)*10,[1]Hugst!$R$4:$W$4,0))))</f>
        <v>777.3227388057893</v>
      </c>
      <c r="Q152" s="168">
        <f ca="1">IF($C152-Q$1&lt;År1,0,P151*(1-VLOOKUP($A152,[1]Hugst!$R$5:$W$9,MATCH(ROUNDUP((Q$1)/10,0)*10,[1]Hugst!$R$4:$W$4,0))))</f>
        <v>777.82672181038436</v>
      </c>
      <c r="R152" s="168">
        <f ca="1">IF($C152-R$1&lt;År1,0,Q151*(1-VLOOKUP($A152,[1]Hugst!$R$5:$W$9,MATCH(ROUNDUP((R$1)/10,0)*10,[1]Hugst!$R$4:$W$4,0))))</f>
        <v>778.33323739289256</v>
      </c>
      <c r="S152" s="168">
        <f ca="1">IF($C152-S$1&lt;År1,0,R151*(1-VLOOKUP($A152,[1]Hugst!$R$5:$W$9,MATCH(ROUNDUP((S$1)/10,0)*10,[1]Hugst!$R$4:$W$4,0))))</f>
        <v>778.84229827983415</v>
      </c>
      <c r="T152" s="168">
        <f ca="1">IF($C152-T$1&lt;År1,0,S151*(1-VLOOKUP($A152,[1]Hugst!$R$5:$W$9,MATCH(ROUNDUP((T$1)/10,0)*10,[1]Hugst!$R$4:$W$4,0))))</f>
        <v>779.35391726168507</v>
      </c>
      <c r="U152" s="168">
        <f ca="1">IF($C152-U$1&lt;År1,0,T151*(1-VLOOKUP($A152,[1]Hugst!$R$5:$W$9,MATCH(ROUNDUP((U$1)/10,0)*10,[1]Hugst!$R$4:$W$4,0))))</f>
        <v>779.86810719319408</v>
      </c>
      <c r="V152" s="168">
        <f ca="1">IF($C152-V$1&lt;År1,0,U151*(1-VLOOKUP($A152,[1]Hugst!$R$5:$W$9,MATCH(ROUNDUP((V$1)/10,0)*10,[1]Hugst!$R$4:$W$4,0))))</f>
        <v>923.99733087974823</v>
      </c>
      <c r="W152" s="168">
        <f ca="1">IF($C152-W$1&lt;År1,0,V151*(1-VLOOKUP($A152,[1]Hugst!$R$5:$W$9,MATCH(ROUNDUP((W$1)/10,0)*10,[1]Hugst!$R$4:$W$4,0))))</f>
        <v>924.51670153352529</v>
      </c>
      <c r="X152" s="168">
        <f ca="1">IF($C152-X$1&lt;År1,0,W151*(1-VLOOKUP($A152,[1]Hugst!$R$5:$W$9,MATCH(ROUNDUP((X$1)/10,0)*10,[1]Hugst!$R$4:$W$4,0))))</f>
        <v>925.03868209008863</v>
      </c>
      <c r="Y152" s="168">
        <f ca="1">IF($C152-Y$1&lt;År1,0,X151*(1-VLOOKUP($A152,[1]Hugst!$R$5:$W$9,MATCH(ROUNDUP((Y$1)/10,0)*10,[1]Hugst!$R$4:$W$4,0))))</f>
        <v>925.56328566452646</v>
      </c>
      <c r="Z152" s="168">
        <f ca="1">IF($C152-Z$1&lt;År1,0,Y151*(1-VLOOKUP($A152,[1]Hugst!$R$5:$W$9,MATCH(ROUNDUP((Z$1)/10,0)*10,[1]Hugst!$R$4:$W$4,0))))</f>
        <v>926.09052543782968</v>
      </c>
      <c r="AA152" s="168">
        <f ca="1">IF($C152-AA$1&lt;År1,0,Z151*(1-VLOOKUP($A152,[1]Hugst!$R$5:$W$9,MATCH(ROUNDUP((AA$1)/10,0)*10,[1]Hugst!$R$4:$W$4,0))))</f>
        <v>926.62041465722655</v>
      </c>
      <c r="AB152" s="168">
        <f ca="1">IF($C152-AB$1&lt;År1,0,AA151*(1-VLOOKUP($A152,[1]Hugst!$R$5:$W$9,MATCH(ROUNDUP((AB$1)/10,0)*10,[1]Hugst!$R$4:$W$4,0))))</f>
        <v>927.15296663652339</v>
      </c>
      <c r="AC152" s="168">
        <f ca="1">IF($C152-AC$1&lt;År1,0,AB151*(1-VLOOKUP($A152,[1]Hugst!$R$5:$W$9,MATCH(ROUNDUP((AC$1)/10,0)*10,[1]Hugst!$R$4:$W$4,0))))</f>
        <v>927.68819475641567</v>
      </c>
      <c r="AD152" s="168">
        <f ca="1">IF($C152-AD$1&lt;År1,0,AC151*(1-VLOOKUP($A152,[1]Hugst!$R$5:$W$9,MATCH(ROUNDUP((AD$1)/10,0)*10,[1]Hugst!$R$4:$W$4,0))))</f>
        <v>928.22611246485837</v>
      </c>
      <c r="AE152" s="168">
        <f ca="1">IF($C152-AE$1&lt;År1,0,AD151*(1-VLOOKUP($A152,[1]Hugst!$R$5:$W$9,MATCH(ROUNDUP((AE$1)/10,0)*10,[1]Hugst!$R$4:$W$4,0))))</f>
        <v>928.76673327735557</v>
      </c>
      <c r="AF152" s="168">
        <f ca="1">IF($C152-AF$1&lt;År1,0,AE151*(1-VLOOKUP($A152,[1]Hugst!$R$5:$W$9,MATCH(ROUNDUP((AF$1)/10,0)*10,[1]Hugst!$R$4:$W$4,0))))</f>
        <v>929.31007077735489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94.91237828483554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771.94249917615423</v>
      </c>
      <c r="G153" s="168">
        <f ca="1">IF($C153-G$1&lt;År1,0,F152*(1-VLOOKUP($A153,[1]Hugst!$R$5:$W$9,MATCH(ROUNDUP((G$1)/10,0)*10,[1]Hugst!$R$4:$W$4,0))))</f>
        <v>772.41944580070628</v>
      </c>
      <c r="H153" s="168">
        <f ca="1">IF($C153-H$1&lt;År1,0,G152*(1-VLOOKUP($A153,[1]Hugst!$R$5:$W$9,MATCH(ROUNDUP((H$1)/10,0)*10,[1]Hugst!$R$4:$W$4,0))))</f>
        <v>772.8987891419564</v>
      </c>
      <c r="I153" s="168">
        <f ca="1">IF($C153-I$1&lt;År1,0,H152*(1-VLOOKUP($A153,[1]Hugst!$R$5:$W$9,MATCH(ROUNDUP((I$1)/10,0)*10,[1]Hugst!$R$4:$W$4,0))))</f>
        <v>773.38054124371899</v>
      </c>
      <c r="J153" s="168">
        <f ca="1">IF($C153-J$1&lt;År1,0,I152*(1-VLOOKUP($A153,[1]Hugst!$R$5:$W$9,MATCH(ROUNDUP((J$1)/10,0)*10,[1]Hugst!$R$4:$W$4,0))))</f>
        <v>773.86471421031263</v>
      </c>
      <c r="K153" s="168">
        <f ca="1">IF($C153-K$1&lt;År1,0,J152*(1-VLOOKUP($A153,[1]Hugst!$R$5:$W$9,MATCH(ROUNDUP((K$1)/10,0)*10,[1]Hugst!$R$4:$W$4,0))))</f>
        <v>774.35132020689514</v>
      </c>
      <c r="L153" s="168">
        <f ca="1">IF($C153-L$1&lt;År1,0,K152*(1-VLOOKUP($A153,[1]Hugst!$R$5:$W$9,MATCH(ROUNDUP((L$1)/10,0)*10,[1]Hugst!$R$4:$W$4,0))))</f>
        <v>774.84037145973514</v>
      </c>
      <c r="M153" s="168">
        <f ca="1">IF($C153-M$1&lt;År1,0,L152*(1-VLOOKUP($A153,[1]Hugst!$R$5:$W$9,MATCH(ROUNDUP((M$1)/10,0)*10,[1]Hugst!$R$4:$W$4,0))))</f>
        <v>775.33188025656034</v>
      </c>
      <c r="N153" s="168">
        <f ca="1">IF($C153-N$1&lt;År1,0,M152*(1-VLOOKUP($A153,[1]Hugst!$R$5:$W$9,MATCH(ROUNDUP((N$1)/10,0)*10,[1]Hugst!$R$4:$W$4,0))))</f>
        <v>775.82585894683496</v>
      </c>
      <c r="O153" s="168">
        <f ca="1">IF($C153-O$1&lt;År1,0,N152*(1-VLOOKUP($A153,[1]Hugst!$R$5:$W$9,MATCH(ROUNDUP((O$1)/10,0)*10,[1]Hugst!$R$4:$W$4,0))))</f>
        <v>776.32231994209349</v>
      </c>
      <c r="P153" s="168">
        <f ca="1">IF($C153-P$1&lt;År1,0,O152*(1-VLOOKUP($A153,[1]Hugst!$R$5:$W$9,MATCH(ROUNDUP((P$1)/10,0)*10,[1]Hugst!$R$4:$W$4,0))))</f>
        <v>776.8212757162172</v>
      </c>
      <c r="Q153" s="168">
        <f ca="1">IF($C153-Q$1&lt;År1,0,P152*(1-VLOOKUP($A153,[1]Hugst!$R$5:$W$9,MATCH(ROUNDUP((Q$1)/10,0)*10,[1]Hugst!$R$4:$W$4,0))))</f>
        <v>777.3227388057893</v>
      </c>
      <c r="R153" s="168">
        <f ca="1">IF($C153-R$1&lt;År1,0,Q152*(1-VLOOKUP($A153,[1]Hugst!$R$5:$W$9,MATCH(ROUNDUP((R$1)/10,0)*10,[1]Hugst!$R$4:$W$4,0))))</f>
        <v>777.82672181038436</v>
      </c>
      <c r="S153" s="168">
        <f ca="1">IF($C153-S$1&lt;År1,0,R152*(1-VLOOKUP($A153,[1]Hugst!$R$5:$W$9,MATCH(ROUNDUP((S$1)/10,0)*10,[1]Hugst!$R$4:$W$4,0))))</f>
        <v>778.33323739289256</v>
      </c>
      <c r="T153" s="168">
        <f ca="1">IF($C153-T$1&lt;År1,0,S152*(1-VLOOKUP($A153,[1]Hugst!$R$5:$W$9,MATCH(ROUNDUP((T$1)/10,0)*10,[1]Hugst!$R$4:$W$4,0))))</f>
        <v>778.84229827983415</v>
      </c>
      <c r="U153" s="168">
        <f ca="1">IF($C153-U$1&lt;År1,0,T152*(1-VLOOKUP($A153,[1]Hugst!$R$5:$W$9,MATCH(ROUNDUP((U$1)/10,0)*10,[1]Hugst!$R$4:$W$4,0))))</f>
        <v>779.35391726168507</v>
      </c>
      <c r="V153" s="168">
        <f ca="1">IF($C153-V$1&lt;År1,0,U152*(1-VLOOKUP($A153,[1]Hugst!$R$5:$W$9,MATCH(ROUNDUP((V$1)/10,0)*10,[1]Hugst!$R$4:$W$4,0))))</f>
        <v>779.86810719319408</v>
      </c>
      <c r="W153" s="168">
        <f ca="1">IF($C153-W$1&lt;År1,0,V152*(1-VLOOKUP($A153,[1]Hugst!$R$5:$W$9,MATCH(ROUNDUP((W$1)/10,0)*10,[1]Hugst!$R$4:$W$4,0))))</f>
        <v>923.99733087974823</v>
      </c>
      <c r="X153" s="168">
        <f ca="1">IF($C153-X$1&lt;År1,0,W152*(1-VLOOKUP($A153,[1]Hugst!$R$5:$W$9,MATCH(ROUNDUP((X$1)/10,0)*10,[1]Hugst!$R$4:$W$4,0))))</f>
        <v>924.51670153352529</v>
      </c>
      <c r="Y153" s="168">
        <f ca="1">IF($C153-Y$1&lt;År1,0,X152*(1-VLOOKUP($A153,[1]Hugst!$R$5:$W$9,MATCH(ROUNDUP((Y$1)/10,0)*10,[1]Hugst!$R$4:$W$4,0))))</f>
        <v>925.03868209008863</v>
      </c>
      <c r="Z153" s="168">
        <f ca="1">IF($C153-Z$1&lt;År1,0,Y152*(1-VLOOKUP($A153,[1]Hugst!$R$5:$W$9,MATCH(ROUNDUP((Z$1)/10,0)*10,[1]Hugst!$R$4:$W$4,0))))</f>
        <v>925.56328566452646</v>
      </c>
      <c r="AA153" s="168">
        <f ca="1">IF($C153-AA$1&lt;År1,0,Z152*(1-VLOOKUP($A153,[1]Hugst!$R$5:$W$9,MATCH(ROUNDUP((AA$1)/10,0)*10,[1]Hugst!$R$4:$W$4,0))))</f>
        <v>926.09052543782968</v>
      </c>
      <c r="AB153" s="168">
        <f ca="1">IF($C153-AB$1&lt;År1,0,AA152*(1-VLOOKUP($A153,[1]Hugst!$R$5:$W$9,MATCH(ROUNDUP((AB$1)/10,0)*10,[1]Hugst!$R$4:$W$4,0))))</f>
        <v>926.62041465722655</v>
      </c>
      <c r="AC153" s="168">
        <f ca="1">IF($C153-AC$1&lt;År1,0,AB152*(1-VLOOKUP($A153,[1]Hugst!$R$5:$W$9,MATCH(ROUNDUP((AC$1)/10,0)*10,[1]Hugst!$R$4:$W$4,0))))</f>
        <v>927.15296663652339</v>
      </c>
      <c r="AD153" s="168">
        <f ca="1">IF($C153-AD$1&lt;År1,0,AC152*(1-VLOOKUP($A153,[1]Hugst!$R$5:$W$9,MATCH(ROUNDUP((AD$1)/10,0)*10,[1]Hugst!$R$4:$W$4,0))))</f>
        <v>927.68819475641567</v>
      </c>
      <c r="AE153" s="168">
        <f ca="1">IF($C153-AE$1&lt;År1,0,AD152*(1-VLOOKUP($A153,[1]Hugst!$R$5:$W$9,MATCH(ROUNDUP((AE$1)/10,0)*10,[1]Hugst!$R$4:$W$4,0))))</f>
        <v>928.22611246485837</v>
      </c>
      <c r="AF153" s="168">
        <f ca="1">IF($C153-AF$1&lt;År1,0,AE152*(1-VLOOKUP($A153,[1]Hugst!$R$5:$W$9,MATCH(ROUNDUP((AF$1)/10,0)*10,[1]Hugst!$R$4:$W$4,0))))</f>
        <v>928.76673327735557</v>
      </c>
      <c r="AG153" s="168">
        <f ca="1">IF($C153-AG$1&lt;År1,0,AF152*(1-VLOOKUP($A153,[1]Hugst!$R$5:$W$9,MATCH(ROUNDUP((AG$1)/10,0)*10,[1]Hugst!$R$4:$W$4,0))))</f>
        <v>929.31007077735489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94.437816393413414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771.4679372847321</v>
      </c>
      <c r="G154" s="168">
        <f ca="1">IF($C154-G$1&lt;År1,0,F153*(1-VLOOKUP($A154,[1]Hugst!$R$5:$W$9,MATCH(ROUNDUP((G$1)/10,0)*10,[1]Hugst!$R$4:$W$4,0))))</f>
        <v>771.94249917615423</v>
      </c>
      <c r="H154" s="168">
        <f ca="1">IF($C154-H$1&lt;År1,0,G153*(1-VLOOKUP($A154,[1]Hugst!$R$5:$W$9,MATCH(ROUNDUP((H$1)/10,0)*10,[1]Hugst!$R$4:$W$4,0))))</f>
        <v>772.41944580070628</v>
      </c>
      <c r="I154" s="168">
        <f ca="1">IF($C154-I$1&lt;År1,0,H153*(1-VLOOKUP($A154,[1]Hugst!$R$5:$W$9,MATCH(ROUNDUP((I$1)/10,0)*10,[1]Hugst!$R$4:$W$4,0))))</f>
        <v>772.8987891419564</v>
      </c>
      <c r="J154" s="168">
        <f ca="1">IF($C154-J$1&lt;År1,0,I153*(1-VLOOKUP($A154,[1]Hugst!$R$5:$W$9,MATCH(ROUNDUP((J$1)/10,0)*10,[1]Hugst!$R$4:$W$4,0))))</f>
        <v>773.38054124371899</v>
      </c>
      <c r="K154" s="168">
        <f ca="1">IF($C154-K$1&lt;År1,0,J153*(1-VLOOKUP($A154,[1]Hugst!$R$5:$W$9,MATCH(ROUNDUP((K$1)/10,0)*10,[1]Hugst!$R$4:$W$4,0))))</f>
        <v>773.86471421031263</v>
      </c>
      <c r="L154" s="168">
        <f ca="1">IF($C154-L$1&lt;År1,0,K153*(1-VLOOKUP($A154,[1]Hugst!$R$5:$W$9,MATCH(ROUNDUP((L$1)/10,0)*10,[1]Hugst!$R$4:$W$4,0))))</f>
        <v>774.35132020689514</v>
      </c>
      <c r="M154" s="168">
        <f ca="1">IF($C154-M$1&lt;År1,0,L153*(1-VLOOKUP($A154,[1]Hugst!$R$5:$W$9,MATCH(ROUNDUP((M$1)/10,0)*10,[1]Hugst!$R$4:$W$4,0))))</f>
        <v>774.84037145973514</v>
      </c>
      <c r="N154" s="168">
        <f ca="1">IF($C154-N$1&lt;År1,0,M153*(1-VLOOKUP($A154,[1]Hugst!$R$5:$W$9,MATCH(ROUNDUP((N$1)/10,0)*10,[1]Hugst!$R$4:$W$4,0))))</f>
        <v>775.33188025656034</v>
      </c>
      <c r="O154" s="168">
        <f ca="1">IF($C154-O$1&lt;År1,0,N153*(1-VLOOKUP($A154,[1]Hugst!$R$5:$W$9,MATCH(ROUNDUP((O$1)/10,0)*10,[1]Hugst!$R$4:$W$4,0))))</f>
        <v>775.82585894683496</v>
      </c>
      <c r="P154" s="168">
        <f ca="1">IF($C154-P$1&lt;År1,0,O153*(1-VLOOKUP($A154,[1]Hugst!$R$5:$W$9,MATCH(ROUNDUP((P$1)/10,0)*10,[1]Hugst!$R$4:$W$4,0))))</f>
        <v>776.32231994209349</v>
      </c>
      <c r="Q154" s="168">
        <f ca="1">IF($C154-Q$1&lt;År1,0,P153*(1-VLOOKUP($A154,[1]Hugst!$R$5:$W$9,MATCH(ROUNDUP((Q$1)/10,0)*10,[1]Hugst!$R$4:$W$4,0))))</f>
        <v>776.8212757162172</v>
      </c>
      <c r="R154" s="168">
        <f ca="1">IF($C154-R$1&lt;År1,0,Q153*(1-VLOOKUP($A154,[1]Hugst!$R$5:$W$9,MATCH(ROUNDUP((R$1)/10,0)*10,[1]Hugst!$R$4:$W$4,0))))</f>
        <v>777.3227388057893</v>
      </c>
      <c r="S154" s="168">
        <f ca="1">IF($C154-S$1&lt;År1,0,R153*(1-VLOOKUP($A154,[1]Hugst!$R$5:$W$9,MATCH(ROUNDUP((S$1)/10,0)*10,[1]Hugst!$R$4:$W$4,0))))</f>
        <v>777.82672181038436</v>
      </c>
      <c r="T154" s="168">
        <f ca="1">IF($C154-T$1&lt;År1,0,S153*(1-VLOOKUP($A154,[1]Hugst!$R$5:$W$9,MATCH(ROUNDUP((T$1)/10,0)*10,[1]Hugst!$R$4:$W$4,0))))</f>
        <v>778.33323739289256</v>
      </c>
      <c r="U154" s="168">
        <f ca="1">IF($C154-U$1&lt;År1,0,T153*(1-VLOOKUP($A154,[1]Hugst!$R$5:$W$9,MATCH(ROUNDUP((U$1)/10,0)*10,[1]Hugst!$R$4:$W$4,0))))</f>
        <v>778.84229827983415</v>
      </c>
      <c r="V154" s="168">
        <f ca="1">IF($C154-V$1&lt;År1,0,U153*(1-VLOOKUP($A154,[1]Hugst!$R$5:$W$9,MATCH(ROUNDUP((V$1)/10,0)*10,[1]Hugst!$R$4:$W$4,0))))</f>
        <v>779.35391726168507</v>
      </c>
      <c r="W154" s="168">
        <f ca="1">IF($C154-W$1&lt;År1,0,V153*(1-VLOOKUP($A154,[1]Hugst!$R$5:$W$9,MATCH(ROUNDUP((W$1)/10,0)*10,[1]Hugst!$R$4:$W$4,0))))</f>
        <v>779.86810719319408</v>
      </c>
      <c r="X154" s="168">
        <f ca="1">IF($C154-X$1&lt;År1,0,W153*(1-VLOOKUP($A154,[1]Hugst!$R$5:$W$9,MATCH(ROUNDUP((X$1)/10,0)*10,[1]Hugst!$R$4:$W$4,0))))</f>
        <v>923.99733087974823</v>
      </c>
      <c r="Y154" s="168">
        <f ca="1">IF($C154-Y$1&lt;År1,0,X153*(1-VLOOKUP($A154,[1]Hugst!$R$5:$W$9,MATCH(ROUNDUP((Y$1)/10,0)*10,[1]Hugst!$R$4:$W$4,0))))</f>
        <v>924.51670153352529</v>
      </c>
      <c r="Z154" s="168">
        <f ca="1">IF($C154-Z$1&lt;År1,0,Y153*(1-VLOOKUP($A154,[1]Hugst!$R$5:$W$9,MATCH(ROUNDUP((Z$1)/10,0)*10,[1]Hugst!$R$4:$W$4,0))))</f>
        <v>925.03868209008863</v>
      </c>
      <c r="AA154" s="168">
        <f ca="1">IF($C154-AA$1&lt;År1,0,Z153*(1-VLOOKUP($A154,[1]Hugst!$R$5:$W$9,MATCH(ROUNDUP((AA$1)/10,0)*10,[1]Hugst!$R$4:$W$4,0))))</f>
        <v>925.56328566452646</v>
      </c>
      <c r="AB154" s="168">
        <f ca="1">IF($C154-AB$1&lt;År1,0,AA153*(1-VLOOKUP($A154,[1]Hugst!$R$5:$W$9,MATCH(ROUNDUP((AB$1)/10,0)*10,[1]Hugst!$R$4:$W$4,0))))</f>
        <v>926.09052543782968</v>
      </c>
      <c r="AC154" s="168">
        <f ca="1">IF($C154-AC$1&lt;År1,0,AB153*(1-VLOOKUP($A154,[1]Hugst!$R$5:$W$9,MATCH(ROUNDUP((AC$1)/10,0)*10,[1]Hugst!$R$4:$W$4,0))))</f>
        <v>926.62041465722655</v>
      </c>
      <c r="AD154" s="168">
        <f ca="1">IF($C154-AD$1&lt;År1,0,AC153*(1-VLOOKUP($A154,[1]Hugst!$R$5:$W$9,MATCH(ROUNDUP((AD$1)/10,0)*10,[1]Hugst!$R$4:$W$4,0))))</f>
        <v>927.15296663652339</v>
      </c>
      <c r="AE154" s="168">
        <f ca="1">IF($C154-AE$1&lt;År1,0,AD153*(1-VLOOKUP($A154,[1]Hugst!$R$5:$W$9,MATCH(ROUNDUP((AE$1)/10,0)*10,[1]Hugst!$R$4:$W$4,0))))</f>
        <v>927.68819475641567</v>
      </c>
      <c r="AF154" s="168">
        <f ca="1">IF($C154-AF$1&lt;År1,0,AE153*(1-VLOOKUP($A154,[1]Hugst!$R$5:$W$9,MATCH(ROUNDUP((AF$1)/10,0)*10,[1]Hugst!$R$4:$W$4,0))))</f>
        <v>928.22611246485837</v>
      </c>
      <c r="AG154" s="168">
        <f ca="1">IF($C154-AG$1&lt;År1,0,AF153*(1-VLOOKUP($A154,[1]Hugst!$R$5:$W$9,MATCH(ROUNDUP((AG$1)/10,0)*10,[1]Hugst!$R$4:$W$4,0))))</f>
        <v>928.76673327735557</v>
      </c>
      <c r="AH154" s="168">
        <f ca="1">IF($C154-AH$1&lt;År1,0,AG153*(1-VLOOKUP($A154,[1]Hugst!$R$5:$W$9,MATCH(ROUNDUP((AH$1)/10,0)*10,[1]Hugst!$R$4:$W$4,0))))</f>
        <v>929.31007077735489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93.965627311449225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770.99574820276791</v>
      </c>
      <c r="G155" s="168">
        <f ca="1">IF($C155-G$1&lt;År1,0,F154*(1-VLOOKUP($A155,[1]Hugst!$R$5:$W$9,MATCH(ROUNDUP((G$1)/10,0)*10,[1]Hugst!$R$4:$W$4,0))))</f>
        <v>771.4679372847321</v>
      </c>
      <c r="H155" s="168">
        <f ca="1">IF($C155-H$1&lt;År1,0,G154*(1-VLOOKUP($A155,[1]Hugst!$R$5:$W$9,MATCH(ROUNDUP((H$1)/10,0)*10,[1]Hugst!$R$4:$W$4,0))))</f>
        <v>771.94249917615423</v>
      </c>
      <c r="I155" s="168">
        <f ca="1">IF($C155-I$1&lt;År1,0,H154*(1-VLOOKUP($A155,[1]Hugst!$R$5:$W$9,MATCH(ROUNDUP((I$1)/10,0)*10,[1]Hugst!$R$4:$W$4,0))))</f>
        <v>772.41944580070628</v>
      </c>
      <c r="J155" s="168">
        <f ca="1">IF($C155-J$1&lt;År1,0,I154*(1-VLOOKUP($A155,[1]Hugst!$R$5:$W$9,MATCH(ROUNDUP((J$1)/10,0)*10,[1]Hugst!$R$4:$W$4,0))))</f>
        <v>772.8987891419564</v>
      </c>
      <c r="K155" s="168">
        <f ca="1">IF($C155-K$1&lt;År1,0,J154*(1-VLOOKUP($A155,[1]Hugst!$R$5:$W$9,MATCH(ROUNDUP((K$1)/10,0)*10,[1]Hugst!$R$4:$W$4,0))))</f>
        <v>773.38054124371899</v>
      </c>
      <c r="L155" s="168">
        <f ca="1">IF($C155-L$1&lt;År1,0,K154*(1-VLOOKUP($A155,[1]Hugst!$R$5:$W$9,MATCH(ROUNDUP((L$1)/10,0)*10,[1]Hugst!$R$4:$W$4,0))))</f>
        <v>773.86471421031263</v>
      </c>
      <c r="M155" s="168">
        <f ca="1">IF($C155-M$1&lt;År1,0,L154*(1-VLOOKUP($A155,[1]Hugst!$R$5:$W$9,MATCH(ROUNDUP((M$1)/10,0)*10,[1]Hugst!$R$4:$W$4,0))))</f>
        <v>774.35132020689514</v>
      </c>
      <c r="N155" s="168">
        <f ca="1">IF($C155-N$1&lt;År1,0,M154*(1-VLOOKUP($A155,[1]Hugst!$R$5:$W$9,MATCH(ROUNDUP((N$1)/10,0)*10,[1]Hugst!$R$4:$W$4,0))))</f>
        <v>774.84037145973514</v>
      </c>
      <c r="O155" s="168">
        <f ca="1">IF($C155-O$1&lt;År1,0,N154*(1-VLOOKUP($A155,[1]Hugst!$R$5:$W$9,MATCH(ROUNDUP((O$1)/10,0)*10,[1]Hugst!$R$4:$W$4,0))))</f>
        <v>775.33188025656034</v>
      </c>
      <c r="P155" s="168">
        <f ca="1">IF($C155-P$1&lt;År1,0,O154*(1-VLOOKUP($A155,[1]Hugst!$R$5:$W$9,MATCH(ROUNDUP((P$1)/10,0)*10,[1]Hugst!$R$4:$W$4,0))))</f>
        <v>775.82585894683496</v>
      </c>
      <c r="Q155" s="168">
        <f ca="1">IF($C155-Q$1&lt;År1,0,P154*(1-VLOOKUP($A155,[1]Hugst!$R$5:$W$9,MATCH(ROUNDUP((Q$1)/10,0)*10,[1]Hugst!$R$4:$W$4,0))))</f>
        <v>776.32231994209349</v>
      </c>
      <c r="R155" s="168">
        <f ca="1">IF($C155-R$1&lt;År1,0,Q154*(1-VLOOKUP($A155,[1]Hugst!$R$5:$W$9,MATCH(ROUNDUP((R$1)/10,0)*10,[1]Hugst!$R$4:$W$4,0))))</f>
        <v>776.8212757162172</v>
      </c>
      <c r="S155" s="168">
        <f ca="1">IF($C155-S$1&lt;År1,0,R154*(1-VLOOKUP($A155,[1]Hugst!$R$5:$W$9,MATCH(ROUNDUP((S$1)/10,0)*10,[1]Hugst!$R$4:$W$4,0))))</f>
        <v>777.3227388057893</v>
      </c>
      <c r="T155" s="168">
        <f ca="1">IF($C155-T$1&lt;År1,0,S154*(1-VLOOKUP($A155,[1]Hugst!$R$5:$W$9,MATCH(ROUNDUP((T$1)/10,0)*10,[1]Hugst!$R$4:$W$4,0))))</f>
        <v>777.82672181038436</v>
      </c>
      <c r="U155" s="168">
        <f ca="1">IF($C155-U$1&lt;År1,0,T154*(1-VLOOKUP($A155,[1]Hugst!$R$5:$W$9,MATCH(ROUNDUP((U$1)/10,0)*10,[1]Hugst!$R$4:$W$4,0))))</f>
        <v>778.33323739289256</v>
      </c>
      <c r="V155" s="168">
        <f ca="1">IF($C155-V$1&lt;År1,0,U154*(1-VLOOKUP($A155,[1]Hugst!$R$5:$W$9,MATCH(ROUNDUP((V$1)/10,0)*10,[1]Hugst!$R$4:$W$4,0))))</f>
        <v>778.84229827983415</v>
      </c>
      <c r="W155" s="168">
        <f ca="1">IF($C155-W$1&lt;År1,0,V154*(1-VLOOKUP($A155,[1]Hugst!$R$5:$W$9,MATCH(ROUNDUP((W$1)/10,0)*10,[1]Hugst!$R$4:$W$4,0))))</f>
        <v>779.35391726168507</v>
      </c>
      <c r="X155" s="168">
        <f ca="1">IF($C155-X$1&lt;År1,0,W154*(1-VLOOKUP($A155,[1]Hugst!$R$5:$W$9,MATCH(ROUNDUP((X$1)/10,0)*10,[1]Hugst!$R$4:$W$4,0))))</f>
        <v>779.86810719319408</v>
      </c>
      <c r="Y155" s="168">
        <f ca="1">IF($C155-Y$1&lt;År1,0,X154*(1-VLOOKUP($A155,[1]Hugst!$R$5:$W$9,MATCH(ROUNDUP((Y$1)/10,0)*10,[1]Hugst!$R$4:$W$4,0))))</f>
        <v>923.99733087974823</v>
      </c>
      <c r="Z155" s="168">
        <f ca="1">IF($C155-Z$1&lt;År1,0,Y154*(1-VLOOKUP($A155,[1]Hugst!$R$5:$W$9,MATCH(ROUNDUP((Z$1)/10,0)*10,[1]Hugst!$R$4:$W$4,0))))</f>
        <v>924.51670153352529</v>
      </c>
      <c r="AA155" s="168">
        <f ca="1">IF($C155-AA$1&lt;År1,0,Z154*(1-VLOOKUP($A155,[1]Hugst!$R$5:$W$9,MATCH(ROUNDUP((AA$1)/10,0)*10,[1]Hugst!$R$4:$W$4,0))))</f>
        <v>925.03868209008863</v>
      </c>
      <c r="AB155" s="168">
        <f ca="1">IF($C155-AB$1&lt;År1,0,AA154*(1-VLOOKUP($A155,[1]Hugst!$R$5:$W$9,MATCH(ROUNDUP((AB$1)/10,0)*10,[1]Hugst!$R$4:$W$4,0))))</f>
        <v>925.56328566452646</v>
      </c>
      <c r="AC155" s="168">
        <f ca="1">IF($C155-AC$1&lt;År1,0,AB154*(1-VLOOKUP($A155,[1]Hugst!$R$5:$W$9,MATCH(ROUNDUP((AC$1)/10,0)*10,[1]Hugst!$R$4:$W$4,0))))</f>
        <v>926.09052543782968</v>
      </c>
      <c r="AD155" s="168">
        <f ca="1">IF($C155-AD$1&lt;År1,0,AC154*(1-VLOOKUP($A155,[1]Hugst!$R$5:$W$9,MATCH(ROUNDUP((AD$1)/10,0)*10,[1]Hugst!$R$4:$W$4,0))))</f>
        <v>926.62041465722655</v>
      </c>
      <c r="AE155" s="168">
        <f ca="1">IF($C155-AE$1&lt;År1,0,AD154*(1-VLOOKUP($A155,[1]Hugst!$R$5:$W$9,MATCH(ROUNDUP((AE$1)/10,0)*10,[1]Hugst!$R$4:$W$4,0))))</f>
        <v>927.15296663652339</v>
      </c>
      <c r="AF155" s="168">
        <f ca="1">IF($C155-AF$1&lt;År1,0,AE154*(1-VLOOKUP($A155,[1]Hugst!$R$5:$W$9,MATCH(ROUNDUP((AF$1)/10,0)*10,[1]Hugst!$R$4:$W$4,0))))</f>
        <v>927.68819475641567</v>
      </c>
      <c r="AG155" s="168">
        <f ca="1">IF($C155-AG$1&lt;År1,0,AF154*(1-VLOOKUP($A155,[1]Hugst!$R$5:$W$9,MATCH(ROUNDUP((AG$1)/10,0)*10,[1]Hugst!$R$4:$W$4,0))))</f>
        <v>928.22611246485837</v>
      </c>
      <c r="AH155" s="168">
        <f ca="1">IF($C155-AH$1&lt;År1,0,AG154*(1-VLOOKUP($A155,[1]Hugst!$R$5:$W$9,MATCH(ROUNDUP((AH$1)/10,0)*10,[1]Hugst!$R$4:$W$4,0))))</f>
        <v>928.76673327735557</v>
      </c>
      <c r="AI155" s="168">
        <f ca="1">IF($C155-AI$1&lt;År1,0,AH154*(1-VLOOKUP($A155,[1]Hugst!$R$5:$W$9,MATCH(ROUNDUP((AI$1)/10,0)*10,[1]Hugst!$R$4:$W$4,0))))</f>
        <v>929.31007077735489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93.495799174890635</v>
      </c>
      <c r="E156" s="168">
        <f t="shared" ca="1" si="3"/>
        <v>1.6896546741409111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772.21557474035023</v>
      </c>
      <c r="G156" s="168">
        <f ca="1">IF($C156-G$1&lt;År1,0,F155*(1-VLOOKUP($A156,[1]Hugst!$R$5:$W$9,MATCH(ROUNDUP((G$1)/10,0)*10,[1]Hugst!$R$4:$W$4,0))))</f>
        <v>770.99574820276791</v>
      </c>
      <c r="H156" s="168">
        <f ca="1">IF($C156-H$1&lt;År1,0,G155*(1-VLOOKUP($A156,[1]Hugst!$R$5:$W$9,MATCH(ROUNDUP((H$1)/10,0)*10,[1]Hugst!$R$4:$W$4,0))))</f>
        <v>771.4679372847321</v>
      </c>
      <c r="I156" s="168">
        <f ca="1">IF($C156-I$1&lt;År1,0,H155*(1-VLOOKUP($A156,[1]Hugst!$R$5:$W$9,MATCH(ROUNDUP((I$1)/10,0)*10,[1]Hugst!$R$4:$W$4,0))))</f>
        <v>771.94249917615423</v>
      </c>
      <c r="J156" s="168">
        <f ca="1">IF($C156-J$1&lt;År1,0,I155*(1-VLOOKUP($A156,[1]Hugst!$R$5:$W$9,MATCH(ROUNDUP((J$1)/10,0)*10,[1]Hugst!$R$4:$W$4,0))))</f>
        <v>772.41944580070628</v>
      </c>
      <c r="K156" s="168">
        <f ca="1">IF($C156-K$1&lt;År1,0,J155*(1-VLOOKUP($A156,[1]Hugst!$R$5:$W$9,MATCH(ROUNDUP((K$1)/10,0)*10,[1]Hugst!$R$4:$W$4,0))))</f>
        <v>772.8987891419564</v>
      </c>
      <c r="L156" s="168">
        <f ca="1">IF($C156-L$1&lt;År1,0,K155*(1-VLOOKUP($A156,[1]Hugst!$R$5:$W$9,MATCH(ROUNDUP((L$1)/10,0)*10,[1]Hugst!$R$4:$W$4,0))))</f>
        <v>773.38054124371899</v>
      </c>
      <c r="M156" s="168">
        <f ca="1">IF($C156-M$1&lt;År1,0,L155*(1-VLOOKUP($A156,[1]Hugst!$R$5:$W$9,MATCH(ROUNDUP((M$1)/10,0)*10,[1]Hugst!$R$4:$W$4,0))))</f>
        <v>773.86471421031263</v>
      </c>
      <c r="N156" s="168">
        <f ca="1">IF($C156-N$1&lt;År1,0,M155*(1-VLOOKUP($A156,[1]Hugst!$R$5:$W$9,MATCH(ROUNDUP((N$1)/10,0)*10,[1]Hugst!$R$4:$W$4,0))))</f>
        <v>774.35132020689514</v>
      </c>
      <c r="O156" s="168">
        <f ca="1">IF($C156-O$1&lt;År1,0,N155*(1-VLOOKUP($A156,[1]Hugst!$R$5:$W$9,MATCH(ROUNDUP((O$1)/10,0)*10,[1]Hugst!$R$4:$W$4,0))))</f>
        <v>774.84037145973514</v>
      </c>
      <c r="P156" s="168">
        <f ca="1">IF($C156-P$1&lt;År1,0,O155*(1-VLOOKUP($A156,[1]Hugst!$R$5:$W$9,MATCH(ROUNDUP((P$1)/10,0)*10,[1]Hugst!$R$4:$W$4,0))))</f>
        <v>775.33188025656034</v>
      </c>
      <c r="Q156" s="168">
        <f ca="1">IF($C156-Q$1&lt;År1,0,P155*(1-VLOOKUP($A156,[1]Hugst!$R$5:$W$9,MATCH(ROUNDUP((Q$1)/10,0)*10,[1]Hugst!$R$4:$W$4,0))))</f>
        <v>775.82585894683496</v>
      </c>
      <c r="R156" s="168">
        <f ca="1">IF($C156-R$1&lt;År1,0,Q155*(1-VLOOKUP($A156,[1]Hugst!$R$5:$W$9,MATCH(ROUNDUP((R$1)/10,0)*10,[1]Hugst!$R$4:$W$4,0))))</f>
        <v>776.32231994209349</v>
      </c>
      <c r="S156" s="168">
        <f ca="1">IF($C156-S$1&lt;År1,0,R155*(1-VLOOKUP($A156,[1]Hugst!$R$5:$W$9,MATCH(ROUNDUP((S$1)/10,0)*10,[1]Hugst!$R$4:$W$4,0))))</f>
        <v>776.8212757162172</v>
      </c>
      <c r="T156" s="168">
        <f ca="1">IF($C156-T$1&lt;År1,0,S155*(1-VLOOKUP($A156,[1]Hugst!$R$5:$W$9,MATCH(ROUNDUP((T$1)/10,0)*10,[1]Hugst!$R$4:$W$4,0))))</f>
        <v>777.3227388057893</v>
      </c>
      <c r="U156" s="168">
        <f ca="1">IF($C156-U$1&lt;År1,0,T155*(1-VLOOKUP($A156,[1]Hugst!$R$5:$W$9,MATCH(ROUNDUP((U$1)/10,0)*10,[1]Hugst!$R$4:$W$4,0))))</f>
        <v>777.82672181038436</v>
      </c>
      <c r="V156" s="168">
        <f ca="1">IF($C156-V$1&lt;År1,0,U155*(1-VLOOKUP($A156,[1]Hugst!$R$5:$W$9,MATCH(ROUNDUP((V$1)/10,0)*10,[1]Hugst!$R$4:$W$4,0))))</f>
        <v>778.33323739289256</v>
      </c>
      <c r="W156" s="168">
        <f ca="1">IF($C156-W$1&lt;År1,0,V155*(1-VLOOKUP($A156,[1]Hugst!$R$5:$W$9,MATCH(ROUNDUP((W$1)/10,0)*10,[1]Hugst!$R$4:$W$4,0))))</f>
        <v>778.84229827983415</v>
      </c>
      <c r="X156" s="168">
        <f ca="1">IF($C156-X$1&lt;År1,0,W155*(1-VLOOKUP($A156,[1]Hugst!$R$5:$W$9,MATCH(ROUNDUP((X$1)/10,0)*10,[1]Hugst!$R$4:$W$4,0))))</f>
        <v>779.35391726168507</v>
      </c>
      <c r="Y156" s="168">
        <f ca="1">IF($C156-Y$1&lt;År1,0,X155*(1-VLOOKUP($A156,[1]Hugst!$R$5:$W$9,MATCH(ROUNDUP((Y$1)/10,0)*10,[1]Hugst!$R$4:$W$4,0))))</f>
        <v>779.86810719319408</v>
      </c>
      <c r="Z156" s="168">
        <f ca="1">IF($C156-Z$1&lt;År1,0,Y155*(1-VLOOKUP($A156,[1]Hugst!$R$5:$W$9,MATCH(ROUNDUP((Z$1)/10,0)*10,[1]Hugst!$R$4:$W$4,0))))</f>
        <v>923.99733087974823</v>
      </c>
      <c r="AA156" s="168">
        <f ca="1">IF($C156-AA$1&lt;År1,0,Z155*(1-VLOOKUP($A156,[1]Hugst!$R$5:$W$9,MATCH(ROUNDUP((AA$1)/10,0)*10,[1]Hugst!$R$4:$W$4,0))))</f>
        <v>924.51670153352529</v>
      </c>
      <c r="AB156" s="168">
        <f ca="1">IF($C156-AB$1&lt;År1,0,AA155*(1-VLOOKUP($A156,[1]Hugst!$R$5:$W$9,MATCH(ROUNDUP((AB$1)/10,0)*10,[1]Hugst!$R$4:$W$4,0))))</f>
        <v>925.03868209008863</v>
      </c>
      <c r="AC156" s="168">
        <f ca="1">IF($C156-AC$1&lt;År1,0,AB155*(1-VLOOKUP($A156,[1]Hugst!$R$5:$W$9,MATCH(ROUNDUP((AC$1)/10,0)*10,[1]Hugst!$R$4:$W$4,0))))</f>
        <v>925.56328566452646</v>
      </c>
      <c r="AD156" s="168">
        <f ca="1">IF($C156-AD$1&lt;År1,0,AC155*(1-VLOOKUP($A156,[1]Hugst!$R$5:$W$9,MATCH(ROUNDUP((AD$1)/10,0)*10,[1]Hugst!$R$4:$W$4,0))))</f>
        <v>926.09052543782968</v>
      </c>
      <c r="AE156" s="168">
        <f ca="1">IF($C156-AE$1&lt;År1,0,AD155*(1-VLOOKUP($A156,[1]Hugst!$R$5:$W$9,MATCH(ROUNDUP((AE$1)/10,0)*10,[1]Hugst!$R$4:$W$4,0))))</f>
        <v>926.62041465722655</v>
      </c>
      <c r="AF156" s="168">
        <f ca="1">IF($C156-AF$1&lt;År1,0,AE155*(1-VLOOKUP($A156,[1]Hugst!$R$5:$W$9,MATCH(ROUNDUP((AF$1)/10,0)*10,[1]Hugst!$R$4:$W$4,0))))</f>
        <v>927.15296663652339</v>
      </c>
      <c r="AG156" s="168">
        <f ca="1">IF($C156-AG$1&lt;År1,0,AF155*(1-VLOOKUP($A156,[1]Hugst!$R$5:$W$9,MATCH(ROUNDUP((AG$1)/10,0)*10,[1]Hugst!$R$4:$W$4,0))))</f>
        <v>927.68819475641567</v>
      </c>
      <c r="AH156" s="168">
        <f ca="1">IF($C156-AH$1&lt;År1,0,AG155*(1-VLOOKUP($A156,[1]Hugst!$R$5:$W$9,MATCH(ROUNDUP((AH$1)/10,0)*10,[1]Hugst!$R$4:$W$4,0))))</f>
        <v>928.22611246485837</v>
      </c>
      <c r="AI156" s="168">
        <f ca="1">IF($C156-AI$1&lt;År1,0,AH155*(1-VLOOKUP($A156,[1]Hugst!$R$5:$W$9,MATCH(ROUNDUP((AI$1)/10,0)*10,[1]Hugst!$R$4:$W$4,0))))</f>
        <v>928.76673327735557</v>
      </c>
      <c r="AJ156" s="168">
        <f ca="1">IF($C156-AJ$1&lt;År1,0,AI155*(1-VLOOKUP($A156,[1]Hugst!$R$5:$W$9,MATCH(ROUNDUP((AJ$1)/10,0)*10,[1]Hugst!$R$4:$W$4,0))))</f>
        <v>927.62041610321421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31.80749999999971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120.25583831355286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31.648462499999734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120.09680081355289</v>
      </c>
      <c r="G158" s="168">
        <f ca="1">IF($C158-G$1&lt;År1,0,F157*(1-VLOOKUP($A158,[1]Hugst!$R$5:$W$9,MATCH(ROUNDUP((G$1)/10,0)*10,[1]Hugst!$R$4:$W$4,0))))</f>
        <v>120.25583831355286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31.490220187500384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119.93855850105354</v>
      </c>
      <c r="G159" s="168">
        <f ca="1">IF($C159-G$1&lt;År1,0,F158*(1-VLOOKUP($A159,[1]Hugst!$R$5:$W$9,MATCH(ROUNDUP((G$1)/10,0)*10,[1]Hugst!$R$4:$W$4,0))))</f>
        <v>120.09680081355289</v>
      </c>
      <c r="H159" s="168">
        <f ca="1">IF($C159-H$1&lt;År1,0,G158*(1-VLOOKUP($A159,[1]Hugst!$R$5:$W$9,MATCH(ROUNDUP((H$1)/10,0)*10,[1]Hugst!$R$4:$W$4,0))))</f>
        <v>120.25583831355286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31.332769086562621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119.78110740011577</v>
      </c>
      <c r="G160" s="168">
        <f ca="1">IF($C160-G$1&lt;År1,0,F159*(1-VLOOKUP($A160,[1]Hugst!$R$5:$W$9,MATCH(ROUNDUP((G$1)/10,0)*10,[1]Hugst!$R$4:$W$4,0))))</f>
        <v>119.93855850105354</v>
      </c>
      <c r="H160" s="168">
        <f ca="1">IF($C160-H$1&lt;År1,0,G159*(1-VLOOKUP($A160,[1]Hugst!$R$5:$W$9,MATCH(ROUNDUP((H$1)/10,0)*10,[1]Hugst!$R$4:$W$4,0))))</f>
        <v>120.09680081355289</v>
      </c>
      <c r="I160" s="168">
        <f ca="1">IF($C160-I$1&lt;År1,0,H159*(1-VLOOKUP($A160,[1]Hugst!$R$5:$W$9,MATCH(ROUNDUP((I$1)/10,0)*10,[1]Hugst!$R$4:$W$4,0))))</f>
        <v>120.25583831355286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31.176105241128965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119.62444355468212</v>
      </c>
      <c r="G161" s="168">
        <f ca="1">IF($C161-G$1&lt;År1,0,F160*(1-VLOOKUP($A161,[1]Hugst!$R$5:$W$9,MATCH(ROUNDUP((G$1)/10,0)*10,[1]Hugst!$R$4:$W$4,0))))</f>
        <v>119.78110740011577</v>
      </c>
      <c r="H161" s="168">
        <f ca="1">IF($C161-H$1&lt;År1,0,G160*(1-VLOOKUP($A161,[1]Hugst!$R$5:$W$9,MATCH(ROUNDUP((H$1)/10,0)*10,[1]Hugst!$R$4:$W$4,0))))</f>
        <v>119.93855850105354</v>
      </c>
      <c r="I161" s="168">
        <f ca="1">IF($C161-I$1&lt;År1,0,H160*(1-VLOOKUP($A161,[1]Hugst!$R$5:$W$9,MATCH(ROUNDUP((I$1)/10,0)*10,[1]Hugst!$R$4:$W$4,0))))</f>
        <v>120.09680081355289</v>
      </c>
      <c r="J161" s="168">
        <f ca="1">IF($C161-J$1&lt;År1,0,I160*(1-VLOOKUP($A161,[1]Hugst!$R$5:$W$9,MATCH(ROUNDUP((J$1)/10,0)*10,[1]Hugst!$R$4:$W$4,0))))</f>
        <v>120.25583831355286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31.020224714923842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119.46856302847699</v>
      </c>
      <c r="G162" s="168">
        <f ca="1">IF($C162-G$1&lt;År1,0,F161*(1-VLOOKUP($A162,[1]Hugst!$R$5:$W$9,MATCH(ROUNDUP((G$1)/10,0)*10,[1]Hugst!$R$4:$W$4,0))))</f>
        <v>119.62444355468212</v>
      </c>
      <c r="H162" s="168">
        <f ca="1">IF($C162-H$1&lt;År1,0,G161*(1-VLOOKUP($A162,[1]Hugst!$R$5:$W$9,MATCH(ROUNDUP((H$1)/10,0)*10,[1]Hugst!$R$4:$W$4,0))))</f>
        <v>119.78110740011577</v>
      </c>
      <c r="I162" s="168">
        <f ca="1">IF($C162-I$1&lt;År1,0,H161*(1-VLOOKUP($A162,[1]Hugst!$R$5:$W$9,MATCH(ROUNDUP((I$1)/10,0)*10,[1]Hugst!$R$4:$W$4,0))))</f>
        <v>119.93855850105354</v>
      </c>
      <c r="J162" s="168">
        <f ca="1">IF($C162-J$1&lt;År1,0,I161*(1-VLOOKUP($A162,[1]Hugst!$R$5:$W$9,MATCH(ROUNDUP((J$1)/10,0)*10,[1]Hugst!$R$4:$W$4,0))))</f>
        <v>120.09680081355289</v>
      </c>
      <c r="K162" s="168">
        <f ca="1">IF($C162-K$1&lt;År1,0,J161*(1-VLOOKUP($A162,[1]Hugst!$R$5:$W$9,MATCH(ROUNDUP((K$1)/10,0)*10,[1]Hugst!$R$4:$W$4,0))))</f>
        <v>120.25583831355286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30.865123591350113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119.31346190490326</v>
      </c>
      <c r="G163" s="168">
        <f ca="1">IF($C163-G$1&lt;År1,0,F162*(1-VLOOKUP($A163,[1]Hugst!$R$5:$W$9,MATCH(ROUNDUP((G$1)/10,0)*10,[1]Hugst!$R$4:$W$4,0))))</f>
        <v>119.46856302847699</v>
      </c>
      <c r="H163" s="168">
        <f ca="1">IF($C163-H$1&lt;År1,0,G162*(1-VLOOKUP($A163,[1]Hugst!$R$5:$W$9,MATCH(ROUNDUP((H$1)/10,0)*10,[1]Hugst!$R$4:$W$4,0))))</f>
        <v>119.62444355468212</v>
      </c>
      <c r="I163" s="168">
        <f ca="1">IF($C163-I$1&lt;År1,0,H162*(1-VLOOKUP($A163,[1]Hugst!$R$5:$W$9,MATCH(ROUNDUP((I$1)/10,0)*10,[1]Hugst!$R$4:$W$4,0))))</f>
        <v>119.78110740011577</v>
      </c>
      <c r="J163" s="168">
        <f ca="1">IF($C163-J$1&lt;År1,0,I162*(1-VLOOKUP($A163,[1]Hugst!$R$5:$W$9,MATCH(ROUNDUP((J$1)/10,0)*10,[1]Hugst!$R$4:$W$4,0))))</f>
        <v>119.93855850105354</v>
      </c>
      <c r="K163" s="168">
        <f ca="1">IF($C163-K$1&lt;År1,0,J162*(1-VLOOKUP($A163,[1]Hugst!$R$5:$W$9,MATCH(ROUNDUP((K$1)/10,0)*10,[1]Hugst!$R$4:$W$4,0))))</f>
        <v>120.09680081355289</v>
      </c>
      <c r="L163" s="168">
        <f ca="1">IF($C163-L$1&lt;År1,0,K162*(1-VLOOKUP($A163,[1]Hugst!$R$5:$W$9,MATCH(ROUNDUP((L$1)/10,0)*10,[1]Hugst!$R$4:$W$4,0))))</f>
        <v>120.25583831355286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30.71079797339263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119.15913628694578</v>
      </c>
      <c r="G164" s="168">
        <f ca="1">IF($C164-G$1&lt;År1,0,F163*(1-VLOOKUP($A164,[1]Hugst!$R$5:$W$9,MATCH(ROUNDUP((G$1)/10,0)*10,[1]Hugst!$R$4:$W$4,0))))</f>
        <v>119.31346190490326</v>
      </c>
      <c r="H164" s="168">
        <f ca="1">IF($C164-H$1&lt;År1,0,G163*(1-VLOOKUP($A164,[1]Hugst!$R$5:$W$9,MATCH(ROUNDUP((H$1)/10,0)*10,[1]Hugst!$R$4:$W$4,0))))</f>
        <v>119.46856302847699</v>
      </c>
      <c r="I164" s="168">
        <f ca="1">IF($C164-I$1&lt;År1,0,H163*(1-VLOOKUP($A164,[1]Hugst!$R$5:$W$9,MATCH(ROUNDUP((I$1)/10,0)*10,[1]Hugst!$R$4:$W$4,0))))</f>
        <v>119.62444355468212</v>
      </c>
      <c r="J164" s="168">
        <f ca="1">IF($C164-J$1&lt;År1,0,I163*(1-VLOOKUP($A164,[1]Hugst!$R$5:$W$9,MATCH(ROUNDUP((J$1)/10,0)*10,[1]Hugst!$R$4:$W$4,0))))</f>
        <v>119.78110740011577</v>
      </c>
      <c r="K164" s="168">
        <f ca="1">IF($C164-K$1&lt;År1,0,J163*(1-VLOOKUP($A164,[1]Hugst!$R$5:$W$9,MATCH(ROUNDUP((K$1)/10,0)*10,[1]Hugst!$R$4:$W$4,0))))</f>
        <v>119.93855850105354</v>
      </c>
      <c r="L164" s="168">
        <f ca="1">IF($C164-L$1&lt;År1,0,K163*(1-VLOOKUP($A164,[1]Hugst!$R$5:$W$9,MATCH(ROUNDUP((L$1)/10,0)*10,[1]Hugst!$R$4:$W$4,0))))</f>
        <v>120.09680081355289</v>
      </c>
      <c r="M164" s="168">
        <f ca="1">IF($C164-M$1&lt;År1,0,L163*(1-VLOOKUP($A164,[1]Hugst!$R$5:$W$9,MATCH(ROUNDUP((M$1)/10,0)*10,[1]Hugst!$R$4:$W$4,0))))</f>
        <v>120.25583831355286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30.557243983526121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119.00558229707927</v>
      </c>
      <c r="G165" s="168">
        <f ca="1">IF($C165-G$1&lt;År1,0,F164*(1-VLOOKUP($A165,[1]Hugst!$R$5:$W$9,MATCH(ROUNDUP((G$1)/10,0)*10,[1]Hugst!$R$4:$W$4,0))))</f>
        <v>119.15913628694578</v>
      </c>
      <c r="H165" s="168">
        <f ca="1">IF($C165-H$1&lt;År1,0,G164*(1-VLOOKUP($A165,[1]Hugst!$R$5:$W$9,MATCH(ROUNDUP((H$1)/10,0)*10,[1]Hugst!$R$4:$W$4,0))))</f>
        <v>119.31346190490326</v>
      </c>
      <c r="I165" s="168">
        <f ca="1">IF($C165-I$1&lt;År1,0,H164*(1-VLOOKUP($A165,[1]Hugst!$R$5:$W$9,MATCH(ROUNDUP((I$1)/10,0)*10,[1]Hugst!$R$4:$W$4,0))))</f>
        <v>119.46856302847699</v>
      </c>
      <c r="J165" s="168">
        <f ca="1">IF($C165-J$1&lt;År1,0,I164*(1-VLOOKUP($A165,[1]Hugst!$R$5:$W$9,MATCH(ROUNDUP((J$1)/10,0)*10,[1]Hugst!$R$4:$W$4,0))))</f>
        <v>119.62444355468212</v>
      </c>
      <c r="K165" s="168">
        <f ca="1">IF($C165-K$1&lt;År1,0,J164*(1-VLOOKUP($A165,[1]Hugst!$R$5:$W$9,MATCH(ROUNDUP((K$1)/10,0)*10,[1]Hugst!$R$4:$W$4,0))))</f>
        <v>119.78110740011577</v>
      </c>
      <c r="L165" s="168">
        <f ca="1">IF($C165-L$1&lt;År1,0,K164*(1-VLOOKUP($A165,[1]Hugst!$R$5:$W$9,MATCH(ROUNDUP((L$1)/10,0)*10,[1]Hugst!$R$4:$W$4,0))))</f>
        <v>119.93855850105354</v>
      </c>
      <c r="M165" s="168">
        <f ca="1">IF($C165-M$1&lt;År1,0,L164*(1-VLOOKUP($A165,[1]Hugst!$R$5:$W$9,MATCH(ROUNDUP((M$1)/10,0)*10,[1]Hugst!$R$4:$W$4,0))))</f>
        <v>120.09680081355289</v>
      </c>
      <c r="N165" s="168">
        <f ca="1">IF($C165-N$1&lt;År1,0,M164*(1-VLOOKUP($A165,[1]Hugst!$R$5:$W$9,MATCH(ROUNDUP((N$1)/10,0)*10,[1]Hugst!$R$4:$W$4,0))))</f>
        <v>120.25583831355286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30.40445776360724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118.85279607716039</v>
      </c>
      <c r="G166" s="168">
        <f ca="1">IF($C166-G$1&lt;År1,0,F165*(1-VLOOKUP($A166,[1]Hugst!$R$5:$W$9,MATCH(ROUNDUP((G$1)/10,0)*10,[1]Hugst!$R$4:$W$4,0))))</f>
        <v>119.00558229707927</v>
      </c>
      <c r="H166" s="168">
        <f ca="1">IF($C166-H$1&lt;År1,0,G165*(1-VLOOKUP($A166,[1]Hugst!$R$5:$W$9,MATCH(ROUNDUP((H$1)/10,0)*10,[1]Hugst!$R$4:$W$4,0))))</f>
        <v>119.15913628694578</v>
      </c>
      <c r="I166" s="168">
        <f ca="1">IF($C166-I$1&lt;År1,0,H165*(1-VLOOKUP($A166,[1]Hugst!$R$5:$W$9,MATCH(ROUNDUP((I$1)/10,0)*10,[1]Hugst!$R$4:$W$4,0))))</f>
        <v>119.31346190490326</v>
      </c>
      <c r="J166" s="168">
        <f ca="1">IF($C166-J$1&lt;År1,0,I165*(1-VLOOKUP($A166,[1]Hugst!$R$5:$W$9,MATCH(ROUNDUP((J$1)/10,0)*10,[1]Hugst!$R$4:$W$4,0))))</f>
        <v>119.46856302847699</v>
      </c>
      <c r="K166" s="168">
        <f ca="1">IF($C166-K$1&lt;År1,0,J165*(1-VLOOKUP($A166,[1]Hugst!$R$5:$W$9,MATCH(ROUNDUP((K$1)/10,0)*10,[1]Hugst!$R$4:$W$4,0))))</f>
        <v>119.62444355468212</v>
      </c>
      <c r="L166" s="168">
        <f ca="1">IF($C166-L$1&lt;År1,0,K165*(1-VLOOKUP($A166,[1]Hugst!$R$5:$W$9,MATCH(ROUNDUP((L$1)/10,0)*10,[1]Hugst!$R$4:$W$4,0))))</f>
        <v>119.78110740011577</v>
      </c>
      <c r="M166" s="168">
        <f ca="1">IF($C166-M$1&lt;År1,0,L165*(1-VLOOKUP($A166,[1]Hugst!$R$5:$W$9,MATCH(ROUNDUP((M$1)/10,0)*10,[1]Hugst!$R$4:$W$4,0))))</f>
        <v>119.93855850105354</v>
      </c>
      <c r="N166" s="168">
        <f ca="1">IF($C166-N$1&lt;År1,0,M165*(1-VLOOKUP($A166,[1]Hugst!$R$5:$W$9,MATCH(ROUNDUP((N$1)/10,0)*10,[1]Hugst!$R$4:$W$4,0))))</f>
        <v>120.09680081355289</v>
      </c>
      <c r="O166" s="168">
        <f ca="1">IF($C166-O$1&lt;År1,0,N165*(1-VLOOKUP($A166,[1]Hugst!$R$5:$W$9,MATCH(ROUNDUP((O$1)/10,0)*10,[1]Hugst!$R$4:$W$4,0))))</f>
        <v>120.25583831355286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30.252435474790389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118.70077378834354</v>
      </c>
      <c r="G167" s="168">
        <f ca="1">IF($C167-G$1&lt;År1,0,F166*(1-VLOOKUP($A167,[1]Hugst!$R$5:$W$9,MATCH(ROUNDUP((G$1)/10,0)*10,[1]Hugst!$R$4:$W$4,0))))</f>
        <v>118.85279607716039</v>
      </c>
      <c r="H167" s="168">
        <f ca="1">IF($C167-H$1&lt;År1,0,G166*(1-VLOOKUP($A167,[1]Hugst!$R$5:$W$9,MATCH(ROUNDUP((H$1)/10,0)*10,[1]Hugst!$R$4:$W$4,0))))</f>
        <v>119.00558229707927</v>
      </c>
      <c r="I167" s="168">
        <f ca="1">IF($C167-I$1&lt;År1,0,H166*(1-VLOOKUP($A167,[1]Hugst!$R$5:$W$9,MATCH(ROUNDUP((I$1)/10,0)*10,[1]Hugst!$R$4:$W$4,0))))</f>
        <v>119.15913628694578</v>
      </c>
      <c r="J167" s="168">
        <f ca="1">IF($C167-J$1&lt;År1,0,I166*(1-VLOOKUP($A167,[1]Hugst!$R$5:$W$9,MATCH(ROUNDUP((J$1)/10,0)*10,[1]Hugst!$R$4:$W$4,0))))</f>
        <v>119.31346190490326</v>
      </c>
      <c r="K167" s="168">
        <f ca="1">IF($C167-K$1&lt;År1,0,J166*(1-VLOOKUP($A167,[1]Hugst!$R$5:$W$9,MATCH(ROUNDUP((K$1)/10,0)*10,[1]Hugst!$R$4:$W$4,0))))</f>
        <v>119.46856302847699</v>
      </c>
      <c r="L167" s="168">
        <f ca="1">IF($C167-L$1&lt;År1,0,K166*(1-VLOOKUP($A167,[1]Hugst!$R$5:$W$9,MATCH(ROUNDUP((L$1)/10,0)*10,[1]Hugst!$R$4:$W$4,0))))</f>
        <v>119.62444355468212</v>
      </c>
      <c r="M167" s="168">
        <f ca="1">IF($C167-M$1&lt;År1,0,L166*(1-VLOOKUP($A167,[1]Hugst!$R$5:$W$9,MATCH(ROUNDUP((M$1)/10,0)*10,[1]Hugst!$R$4:$W$4,0))))</f>
        <v>119.78110740011577</v>
      </c>
      <c r="N167" s="168">
        <f ca="1">IF($C167-N$1&lt;År1,0,M166*(1-VLOOKUP($A167,[1]Hugst!$R$5:$W$9,MATCH(ROUNDUP((N$1)/10,0)*10,[1]Hugst!$R$4:$W$4,0))))</f>
        <v>119.93855850105354</v>
      </c>
      <c r="O167" s="168">
        <f ca="1">IF($C167-O$1&lt;År1,0,N166*(1-VLOOKUP($A167,[1]Hugst!$R$5:$W$9,MATCH(ROUNDUP((O$1)/10,0)*10,[1]Hugst!$R$4:$W$4,0))))</f>
        <v>120.09680081355289</v>
      </c>
      <c r="P167" s="168">
        <f ca="1">IF($C167-P$1&lt;År1,0,O166*(1-VLOOKUP($A167,[1]Hugst!$R$5:$W$9,MATCH(ROUNDUP((P$1)/10,0)*10,[1]Hugst!$R$4:$W$4,0))))</f>
        <v>120.25583831355286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30.101173297415528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103.07105240609688</v>
      </c>
      <c r="G168" s="168">
        <f ca="1">IF($C168-G$1&lt;År1,0,F167*(1-VLOOKUP($A168,[1]Hugst!$R$5:$W$9,MATCH(ROUNDUP((G$1)/10,0)*10,[1]Hugst!$R$4:$W$4,0))))</f>
        <v>118.70077378834354</v>
      </c>
      <c r="H168" s="168">
        <f ca="1">IF($C168-H$1&lt;År1,0,G167*(1-VLOOKUP($A168,[1]Hugst!$R$5:$W$9,MATCH(ROUNDUP((H$1)/10,0)*10,[1]Hugst!$R$4:$W$4,0))))</f>
        <v>118.85279607716039</v>
      </c>
      <c r="I168" s="168">
        <f ca="1">IF($C168-I$1&lt;År1,0,H167*(1-VLOOKUP($A168,[1]Hugst!$R$5:$W$9,MATCH(ROUNDUP((I$1)/10,0)*10,[1]Hugst!$R$4:$W$4,0))))</f>
        <v>119.00558229707927</v>
      </c>
      <c r="J168" s="168">
        <f ca="1">IF($C168-J$1&lt;År1,0,I167*(1-VLOOKUP($A168,[1]Hugst!$R$5:$W$9,MATCH(ROUNDUP((J$1)/10,0)*10,[1]Hugst!$R$4:$W$4,0))))</f>
        <v>119.15913628694578</v>
      </c>
      <c r="K168" s="168">
        <f ca="1">IF($C168-K$1&lt;År1,0,J167*(1-VLOOKUP($A168,[1]Hugst!$R$5:$W$9,MATCH(ROUNDUP((K$1)/10,0)*10,[1]Hugst!$R$4:$W$4,0))))</f>
        <v>119.31346190490326</v>
      </c>
      <c r="L168" s="168">
        <f ca="1">IF($C168-L$1&lt;År1,0,K167*(1-VLOOKUP($A168,[1]Hugst!$R$5:$W$9,MATCH(ROUNDUP((L$1)/10,0)*10,[1]Hugst!$R$4:$W$4,0))))</f>
        <v>119.46856302847699</v>
      </c>
      <c r="M168" s="168">
        <f ca="1">IF($C168-M$1&lt;År1,0,L167*(1-VLOOKUP($A168,[1]Hugst!$R$5:$W$9,MATCH(ROUNDUP((M$1)/10,0)*10,[1]Hugst!$R$4:$W$4,0))))</f>
        <v>119.62444355468212</v>
      </c>
      <c r="N168" s="168">
        <f ca="1">IF($C168-N$1&lt;År1,0,M167*(1-VLOOKUP($A168,[1]Hugst!$R$5:$W$9,MATCH(ROUNDUP((N$1)/10,0)*10,[1]Hugst!$R$4:$W$4,0))))</f>
        <v>119.78110740011577</v>
      </c>
      <c r="O168" s="168">
        <f ca="1">IF($C168-O$1&lt;År1,0,N167*(1-VLOOKUP($A168,[1]Hugst!$R$5:$W$9,MATCH(ROUNDUP((O$1)/10,0)*10,[1]Hugst!$R$4:$W$4,0))))</f>
        <v>119.93855850105354</v>
      </c>
      <c r="P168" s="168">
        <f ca="1">IF($C168-P$1&lt;År1,0,O167*(1-VLOOKUP($A168,[1]Hugst!$R$5:$W$9,MATCH(ROUNDUP((P$1)/10,0)*10,[1]Hugst!$R$4:$W$4,0))))</f>
        <v>120.09680081355289</v>
      </c>
      <c r="Q168" s="168">
        <f ca="1">IF($C168-Q$1&lt;År1,0,P167*(1-VLOOKUP($A168,[1]Hugst!$R$5:$W$9,MATCH(ROUNDUP((Q$1)/10,0)*10,[1]Hugst!$R$4:$W$4,0))))</f>
        <v>120.25583831355286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29.950667430929002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102.92054653961036</v>
      </c>
      <c r="G169" s="168">
        <f ca="1">IF($C169-G$1&lt;År1,0,F168*(1-VLOOKUP($A169,[1]Hugst!$R$5:$W$9,MATCH(ROUNDUP((G$1)/10,0)*10,[1]Hugst!$R$4:$W$4,0))))</f>
        <v>103.07105240609688</v>
      </c>
      <c r="H169" s="168">
        <f ca="1">IF($C169-H$1&lt;År1,0,G168*(1-VLOOKUP($A169,[1]Hugst!$R$5:$W$9,MATCH(ROUNDUP((H$1)/10,0)*10,[1]Hugst!$R$4:$W$4,0))))</f>
        <v>118.70077378834354</v>
      </c>
      <c r="I169" s="168">
        <f ca="1">IF($C169-I$1&lt;År1,0,H168*(1-VLOOKUP($A169,[1]Hugst!$R$5:$W$9,MATCH(ROUNDUP((I$1)/10,0)*10,[1]Hugst!$R$4:$W$4,0))))</f>
        <v>118.85279607716039</v>
      </c>
      <c r="J169" s="168">
        <f ca="1">IF($C169-J$1&lt;År1,0,I168*(1-VLOOKUP($A169,[1]Hugst!$R$5:$W$9,MATCH(ROUNDUP((J$1)/10,0)*10,[1]Hugst!$R$4:$W$4,0))))</f>
        <v>119.00558229707927</v>
      </c>
      <c r="K169" s="168">
        <f ca="1">IF($C169-K$1&lt;År1,0,J168*(1-VLOOKUP($A169,[1]Hugst!$R$5:$W$9,MATCH(ROUNDUP((K$1)/10,0)*10,[1]Hugst!$R$4:$W$4,0))))</f>
        <v>119.15913628694578</v>
      </c>
      <c r="L169" s="168">
        <f ca="1">IF($C169-L$1&lt;År1,0,K168*(1-VLOOKUP($A169,[1]Hugst!$R$5:$W$9,MATCH(ROUNDUP((L$1)/10,0)*10,[1]Hugst!$R$4:$W$4,0))))</f>
        <v>119.31346190490326</v>
      </c>
      <c r="M169" s="168">
        <f ca="1">IF($C169-M$1&lt;År1,0,L168*(1-VLOOKUP($A169,[1]Hugst!$R$5:$W$9,MATCH(ROUNDUP((M$1)/10,0)*10,[1]Hugst!$R$4:$W$4,0))))</f>
        <v>119.46856302847699</v>
      </c>
      <c r="N169" s="168">
        <f ca="1">IF($C169-N$1&lt;År1,0,M168*(1-VLOOKUP($A169,[1]Hugst!$R$5:$W$9,MATCH(ROUNDUP((N$1)/10,0)*10,[1]Hugst!$R$4:$W$4,0))))</f>
        <v>119.62444355468212</v>
      </c>
      <c r="O169" s="168">
        <f ca="1">IF($C169-O$1&lt;År1,0,N168*(1-VLOOKUP($A169,[1]Hugst!$R$5:$W$9,MATCH(ROUNDUP((O$1)/10,0)*10,[1]Hugst!$R$4:$W$4,0))))</f>
        <v>119.78110740011577</v>
      </c>
      <c r="P169" s="168">
        <f ca="1">IF($C169-P$1&lt;År1,0,O168*(1-VLOOKUP($A169,[1]Hugst!$R$5:$W$9,MATCH(ROUNDUP((P$1)/10,0)*10,[1]Hugst!$R$4:$W$4,0))))</f>
        <v>119.93855850105354</v>
      </c>
      <c r="Q169" s="168">
        <f ca="1">IF($C169-Q$1&lt;År1,0,P168*(1-VLOOKUP($A169,[1]Hugst!$R$5:$W$9,MATCH(ROUNDUP((Q$1)/10,0)*10,[1]Hugst!$R$4:$W$4,0))))</f>
        <v>120.09680081355289</v>
      </c>
      <c r="R169" s="168">
        <f ca="1">IF($C169-R$1&lt;År1,0,Q168*(1-VLOOKUP($A169,[1]Hugst!$R$5:$W$9,MATCH(ROUNDUP((R$1)/10,0)*10,[1]Hugst!$R$4:$W$4,0))))</f>
        <v>120.25583831355286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29.800914093774225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102.77079320245558</v>
      </c>
      <c r="G170" s="168">
        <f ca="1">IF($C170-G$1&lt;År1,0,F169*(1-VLOOKUP($A170,[1]Hugst!$R$5:$W$9,MATCH(ROUNDUP((G$1)/10,0)*10,[1]Hugst!$R$4:$W$4,0))))</f>
        <v>102.92054653961036</v>
      </c>
      <c r="H170" s="168">
        <f ca="1">IF($C170-H$1&lt;År1,0,G169*(1-VLOOKUP($A170,[1]Hugst!$R$5:$W$9,MATCH(ROUNDUP((H$1)/10,0)*10,[1]Hugst!$R$4:$W$4,0))))</f>
        <v>103.07105240609688</v>
      </c>
      <c r="I170" s="168">
        <f ca="1">IF($C170-I$1&lt;År1,0,H169*(1-VLOOKUP($A170,[1]Hugst!$R$5:$W$9,MATCH(ROUNDUP((I$1)/10,0)*10,[1]Hugst!$R$4:$W$4,0))))</f>
        <v>118.70077378834354</v>
      </c>
      <c r="J170" s="168">
        <f ca="1">IF($C170-J$1&lt;År1,0,I169*(1-VLOOKUP($A170,[1]Hugst!$R$5:$W$9,MATCH(ROUNDUP((J$1)/10,0)*10,[1]Hugst!$R$4:$W$4,0))))</f>
        <v>118.85279607716039</v>
      </c>
      <c r="K170" s="168">
        <f ca="1">IF($C170-K$1&lt;År1,0,J169*(1-VLOOKUP($A170,[1]Hugst!$R$5:$W$9,MATCH(ROUNDUP((K$1)/10,0)*10,[1]Hugst!$R$4:$W$4,0))))</f>
        <v>119.00558229707927</v>
      </c>
      <c r="L170" s="168">
        <f ca="1">IF($C170-L$1&lt;År1,0,K169*(1-VLOOKUP($A170,[1]Hugst!$R$5:$W$9,MATCH(ROUNDUP((L$1)/10,0)*10,[1]Hugst!$R$4:$W$4,0))))</f>
        <v>119.15913628694578</v>
      </c>
      <c r="M170" s="168">
        <f ca="1">IF($C170-M$1&lt;År1,0,L169*(1-VLOOKUP($A170,[1]Hugst!$R$5:$W$9,MATCH(ROUNDUP((M$1)/10,0)*10,[1]Hugst!$R$4:$W$4,0))))</f>
        <v>119.31346190490326</v>
      </c>
      <c r="N170" s="168">
        <f ca="1">IF($C170-N$1&lt;År1,0,M169*(1-VLOOKUP($A170,[1]Hugst!$R$5:$W$9,MATCH(ROUNDUP((N$1)/10,0)*10,[1]Hugst!$R$4:$W$4,0))))</f>
        <v>119.46856302847699</v>
      </c>
      <c r="O170" s="168">
        <f ca="1">IF($C170-O$1&lt;År1,0,N169*(1-VLOOKUP($A170,[1]Hugst!$R$5:$W$9,MATCH(ROUNDUP((O$1)/10,0)*10,[1]Hugst!$R$4:$W$4,0))))</f>
        <v>119.62444355468212</v>
      </c>
      <c r="P170" s="168">
        <f ca="1">IF($C170-P$1&lt;År1,0,O169*(1-VLOOKUP($A170,[1]Hugst!$R$5:$W$9,MATCH(ROUNDUP((P$1)/10,0)*10,[1]Hugst!$R$4:$W$4,0))))</f>
        <v>119.78110740011577</v>
      </c>
      <c r="Q170" s="168">
        <f ca="1">IF($C170-Q$1&lt;År1,0,P169*(1-VLOOKUP($A170,[1]Hugst!$R$5:$W$9,MATCH(ROUNDUP((Q$1)/10,0)*10,[1]Hugst!$R$4:$W$4,0))))</f>
        <v>119.93855850105354</v>
      </c>
      <c r="R170" s="168">
        <f ca="1">IF($C170-R$1&lt;År1,0,Q169*(1-VLOOKUP($A170,[1]Hugst!$R$5:$W$9,MATCH(ROUNDUP((R$1)/10,0)*10,[1]Hugst!$R$4:$W$4,0))))</f>
        <v>120.09680081355289</v>
      </c>
      <c r="S170" s="168">
        <f ca="1">IF($C170-S$1&lt;År1,0,R169*(1-VLOOKUP($A170,[1]Hugst!$R$5:$W$9,MATCH(ROUNDUP((S$1)/10,0)*10,[1]Hugst!$R$4:$W$4,0))))</f>
        <v>120.25583831355286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29.651909523305221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102.62178863198658</v>
      </c>
      <c r="G171" s="168">
        <f ca="1">IF($C171-G$1&lt;År1,0,F170*(1-VLOOKUP($A171,[1]Hugst!$R$5:$W$9,MATCH(ROUNDUP((G$1)/10,0)*10,[1]Hugst!$R$4:$W$4,0))))</f>
        <v>102.77079320245558</v>
      </c>
      <c r="H171" s="168">
        <f ca="1">IF($C171-H$1&lt;År1,0,G170*(1-VLOOKUP($A171,[1]Hugst!$R$5:$W$9,MATCH(ROUNDUP((H$1)/10,0)*10,[1]Hugst!$R$4:$W$4,0))))</f>
        <v>102.92054653961036</v>
      </c>
      <c r="I171" s="168">
        <f ca="1">IF($C171-I$1&lt;År1,0,H170*(1-VLOOKUP($A171,[1]Hugst!$R$5:$W$9,MATCH(ROUNDUP((I$1)/10,0)*10,[1]Hugst!$R$4:$W$4,0))))</f>
        <v>103.07105240609688</v>
      </c>
      <c r="J171" s="168">
        <f ca="1">IF($C171-J$1&lt;År1,0,I170*(1-VLOOKUP($A171,[1]Hugst!$R$5:$W$9,MATCH(ROUNDUP((J$1)/10,0)*10,[1]Hugst!$R$4:$W$4,0))))</f>
        <v>118.70077378834354</v>
      </c>
      <c r="K171" s="168">
        <f ca="1">IF($C171-K$1&lt;År1,0,J170*(1-VLOOKUP($A171,[1]Hugst!$R$5:$W$9,MATCH(ROUNDUP((K$1)/10,0)*10,[1]Hugst!$R$4:$W$4,0))))</f>
        <v>118.85279607716039</v>
      </c>
      <c r="L171" s="168">
        <f ca="1">IF($C171-L$1&lt;År1,0,K170*(1-VLOOKUP($A171,[1]Hugst!$R$5:$W$9,MATCH(ROUNDUP((L$1)/10,0)*10,[1]Hugst!$R$4:$W$4,0))))</f>
        <v>119.00558229707927</v>
      </c>
      <c r="M171" s="168">
        <f ca="1">IF($C171-M$1&lt;År1,0,L170*(1-VLOOKUP($A171,[1]Hugst!$R$5:$W$9,MATCH(ROUNDUP((M$1)/10,0)*10,[1]Hugst!$R$4:$W$4,0))))</f>
        <v>119.15913628694578</v>
      </c>
      <c r="N171" s="168">
        <f ca="1">IF($C171-N$1&lt;År1,0,M170*(1-VLOOKUP($A171,[1]Hugst!$R$5:$W$9,MATCH(ROUNDUP((N$1)/10,0)*10,[1]Hugst!$R$4:$W$4,0))))</f>
        <v>119.31346190490326</v>
      </c>
      <c r="O171" s="168">
        <f ca="1">IF($C171-O$1&lt;År1,0,N170*(1-VLOOKUP($A171,[1]Hugst!$R$5:$W$9,MATCH(ROUNDUP((O$1)/10,0)*10,[1]Hugst!$R$4:$W$4,0))))</f>
        <v>119.46856302847699</v>
      </c>
      <c r="P171" s="168">
        <f ca="1">IF($C171-P$1&lt;År1,0,O170*(1-VLOOKUP($A171,[1]Hugst!$R$5:$W$9,MATCH(ROUNDUP((P$1)/10,0)*10,[1]Hugst!$R$4:$W$4,0))))</f>
        <v>119.62444355468212</v>
      </c>
      <c r="Q171" s="168">
        <f ca="1">IF($C171-Q$1&lt;År1,0,P170*(1-VLOOKUP($A171,[1]Hugst!$R$5:$W$9,MATCH(ROUNDUP((Q$1)/10,0)*10,[1]Hugst!$R$4:$W$4,0))))</f>
        <v>119.78110740011577</v>
      </c>
      <c r="R171" s="168">
        <f ca="1">IF($C171-R$1&lt;År1,0,Q170*(1-VLOOKUP($A171,[1]Hugst!$R$5:$W$9,MATCH(ROUNDUP((R$1)/10,0)*10,[1]Hugst!$R$4:$W$4,0))))</f>
        <v>119.93855850105354</v>
      </c>
      <c r="S171" s="168">
        <f ca="1">IF($C171-S$1&lt;År1,0,R170*(1-VLOOKUP($A171,[1]Hugst!$R$5:$W$9,MATCH(ROUNDUP((S$1)/10,0)*10,[1]Hugst!$R$4:$W$4,0))))</f>
        <v>120.09680081355289</v>
      </c>
      <c r="T171" s="168">
        <f ca="1">IF($C171-T$1&lt;År1,0,S170*(1-VLOOKUP($A171,[1]Hugst!$R$5:$W$9,MATCH(ROUNDUP((T$1)/10,0)*10,[1]Hugst!$R$4:$W$4,0))))</f>
        <v>120.25583831355286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29.503649975689768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102.47352908437112</v>
      </c>
      <c r="G172" s="168">
        <f ca="1">IF($C172-G$1&lt;År1,0,F171*(1-VLOOKUP($A172,[1]Hugst!$R$5:$W$9,MATCH(ROUNDUP((G$1)/10,0)*10,[1]Hugst!$R$4:$W$4,0))))</f>
        <v>102.62178863198658</v>
      </c>
      <c r="H172" s="168">
        <f ca="1">IF($C172-H$1&lt;År1,0,G171*(1-VLOOKUP($A172,[1]Hugst!$R$5:$W$9,MATCH(ROUNDUP((H$1)/10,0)*10,[1]Hugst!$R$4:$W$4,0))))</f>
        <v>102.77079320245558</v>
      </c>
      <c r="I172" s="168">
        <f ca="1">IF($C172-I$1&lt;År1,0,H171*(1-VLOOKUP($A172,[1]Hugst!$R$5:$W$9,MATCH(ROUNDUP((I$1)/10,0)*10,[1]Hugst!$R$4:$W$4,0))))</f>
        <v>102.92054653961036</v>
      </c>
      <c r="J172" s="168">
        <f ca="1">IF($C172-J$1&lt;År1,0,I171*(1-VLOOKUP($A172,[1]Hugst!$R$5:$W$9,MATCH(ROUNDUP((J$1)/10,0)*10,[1]Hugst!$R$4:$W$4,0))))</f>
        <v>103.07105240609688</v>
      </c>
      <c r="K172" s="168">
        <f ca="1">IF($C172-K$1&lt;År1,0,J171*(1-VLOOKUP($A172,[1]Hugst!$R$5:$W$9,MATCH(ROUNDUP((K$1)/10,0)*10,[1]Hugst!$R$4:$W$4,0))))</f>
        <v>118.70077378834354</v>
      </c>
      <c r="L172" s="168">
        <f ca="1">IF($C172-L$1&lt;År1,0,K171*(1-VLOOKUP($A172,[1]Hugst!$R$5:$W$9,MATCH(ROUNDUP((L$1)/10,0)*10,[1]Hugst!$R$4:$W$4,0))))</f>
        <v>118.85279607716039</v>
      </c>
      <c r="M172" s="168">
        <f ca="1">IF($C172-M$1&lt;År1,0,L171*(1-VLOOKUP($A172,[1]Hugst!$R$5:$W$9,MATCH(ROUNDUP((M$1)/10,0)*10,[1]Hugst!$R$4:$W$4,0))))</f>
        <v>119.00558229707927</v>
      </c>
      <c r="N172" s="168">
        <f ca="1">IF($C172-N$1&lt;År1,0,M171*(1-VLOOKUP($A172,[1]Hugst!$R$5:$W$9,MATCH(ROUNDUP((N$1)/10,0)*10,[1]Hugst!$R$4:$W$4,0))))</f>
        <v>119.15913628694578</v>
      </c>
      <c r="O172" s="168">
        <f ca="1">IF($C172-O$1&lt;År1,0,N171*(1-VLOOKUP($A172,[1]Hugst!$R$5:$W$9,MATCH(ROUNDUP((O$1)/10,0)*10,[1]Hugst!$R$4:$W$4,0))))</f>
        <v>119.31346190490326</v>
      </c>
      <c r="P172" s="168">
        <f ca="1">IF($C172-P$1&lt;År1,0,O171*(1-VLOOKUP($A172,[1]Hugst!$R$5:$W$9,MATCH(ROUNDUP((P$1)/10,0)*10,[1]Hugst!$R$4:$W$4,0))))</f>
        <v>119.46856302847699</v>
      </c>
      <c r="Q172" s="168">
        <f ca="1">IF($C172-Q$1&lt;År1,0,P171*(1-VLOOKUP($A172,[1]Hugst!$R$5:$W$9,MATCH(ROUNDUP((Q$1)/10,0)*10,[1]Hugst!$R$4:$W$4,0))))</f>
        <v>119.62444355468212</v>
      </c>
      <c r="R172" s="168">
        <f ca="1">IF($C172-R$1&lt;År1,0,Q171*(1-VLOOKUP($A172,[1]Hugst!$R$5:$W$9,MATCH(ROUNDUP((R$1)/10,0)*10,[1]Hugst!$R$4:$W$4,0))))</f>
        <v>119.78110740011577</v>
      </c>
      <c r="S172" s="168">
        <f ca="1">IF($C172-S$1&lt;År1,0,R171*(1-VLOOKUP($A172,[1]Hugst!$R$5:$W$9,MATCH(ROUNDUP((S$1)/10,0)*10,[1]Hugst!$R$4:$W$4,0))))</f>
        <v>119.93855850105354</v>
      </c>
      <c r="T172" s="168">
        <f ca="1">IF($C172-T$1&lt;År1,0,S171*(1-VLOOKUP($A172,[1]Hugst!$R$5:$W$9,MATCH(ROUNDUP((T$1)/10,0)*10,[1]Hugst!$R$4:$W$4,0))))</f>
        <v>120.09680081355289</v>
      </c>
      <c r="U172" s="168">
        <f ca="1">IF($C172-U$1&lt;År1,0,T171*(1-VLOOKUP($A172,[1]Hugst!$R$5:$W$9,MATCH(ROUNDUP((U$1)/10,0)*10,[1]Hugst!$R$4:$W$4,0))))</f>
        <v>120.25583831355286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29.356131725809973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102.32601083449133</v>
      </c>
      <c r="G173" s="168">
        <f ca="1">IF($C173-G$1&lt;År1,0,F172*(1-VLOOKUP($A173,[1]Hugst!$R$5:$W$9,MATCH(ROUNDUP((G$1)/10,0)*10,[1]Hugst!$R$4:$W$4,0))))</f>
        <v>102.47352908437112</v>
      </c>
      <c r="H173" s="168">
        <f ca="1">IF($C173-H$1&lt;År1,0,G172*(1-VLOOKUP($A173,[1]Hugst!$R$5:$W$9,MATCH(ROUNDUP((H$1)/10,0)*10,[1]Hugst!$R$4:$W$4,0))))</f>
        <v>102.62178863198658</v>
      </c>
      <c r="I173" s="168">
        <f ca="1">IF($C173-I$1&lt;År1,0,H172*(1-VLOOKUP($A173,[1]Hugst!$R$5:$W$9,MATCH(ROUNDUP((I$1)/10,0)*10,[1]Hugst!$R$4:$W$4,0))))</f>
        <v>102.77079320245558</v>
      </c>
      <c r="J173" s="168">
        <f ca="1">IF($C173-J$1&lt;År1,0,I172*(1-VLOOKUP($A173,[1]Hugst!$R$5:$W$9,MATCH(ROUNDUP((J$1)/10,0)*10,[1]Hugst!$R$4:$W$4,0))))</f>
        <v>102.92054653961036</v>
      </c>
      <c r="K173" s="168">
        <f ca="1">IF($C173-K$1&lt;År1,0,J172*(1-VLOOKUP($A173,[1]Hugst!$R$5:$W$9,MATCH(ROUNDUP((K$1)/10,0)*10,[1]Hugst!$R$4:$W$4,0))))</f>
        <v>103.07105240609688</v>
      </c>
      <c r="L173" s="168">
        <f ca="1">IF($C173-L$1&lt;År1,0,K172*(1-VLOOKUP($A173,[1]Hugst!$R$5:$W$9,MATCH(ROUNDUP((L$1)/10,0)*10,[1]Hugst!$R$4:$W$4,0))))</f>
        <v>118.70077378834354</v>
      </c>
      <c r="M173" s="168">
        <f ca="1">IF($C173-M$1&lt;År1,0,L172*(1-VLOOKUP($A173,[1]Hugst!$R$5:$W$9,MATCH(ROUNDUP((M$1)/10,0)*10,[1]Hugst!$R$4:$W$4,0))))</f>
        <v>118.85279607716039</v>
      </c>
      <c r="N173" s="168">
        <f ca="1">IF($C173-N$1&lt;År1,0,M172*(1-VLOOKUP($A173,[1]Hugst!$R$5:$W$9,MATCH(ROUNDUP((N$1)/10,0)*10,[1]Hugst!$R$4:$W$4,0))))</f>
        <v>119.00558229707927</v>
      </c>
      <c r="O173" s="168">
        <f ca="1">IF($C173-O$1&lt;År1,0,N172*(1-VLOOKUP($A173,[1]Hugst!$R$5:$W$9,MATCH(ROUNDUP((O$1)/10,0)*10,[1]Hugst!$R$4:$W$4,0))))</f>
        <v>119.15913628694578</v>
      </c>
      <c r="P173" s="168">
        <f ca="1">IF($C173-P$1&lt;År1,0,O172*(1-VLOOKUP($A173,[1]Hugst!$R$5:$W$9,MATCH(ROUNDUP((P$1)/10,0)*10,[1]Hugst!$R$4:$W$4,0))))</f>
        <v>119.31346190490326</v>
      </c>
      <c r="Q173" s="168">
        <f ca="1">IF($C173-Q$1&lt;År1,0,P172*(1-VLOOKUP($A173,[1]Hugst!$R$5:$W$9,MATCH(ROUNDUP((Q$1)/10,0)*10,[1]Hugst!$R$4:$W$4,0))))</f>
        <v>119.46856302847699</v>
      </c>
      <c r="R173" s="168">
        <f ca="1">IF($C173-R$1&lt;År1,0,Q172*(1-VLOOKUP($A173,[1]Hugst!$R$5:$W$9,MATCH(ROUNDUP((R$1)/10,0)*10,[1]Hugst!$R$4:$W$4,0))))</f>
        <v>119.62444355468212</v>
      </c>
      <c r="S173" s="168">
        <f ca="1">IF($C173-S$1&lt;År1,0,R172*(1-VLOOKUP($A173,[1]Hugst!$R$5:$W$9,MATCH(ROUNDUP((S$1)/10,0)*10,[1]Hugst!$R$4:$W$4,0))))</f>
        <v>119.78110740011577</v>
      </c>
      <c r="T173" s="168">
        <f ca="1">IF($C173-T$1&lt;År1,0,S172*(1-VLOOKUP($A173,[1]Hugst!$R$5:$W$9,MATCH(ROUNDUP((T$1)/10,0)*10,[1]Hugst!$R$4:$W$4,0))))</f>
        <v>119.93855850105354</v>
      </c>
      <c r="U173" s="168">
        <f ca="1">IF($C173-U$1&lt;År1,0,T172*(1-VLOOKUP($A173,[1]Hugst!$R$5:$W$9,MATCH(ROUNDUP((U$1)/10,0)*10,[1]Hugst!$R$4:$W$4,0))))</f>
        <v>120.09680081355289</v>
      </c>
      <c r="V173" s="168">
        <f ca="1">IF($C173-V$1&lt;År1,0,U172*(1-VLOOKUP($A173,[1]Hugst!$R$5:$W$9,MATCH(ROUNDUP((V$1)/10,0)*10,[1]Hugst!$R$4:$W$4,0))))</f>
        <v>120.25583831355286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29.209351067181728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102.17923017586308</v>
      </c>
      <c r="G174" s="168">
        <f ca="1">IF($C174-G$1&lt;År1,0,F173*(1-VLOOKUP($A174,[1]Hugst!$R$5:$W$9,MATCH(ROUNDUP((G$1)/10,0)*10,[1]Hugst!$R$4:$W$4,0))))</f>
        <v>102.32601083449133</v>
      </c>
      <c r="H174" s="168">
        <f ca="1">IF($C174-H$1&lt;År1,0,G173*(1-VLOOKUP($A174,[1]Hugst!$R$5:$W$9,MATCH(ROUNDUP((H$1)/10,0)*10,[1]Hugst!$R$4:$W$4,0))))</f>
        <v>102.47352908437112</v>
      </c>
      <c r="I174" s="168">
        <f ca="1">IF($C174-I$1&lt;År1,0,H173*(1-VLOOKUP($A174,[1]Hugst!$R$5:$W$9,MATCH(ROUNDUP((I$1)/10,0)*10,[1]Hugst!$R$4:$W$4,0))))</f>
        <v>102.62178863198658</v>
      </c>
      <c r="J174" s="168">
        <f ca="1">IF($C174-J$1&lt;År1,0,I173*(1-VLOOKUP($A174,[1]Hugst!$R$5:$W$9,MATCH(ROUNDUP((J$1)/10,0)*10,[1]Hugst!$R$4:$W$4,0))))</f>
        <v>102.77079320245558</v>
      </c>
      <c r="K174" s="168">
        <f ca="1">IF($C174-K$1&lt;År1,0,J173*(1-VLOOKUP($A174,[1]Hugst!$R$5:$W$9,MATCH(ROUNDUP((K$1)/10,0)*10,[1]Hugst!$R$4:$W$4,0))))</f>
        <v>102.92054653961036</v>
      </c>
      <c r="L174" s="168">
        <f ca="1">IF($C174-L$1&lt;År1,0,K173*(1-VLOOKUP($A174,[1]Hugst!$R$5:$W$9,MATCH(ROUNDUP((L$1)/10,0)*10,[1]Hugst!$R$4:$W$4,0))))</f>
        <v>103.07105240609688</v>
      </c>
      <c r="M174" s="168">
        <f ca="1">IF($C174-M$1&lt;År1,0,L173*(1-VLOOKUP($A174,[1]Hugst!$R$5:$W$9,MATCH(ROUNDUP((M$1)/10,0)*10,[1]Hugst!$R$4:$W$4,0))))</f>
        <v>118.70077378834354</v>
      </c>
      <c r="N174" s="168">
        <f ca="1">IF($C174-N$1&lt;År1,0,M173*(1-VLOOKUP($A174,[1]Hugst!$R$5:$W$9,MATCH(ROUNDUP((N$1)/10,0)*10,[1]Hugst!$R$4:$W$4,0))))</f>
        <v>118.85279607716039</v>
      </c>
      <c r="O174" s="168">
        <f ca="1">IF($C174-O$1&lt;År1,0,N173*(1-VLOOKUP($A174,[1]Hugst!$R$5:$W$9,MATCH(ROUNDUP((O$1)/10,0)*10,[1]Hugst!$R$4:$W$4,0))))</f>
        <v>119.00558229707927</v>
      </c>
      <c r="P174" s="168">
        <f ca="1">IF($C174-P$1&lt;År1,0,O173*(1-VLOOKUP($A174,[1]Hugst!$R$5:$W$9,MATCH(ROUNDUP((P$1)/10,0)*10,[1]Hugst!$R$4:$W$4,0))))</f>
        <v>119.15913628694578</v>
      </c>
      <c r="Q174" s="168">
        <f ca="1">IF($C174-Q$1&lt;År1,0,P173*(1-VLOOKUP($A174,[1]Hugst!$R$5:$W$9,MATCH(ROUNDUP((Q$1)/10,0)*10,[1]Hugst!$R$4:$W$4,0))))</f>
        <v>119.31346190490326</v>
      </c>
      <c r="R174" s="168">
        <f ca="1">IF($C174-R$1&lt;År1,0,Q173*(1-VLOOKUP($A174,[1]Hugst!$R$5:$W$9,MATCH(ROUNDUP((R$1)/10,0)*10,[1]Hugst!$R$4:$W$4,0))))</f>
        <v>119.46856302847699</v>
      </c>
      <c r="S174" s="168">
        <f ca="1">IF($C174-S$1&lt;År1,0,R173*(1-VLOOKUP($A174,[1]Hugst!$R$5:$W$9,MATCH(ROUNDUP((S$1)/10,0)*10,[1]Hugst!$R$4:$W$4,0))))</f>
        <v>119.62444355468212</v>
      </c>
      <c r="T174" s="168">
        <f ca="1">IF($C174-T$1&lt;År1,0,S173*(1-VLOOKUP($A174,[1]Hugst!$R$5:$W$9,MATCH(ROUNDUP((T$1)/10,0)*10,[1]Hugst!$R$4:$W$4,0))))</f>
        <v>119.78110740011577</v>
      </c>
      <c r="U174" s="168">
        <f ca="1">IF($C174-U$1&lt;År1,0,T173*(1-VLOOKUP($A174,[1]Hugst!$R$5:$W$9,MATCH(ROUNDUP((U$1)/10,0)*10,[1]Hugst!$R$4:$W$4,0))))</f>
        <v>119.93855850105354</v>
      </c>
      <c r="V174" s="168">
        <f ca="1">IF($C174-V$1&lt;År1,0,U173*(1-VLOOKUP($A174,[1]Hugst!$R$5:$W$9,MATCH(ROUNDUP((V$1)/10,0)*10,[1]Hugst!$R$4:$W$4,0))))</f>
        <v>120.09680081355289</v>
      </c>
      <c r="W174" s="168">
        <f ca="1">IF($C174-W$1&lt;År1,0,V173*(1-VLOOKUP($A174,[1]Hugst!$R$5:$W$9,MATCH(ROUNDUP((W$1)/10,0)*10,[1]Hugst!$R$4:$W$4,0))))</f>
        <v>120.25583831355286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29.063304311846082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102.03318342052744</v>
      </c>
      <c r="G175" s="168">
        <f ca="1">IF($C175-G$1&lt;År1,0,F174*(1-VLOOKUP($A175,[1]Hugst!$R$5:$W$9,MATCH(ROUNDUP((G$1)/10,0)*10,[1]Hugst!$R$4:$W$4,0))))</f>
        <v>102.17923017586308</v>
      </c>
      <c r="H175" s="168">
        <f ca="1">IF($C175-H$1&lt;År1,0,G174*(1-VLOOKUP($A175,[1]Hugst!$R$5:$W$9,MATCH(ROUNDUP((H$1)/10,0)*10,[1]Hugst!$R$4:$W$4,0))))</f>
        <v>102.32601083449133</v>
      </c>
      <c r="I175" s="168">
        <f ca="1">IF($C175-I$1&lt;År1,0,H174*(1-VLOOKUP($A175,[1]Hugst!$R$5:$W$9,MATCH(ROUNDUP((I$1)/10,0)*10,[1]Hugst!$R$4:$W$4,0))))</f>
        <v>102.47352908437112</v>
      </c>
      <c r="J175" s="168">
        <f ca="1">IF($C175-J$1&lt;År1,0,I174*(1-VLOOKUP($A175,[1]Hugst!$R$5:$W$9,MATCH(ROUNDUP((J$1)/10,0)*10,[1]Hugst!$R$4:$W$4,0))))</f>
        <v>102.62178863198658</v>
      </c>
      <c r="K175" s="168">
        <f ca="1">IF($C175-K$1&lt;År1,0,J174*(1-VLOOKUP($A175,[1]Hugst!$R$5:$W$9,MATCH(ROUNDUP((K$1)/10,0)*10,[1]Hugst!$R$4:$W$4,0))))</f>
        <v>102.77079320245558</v>
      </c>
      <c r="L175" s="168">
        <f ca="1">IF($C175-L$1&lt;År1,0,K174*(1-VLOOKUP($A175,[1]Hugst!$R$5:$W$9,MATCH(ROUNDUP((L$1)/10,0)*10,[1]Hugst!$R$4:$W$4,0))))</f>
        <v>102.92054653961036</v>
      </c>
      <c r="M175" s="168">
        <f ca="1">IF($C175-M$1&lt;År1,0,L174*(1-VLOOKUP($A175,[1]Hugst!$R$5:$W$9,MATCH(ROUNDUP((M$1)/10,0)*10,[1]Hugst!$R$4:$W$4,0))))</f>
        <v>103.07105240609688</v>
      </c>
      <c r="N175" s="168">
        <f ca="1">IF($C175-N$1&lt;År1,0,M174*(1-VLOOKUP($A175,[1]Hugst!$R$5:$W$9,MATCH(ROUNDUP((N$1)/10,0)*10,[1]Hugst!$R$4:$W$4,0))))</f>
        <v>118.70077378834354</v>
      </c>
      <c r="O175" s="168">
        <f ca="1">IF($C175-O$1&lt;År1,0,N174*(1-VLOOKUP($A175,[1]Hugst!$R$5:$W$9,MATCH(ROUNDUP((O$1)/10,0)*10,[1]Hugst!$R$4:$W$4,0))))</f>
        <v>118.85279607716039</v>
      </c>
      <c r="P175" s="168">
        <f ca="1">IF($C175-P$1&lt;År1,0,O174*(1-VLOOKUP($A175,[1]Hugst!$R$5:$W$9,MATCH(ROUNDUP((P$1)/10,0)*10,[1]Hugst!$R$4:$W$4,0))))</f>
        <v>119.00558229707927</v>
      </c>
      <c r="Q175" s="168">
        <f ca="1">IF($C175-Q$1&lt;År1,0,P174*(1-VLOOKUP($A175,[1]Hugst!$R$5:$W$9,MATCH(ROUNDUP((Q$1)/10,0)*10,[1]Hugst!$R$4:$W$4,0))))</f>
        <v>119.15913628694578</v>
      </c>
      <c r="R175" s="168">
        <f ca="1">IF($C175-R$1&lt;År1,0,Q174*(1-VLOOKUP($A175,[1]Hugst!$R$5:$W$9,MATCH(ROUNDUP((R$1)/10,0)*10,[1]Hugst!$R$4:$W$4,0))))</f>
        <v>119.31346190490326</v>
      </c>
      <c r="S175" s="168">
        <f ca="1">IF($C175-S$1&lt;År1,0,R174*(1-VLOOKUP($A175,[1]Hugst!$R$5:$W$9,MATCH(ROUNDUP((S$1)/10,0)*10,[1]Hugst!$R$4:$W$4,0))))</f>
        <v>119.46856302847699</v>
      </c>
      <c r="T175" s="168">
        <f ca="1">IF($C175-T$1&lt;År1,0,S174*(1-VLOOKUP($A175,[1]Hugst!$R$5:$W$9,MATCH(ROUNDUP((T$1)/10,0)*10,[1]Hugst!$R$4:$W$4,0))))</f>
        <v>119.62444355468212</v>
      </c>
      <c r="U175" s="168">
        <f ca="1">IF($C175-U$1&lt;År1,0,T174*(1-VLOOKUP($A175,[1]Hugst!$R$5:$W$9,MATCH(ROUNDUP((U$1)/10,0)*10,[1]Hugst!$R$4:$W$4,0))))</f>
        <v>119.78110740011577</v>
      </c>
      <c r="V175" s="168">
        <f ca="1">IF($C175-V$1&lt;År1,0,U174*(1-VLOOKUP($A175,[1]Hugst!$R$5:$W$9,MATCH(ROUNDUP((V$1)/10,0)*10,[1]Hugst!$R$4:$W$4,0))))</f>
        <v>119.93855850105354</v>
      </c>
      <c r="W175" s="168">
        <f ca="1">IF($C175-W$1&lt;År1,0,V174*(1-VLOOKUP($A175,[1]Hugst!$R$5:$W$9,MATCH(ROUNDUP((W$1)/10,0)*10,[1]Hugst!$R$4:$W$4,0))))</f>
        <v>120.09680081355289</v>
      </c>
      <c r="X175" s="168">
        <f ca="1">IF($C175-X$1&lt;År1,0,W174*(1-VLOOKUP($A175,[1]Hugst!$R$5:$W$9,MATCH(ROUNDUP((X$1)/10,0)*10,[1]Hugst!$R$4:$W$4,0))))</f>
        <v>120.25583831355286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28.917987790286134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101.88786689896749</v>
      </c>
      <c r="G176" s="168">
        <f ca="1">IF($C176-G$1&lt;År1,0,F175*(1-VLOOKUP($A176,[1]Hugst!$R$5:$W$9,MATCH(ROUNDUP((G$1)/10,0)*10,[1]Hugst!$R$4:$W$4,0))))</f>
        <v>102.03318342052744</v>
      </c>
      <c r="H176" s="168">
        <f ca="1">IF($C176-H$1&lt;År1,0,G175*(1-VLOOKUP($A176,[1]Hugst!$R$5:$W$9,MATCH(ROUNDUP((H$1)/10,0)*10,[1]Hugst!$R$4:$W$4,0))))</f>
        <v>102.17923017586308</v>
      </c>
      <c r="I176" s="168">
        <f ca="1">IF($C176-I$1&lt;År1,0,H175*(1-VLOOKUP($A176,[1]Hugst!$R$5:$W$9,MATCH(ROUNDUP((I$1)/10,0)*10,[1]Hugst!$R$4:$W$4,0))))</f>
        <v>102.32601083449133</v>
      </c>
      <c r="J176" s="168">
        <f ca="1">IF($C176-J$1&lt;År1,0,I175*(1-VLOOKUP($A176,[1]Hugst!$R$5:$W$9,MATCH(ROUNDUP((J$1)/10,0)*10,[1]Hugst!$R$4:$W$4,0))))</f>
        <v>102.47352908437112</v>
      </c>
      <c r="K176" s="168">
        <f ca="1">IF($C176-K$1&lt;År1,0,J175*(1-VLOOKUP($A176,[1]Hugst!$R$5:$W$9,MATCH(ROUNDUP((K$1)/10,0)*10,[1]Hugst!$R$4:$W$4,0))))</f>
        <v>102.62178863198658</v>
      </c>
      <c r="L176" s="168">
        <f ca="1">IF($C176-L$1&lt;År1,0,K175*(1-VLOOKUP($A176,[1]Hugst!$R$5:$W$9,MATCH(ROUNDUP((L$1)/10,0)*10,[1]Hugst!$R$4:$W$4,0))))</f>
        <v>102.77079320245558</v>
      </c>
      <c r="M176" s="168">
        <f ca="1">IF($C176-M$1&lt;År1,0,L175*(1-VLOOKUP($A176,[1]Hugst!$R$5:$W$9,MATCH(ROUNDUP((M$1)/10,0)*10,[1]Hugst!$R$4:$W$4,0))))</f>
        <v>102.92054653961036</v>
      </c>
      <c r="N176" s="168">
        <f ca="1">IF($C176-N$1&lt;År1,0,M175*(1-VLOOKUP($A176,[1]Hugst!$R$5:$W$9,MATCH(ROUNDUP((N$1)/10,0)*10,[1]Hugst!$R$4:$W$4,0))))</f>
        <v>103.07105240609688</v>
      </c>
      <c r="O176" s="168">
        <f ca="1">IF($C176-O$1&lt;År1,0,N175*(1-VLOOKUP($A176,[1]Hugst!$R$5:$W$9,MATCH(ROUNDUP((O$1)/10,0)*10,[1]Hugst!$R$4:$W$4,0))))</f>
        <v>118.70077378834354</v>
      </c>
      <c r="P176" s="168">
        <f ca="1">IF($C176-P$1&lt;År1,0,O175*(1-VLOOKUP($A176,[1]Hugst!$R$5:$W$9,MATCH(ROUNDUP((P$1)/10,0)*10,[1]Hugst!$R$4:$W$4,0))))</f>
        <v>118.85279607716039</v>
      </c>
      <c r="Q176" s="168">
        <f ca="1">IF($C176-Q$1&lt;År1,0,P175*(1-VLOOKUP($A176,[1]Hugst!$R$5:$W$9,MATCH(ROUNDUP((Q$1)/10,0)*10,[1]Hugst!$R$4:$W$4,0))))</f>
        <v>119.00558229707927</v>
      </c>
      <c r="R176" s="168">
        <f ca="1">IF($C176-R$1&lt;År1,0,Q175*(1-VLOOKUP($A176,[1]Hugst!$R$5:$W$9,MATCH(ROUNDUP((R$1)/10,0)*10,[1]Hugst!$R$4:$W$4,0))))</f>
        <v>119.15913628694578</v>
      </c>
      <c r="S176" s="168">
        <f ca="1">IF($C176-S$1&lt;År1,0,R175*(1-VLOOKUP($A176,[1]Hugst!$R$5:$W$9,MATCH(ROUNDUP((S$1)/10,0)*10,[1]Hugst!$R$4:$W$4,0))))</f>
        <v>119.31346190490326</v>
      </c>
      <c r="T176" s="168">
        <f ca="1">IF($C176-T$1&lt;År1,0,S175*(1-VLOOKUP($A176,[1]Hugst!$R$5:$W$9,MATCH(ROUNDUP((T$1)/10,0)*10,[1]Hugst!$R$4:$W$4,0))))</f>
        <v>119.46856302847699</v>
      </c>
      <c r="U176" s="168">
        <f ca="1">IF($C176-U$1&lt;År1,0,T175*(1-VLOOKUP($A176,[1]Hugst!$R$5:$W$9,MATCH(ROUNDUP((U$1)/10,0)*10,[1]Hugst!$R$4:$W$4,0))))</f>
        <v>119.62444355468212</v>
      </c>
      <c r="V176" s="168">
        <f ca="1">IF($C176-V$1&lt;År1,0,U175*(1-VLOOKUP($A176,[1]Hugst!$R$5:$W$9,MATCH(ROUNDUP((V$1)/10,0)*10,[1]Hugst!$R$4:$W$4,0))))</f>
        <v>119.78110740011577</v>
      </c>
      <c r="W176" s="168">
        <f ca="1">IF($C176-W$1&lt;År1,0,V175*(1-VLOOKUP($A176,[1]Hugst!$R$5:$W$9,MATCH(ROUNDUP((W$1)/10,0)*10,[1]Hugst!$R$4:$W$4,0))))</f>
        <v>119.93855850105354</v>
      </c>
      <c r="X176" s="168">
        <f ca="1">IF($C176-X$1&lt;År1,0,W175*(1-VLOOKUP($A176,[1]Hugst!$R$5:$W$9,MATCH(ROUNDUP((X$1)/10,0)*10,[1]Hugst!$R$4:$W$4,0))))</f>
        <v>120.09680081355289</v>
      </c>
      <c r="Y176" s="168">
        <f ca="1">IF($C176-Y$1&lt;År1,0,X175*(1-VLOOKUP($A176,[1]Hugst!$R$5:$W$9,MATCH(ROUNDUP((Y$1)/10,0)*10,[1]Hugst!$R$4:$W$4,0))))</f>
        <v>120.25583831355286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28.773397851334494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101.74327696001585</v>
      </c>
      <c r="G177" s="168">
        <f ca="1">IF($C177-G$1&lt;År1,0,F176*(1-VLOOKUP($A177,[1]Hugst!$R$5:$W$9,MATCH(ROUNDUP((G$1)/10,0)*10,[1]Hugst!$R$4:$W$4,0))))</f>
        <v>101.88786689896749</v>
      </c>
      <c r="H177" s="168">
        <f ca="1">IF($C177-H$1&lt;År1,0,G176*(1-VLOOKUP($A177,[1]Hugst!$R$5:$W$9,MATCH(ROUNDUP((H$1)/10,0)*10,[1]Hugst!$R$4:$W$4,0))))</f>
        <v>102.03318342052744</v>
      </c>
      <c r="I177" s="168">
        <f ca="1">IF($C177-I$1&lt;År1,0,H176*(1-VLOOKUP($A177,[1]Hugst!$R$5:$W$9,MATCH(ROUNDUP((I$1)/10,0)*10,[1]Hugst!$R$4:$W$4,0))))</f>
        <v>102.17923017586308</v>
      </c>
      <c r="J177" s="168">
        <f ca="1">IF($C177-J$1&lt;År1,0,I176*(1-VLOOKUP($A177,[1]Hugst!$R$5:$W$9,MATCH(ROUNDUP((J$1)/10,0)*10,[1]Hugst!$R$4:$W$4,0))))</f>
        <v>102.32601083449133</v>
      </c>
      <c r="K177" s="168">
        <f ca="1">IF($C177-K$1&lt;År1,0,J176*(1-VLOOKUP($A177,[1]Hugst!$R$5:$W$9,MATCH(ROUNDUP((K$1)/10,0)*10,[1]Hugst!$R$4:$W$4,0))))</f>
        <v>102.47352908437112</v>
      </c>
      <c r="L177" s="168">
        <f ca="1">IF($C177-L$1&lt;År1,0,K176*(1-VLOOKUP($A177,[1]Hugst!$R$5:$W$9,MATCH(ROUNDUP((L$1)/10,0)*10,[1]Hugst!$R$4:$W$4,0))))</f>
        <v>102.62178863198658</v>
      </c>
      <c r="M177" s="168">
        <f ca="1">IF($C177-M$1&lt;År1,0,L176*(1-VLOOKUP($A177,[1]Hugst!$R$5:$W$9,MATCH(ROUNDUP((M$1)/10,0)*10,[1]Hugst!$R$4:$W$4,0))))</f>
        <v>102.77079320245558</v>
      </c>
      <c r="N177" s="168">
        <f ca="1">IF($C177-N$1&lt;År1,0,M176*(1-VLOOKUP($A177,[1]Hugst!$R$5:$W$9,MATCH(ROUNDUP((N$1)/10,0)*10,[1]Hugst!$R$4:$W$4,0))))</f>
        <v>102.92054653961036</v>
      </c>
      <c r="O177" s="168">
        <f ca="1">IF($C177-O$1&lt;År1,0,N176*(1-VLOOKUP($A177,[1]Hugst!$R$5:$W$9,MATCH(ROUNDUP((O$1)/10,0)*10,[1]Hugst!$R$4:$W$4,0))))</f>
        <v>103.07105240609688</v>
      </c>
      <c r="P177" s="168">
        <f ca="1">IF($C177-P$1&lt;År1,0,O176*(1-VLOOKUP($A177,[1]Hugst!$R$5:$W$9,MATCH(ROUNDUP((P$1)/10,0)*10,[1]Hugst!$R$4:$W$4,0))))</f>
        <v>118.70077378834354</v>
      </c>
      <c r="Q177" s="168">
        <f ca="1">IF($C177-Q$1&lt;År1,0,P176*(1-VLOOKUP($A177,[1]Hugst!$R$5:$W$9,MATCH(ROUNDUP((Q$1)/10,0)*10,[1]Hugst!$R$4:$W$4,0))))</f>
        <v>118.85279607716039</v>
      </c>
      <c r="R177" s="168">
        <f ca="1">IF($C177-R$1&lt;År1,0,Q176*(1-VLOOKUP($A177,[1]Hugst!$R$5:$W$9,MATCH(ROUNDUP((R$1)/10,0)*10,[1]Hugst!$R$4:$W$4,0))))</f>
        <v>119.00558229707927</v>
      </c>
      <c r="S177" s="168">
        <f ca="1">IF($C177-S$1&lt;År1,0,R176*(1-VLOOKUP($A177,[1]Hugst!$R$5:$W$9,MATCH(ROUNDUP((S$1)/10,0)*10,[1]Hugst!$R$4:$W$4,0))))</f>
        <v>119.15913628694578</v>
      </c>
      <c r="T177" s="168">
        <f ca="1">IF($C177-T$1&lt;År1,0,S176*(1-VLOOKUP($A177,[1]Hugst!$R$5:$W$9,MATCH(ROUNDUP((T$1)/10,0)*10,[1]Hugst!$R$4:$W$4,0))))</f>
        <v>119.31346190490326</v>
      </c>
      <c r="U177" s="168">
        <f ca="1">IF($C177-U$1&lt;År1,0,T176*(1-VLOOKUP($A177,[1]Hugst!$R$5:$W$9,MATCH(ROUNDUP((U$1)/10,0)*10,[1]Hugst!$R$4:$W$4,0))))</f>
        <v>119.46856302847699</v>
      </c>
      <c r="V177" s="168">
        <f ca="1">IF($C177-V$1&lt;År1,0,U176*(1-VLOOKUP($A177,[1]Hugst!$R$5:$W$9,MATCH(ROUNDUP((V$1)/10,0)*10,[1]Hugst!$R$4:$W$4,0))))</f>
        <v>119.62444355468212</v>
      </c>
      <c r="W177" s="168">
        <f ca="1">IF($C177-W$1&lt;År1,0,V176*(1-VLOOKUP($A177,[1]Hugst!$R$5:$W$9,MATCH(ROUNDUP((W$1)/10,0)*10,[1]Hugst!$R$4:$W$4,0))))</f>
        <v>119.78110740011577</v>
      </c>
      <c r="X177" s="168">
        <f ca="1">IF($C177-X$1&lt;År1,0,W176*(1-VLOOKUP($A177,[1]Hugst!$R$5:$W$9,MATCH(ROUNDUP((X$1)/10,0)*10,[1]Hugst!$R$4:$W$4,0))))</f>
        <v>119.93855850105354</v>
      </c>
      <c r="Y177" s="168">
        <f ca="1">IF($C177-Y$1&lt;År1,0,X176*(1-VLOOKUP($A177,[1]Hugst!$R$5:$W$9,MATCH(ROUNDUP((Y$1)/10,0)*10,[1]Hugst!$R$4:$W$4,0))))</f>
        <v>120.09680081355289</v>
      </c>
      <c r="Z177" s="168">
        <f ca="1">IF($C177-Z$1&lt;År1,0,Y176*(1-VLOOKUP($A177,[1]Hugst!$R$5:$W$9,MATCH(ROUNDUP((Z$1)/10,0)*10,[1]Hugst!$R$4:$W$4,0))))</f>
        <v>120.25583831355286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28.629530862077786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101.59940997075914</v>
      </c>
      <c r="G178" s="168">
        <f ca="1">IF($C178-G$1&lt;År1,0,F177*(1-VLOOKUP($A178,[1]Hugst!$R$5:$W$9,MATCH(ROUNDUP((G$1)/10,0)*10,[1]Hugst!$R$4:$W$4,0))))</f>
        <v>101.74327696001585</v>
      </c>
      <c r="H178" s="168">
        <f ca="1">IF($C178-H$1&lt;År1,0,G177*(1-VLOOKUP($A178,[1]Hugst!$R$5:$W$9,MATCH(ROUNDUP((H$1)/10,0)*10,[1]Hugst!$R$4:$W$4,0))))</f>
        <v>101.88786689896749</v>
      </c>
      <c r="I178" s="168">
        <f ca="1">IF($C178-I$1&lt;År1,0,H177*(1-VLOOKUP($A178,[1]Hugst!$R$5:$W$9,MATCH(ROUNDUP((I$1)/10,0)*10,[1]Hugst!$R$4:$W$4,0))))</f>
        <v>102.03318342052744</v>
      </c>
      <c r="J178" s="168">
        <f ca="1">IF($C178-J$1&lt;År1,0,I177*(1-VLOOKUP($A178,[1]Hugst!$R$5:$W$9,MATCH(ROUNDUP((J$1)/10,0)*10,[1]Hugst!$R$4:$W$4,0))))</f>
        <v>102.17923017586308</v>
      </c>
      <c r="K178" s="168">
        <f ca="1">IF($C178-K$1&lt;År1,0,J177*(1-VLOOKUP($A178,[1]Hugst!$R$5:$W$9,MATCH(ROUNDUP((K$1)/10,0)*10,[1]Hugst!$R$4:$W$4,0))))</f>
        <v>102.32601083449133</v>
      </c>
      <c r="L178" s="168">
        <f ca="1">IF($C178-L$1&lt;År1,0,K177*(1-VLOOKUP($A178,[1]Hugst!$R$5:$W$9,MATCH(ROUNDUP((L$1)/10,0)*10,[1]Hugst!$R$4:$W$4,0))))</f>
        <v>102.47352908437112</v>
      </c>
      <c r="M178" s="168">
        <f ca="1">IF($C178-M$1&lt;År1,0,L177*(1-VLOOKUP($A178,[1]Hugst!$R$5:$W$9,MATCH(ROUNDUP((M$1)/10,0)*10,[1]Hugst!$R$4:$W$4,0))))</f>
        <v>102.62178863198658</v>
      </c>
      <c r="N178" s="168">
        <f ca="1">IF($C178-N$1&lt;År1,0,M177*(1-VLOOKUP($A178,[1]Hugst!$R$5:$W$9,MATCH(ROUNDUP((N$1)/10,0)*10,[1]Hugst!$R$4:$W$4,0))))</f>
        <v>102.77079320245558</v>
      </c>
      <c r="O178" s="168">
        <f ca="1">IF($C178-O$1&lt;År1,0,N177*(1-VLOOKUP($A178,[1]Hugst!$R$5:$W$9,MATCH(ROUNDUP((O$1)/10,0)*10,[1]Hugst!$R$4:$W$4,0))))</f>
        <v>102.92054653961036</v>
      </c>
      <c r="P178" s="168">
        <f ca="1">IF($C178-P$1&lt;År1,0,O177*(1-VLOOKUP($A178,[1]Hugst!$R$5:$W$9,MATCH(ROUNDUP((P$1)/10,0)*10,[1]Hugst!$R$4:$W$4,0))))</f>
        <v>103.07105240609688</v>
      </c>
      <c r="Q178" s="168">
        <f ca="1">IF($C178-Q$1&lt;År1,0,P177*(1-VLOOKUP($A178,[1]Hugst!$R$5:$W$9,MATCH(ROUNDUP((Q$1)/10,0)*10,[1]Hugst!$R$4:$W$4,0))))</f>
        <v>118.70077378834354</v>
      </c>
      <c r="R178" s="168">
        <f ca="1">IF($C178-R$1&lt;År1,0,Q177*(1-VLOOKUP($A178,[1]Hugst!$R$5:$W$9,MATCH(ROUNDUP((R$1)/10,0)*10,[1]Hugst!$R$4:$W$4,0))))</f>
        <v>118.85279607716039</v>
      </c>
      <c r="S178" s="168">
        <f ca="1">IF($C178-S$1&lt;År1,0,R177*(1-VLOOKUP($A178,[1]Hugst!$R$5:$W$9,MATCH(ROUNDUP((S$1)/10,0)*10,[1]Hugst!$R$4:$W$4,0))))</f>
        <v>119.00558229707927</v>
      </c>
      <c r="T178" s="168">
        <f ca="1">IF($C178-T$1&lt;År1,0,S177*(1-VLOOKUP($A178,[1]Hugst!$R$5:$W$9,MATCH(ROUNDUP((T$1)/10,0)*10,[1]Hugst!$R$4:$W$4,0))))</f>
        <v>119.15913628694578</v>
      </c>
      <c r="U178" s="168">
        <f ca="1">IF($C178-U$1&lt;År1,0,T177*(1-VLOOKUP($A178,[1]Hugst!$R$5:$W$9,MATCH(ROUNDUP((U$1)/10,0)*10,[1]Hugst!$R$4:$W$4,0))))</f>
        <v>119.31346190490326</v>
      </c>
      <c r="V178" s="168">
        <f ca="1">IF($C178-V$1&lt;År1,0,U177*(1-VLOOKUP($A178,[1]Hugst!$R$5:$W$9,MATCH(ROUNDUP((V$1)/10,0)*10,[1]Hugst!$R$4:$W$4,0))))</f>
        <v>119.46856302847699</v>
      </c>
      <c r="W178" s="168">
        <f ca="1">IF($C178-W$1&lt;År1,0,V177*(1-VLOOKUP($A178,[1]Hugst!$R$5:$W$9,MATCH(ROUNDUP((W$1)/10,0)*10,[1]Hugst!$R$4:$W$4,0))))</f>
        <v>119.62444355468212</v>
      </c>
      <c r="X178" s="168">
        <f ca="1">IF($C178-X$1&lt;År1,0,W177*(1-VLOOKUP($A178,[1]Hugst!$R$5:$W$9,MATCH(ROUNDUP((X$1)/10,0)*10,[1]Hugst!$R$4:$W$4,0))))</f>
        <v>119.78110740011577</v>
      </c>
      <c r="Y178" s="168">
        <f ca="1">IF($C178-Y$1&lt;År1,0,X177*(1-VLOOKUP($A178,[1]Hugst!$R$5:$W$9,MATCH(ROUNDUP((Y$1)/10,0)*10,[1]Hugst!$R$4:$W$4,0))))</f>
        <v>119.93855850105354</v>
      </c>
      <c r="Z178" s="168">
        <f ca="1">IF($C178-Z$1&lt;År1,0,Y177*(1-VLOOKUP($A178,[1]Hugst!$R$5:$W$9,MATCH(ROUNDUP((Z$1)/10,0)*10,[1]Hugst!$R$4:$W$4,0))))</f>
        <v>120.09680081355289</v>
      </c>
      <c r="AA178" s="168">
        <f ca="1">IF($C178-AA$1&lt;År1,0,Z177*(1-VLOOKUP($A178,[1]Hugst!$R$5:$W$9,MATCH(ROUNDUP((AA$1)/10,0)*10,[1]Hugst!$R$4:$W$4,0))))</f>
        <v>120.25583831355286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28.486383207768881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101.45626231645024</v>
      </c>
      <c r="G179" s="168">
        <f ca="1">IF($C179-G$1&lt;År1,0,F178*(1-VLOOKUP($A179,[1]Hugst!$R$5:$W$9,MATCH(ROUNDUP((G$1)/10,0)*10,[1]Hugst!$R$4:$W$4,0))))</f>
        <v>101.59940997075914</v>
      </c>
      <c r="H179" s="168">
        <f ca="1">IF($C179-H$1&lt;År1,0,G178*(1-VLOOKUP($A179,[1]Hugst!$R$5:$W$9,MATCH(ROUNDUP((H$1)/10,0)*10,[1]Hugst!$R$4:$W$4,0))))</f>
        <v>101.74327696001585</v>
      </c>
      <c r="I179" s="168">
        <f ca="1">IF($C179-I$1&lt;År1,0,H178*(1-VLOOKUP($A179,[1]Hugst!$R$5:$W$9,MATCH(ROUNDUP((I$1)/10,0)*10,[1]Hugst!$R$4:$W$4,0))))</f>
        <v>101.88786689896749</v>
      </c>
      <c r="J179" s="168">
        <f ca="1">IF($C179-J$1&lt;År1,0,I178*(1-VLOOKUP($A179,[1]Hugst!$R$5:$W$9,MATCH(ROUNDUP((J$1)/10,0)*10,[1]Hugst!$R$4:$W$4,0))))</f>
        <v>102.03318342052744</v>
      </c>
      <c r="K179" s="168">
        <f ca="1">IF($C179-K$1&lt;År1,0,J178*(1-VLOOKUP($A179,[1]Hugst!$R$5:$W$9,MATCH(ROUNDUP((K$1)/10,0)*10,[1]Hugst!$R$4:$W$4,0))))</f>
        <v>102.17923017586308</v>
      </c>
      <c r="L179" s="168">
        <f ca="1">IF($C179-L$1&lt;År1,0,K178*(1-VLOOKUP($A179,[1]Hugst!$R$5:$W$9,MATCH(ROUNDUP((L$1)/10,0)*10,[1]Hugst!$R$4:$W$4,0))))</f>
        <v>102.32601083449133</v>
      </c>
      <c r="M179" s="168">
        <f ca="1">IF($C179-M$1&lt;År1,0,L178*(1-VLOOKUP($A179,[1]Hugst!$R$5:$W$9,MATCH(ROUNDUP((M$1)/10,0)*10,[1]Hugst!$R$4:$W$4,0))))</f>
        <v>102.47352908437112</v>
      </c>
      <c r="N179" s="168">
        <f ca="1">IF($C179-N$1&lt;År1,0,M178*(1-VLOOKUP($A179,[1]Hugst!$R$5:$W$9,MATCH(ROUNDUP((N$1)/10,0)*10,[1]Hugst!$R$4:$W$4,0))))</f>
        <v>102.62178863198658</v>
      </c>
      <c r="O179" s="168">
        <f ca="1">IF($C179-O$1&lt;År1,0,N178*(1-VLOOKUP($A179,[1]Hugst!$R$5:$W$9,MATCH(ROUNDUP((O$1)/10,0)*10,[1]Hugst!$R$4:$W$4,0))))</f>
        <v>102.77079320245558</v>
      </c>
      <c r="P179" s="168">
        <f ca="1">IF($C179-P$1&lt;År1,0,O178*(1-VLOOKUP($A179,[1]Hugst!$R$5:$W$9,MATCH(ROUNDUP((P$1)/10,0)*10,[1]Hugst!$R$4:$W$4,0))))</f>
        <v>102.92054653961036</v>
      </c>
      <c r="Q179" s="168">
        <f ca="1">IF($C179-Q$1&lt;År1,0,P178*(1-VLOOKUP($A179,[1]Hugst!$R$5:$W$9,MATCH(ROUNDUP((Q$1)/10,0)*10,[1]Hugst!$R$4:$W$4,0))))</f>
        <v>103.07105240609688</v>
      </c>
      <c r="R179" s="168">
        <f ca="1">IF($C179-R$1&lt;År1,0,Q178*(1-VLOOKUP($A179,[1]Hugst!$R$5:$W$9,MATCH(ROUNDUP((R$1)/10,0)*10,[1]Hugst!$R$4:$W$4,0))))</f>
        <v>118.70077378834354</v>
      </c>
      <c r="S179" s="168">
        <f ca="1">IF($C179-S$1&lt;År1,0,R178*(1-VLOOKUP($A179,[1]Hugst!$R$5:$W$9,MATCH(ROUNDUP((S$1)/10,0)*10,[1]Hugst!$R$4:$W$4,0))))</f>
        <v>118.85279607716039</v>
      </c>
      <c r="T179" s="168">
        <f ca="1">IF($C179-T$1&lt;År1,0,S178*(1-VLOOKUP($A179,[1]Hugst!$R$5:$W$9,MATCH(ROUNDUP((T$1)/10,0)*10,[1]Hugst!$R$4:$W$4,0))))</f>
        <v>119.00558229707927</v>
      </c>
      <c r="U179" s="168">
        <f ca="1">IF($C179-U$1&lt;År1,0,T178*(1-VLOOKUP($A179,[1]Hugst!$R$5:$W$9,MATCH(ROUNDUP((U$1)/10,0)*10,[1]Hugst!$R$4:$W$4,0))))</f>
        <v>119.15913628694578</v>
      </c>
      <c r="V179" s="168">
        <f ca="1">IF($C179-V$1&lt;År1,0,U178*(1-VLOOKUP($A179,[1]Hugst!$R$5:$W$9,MATCH(ROUNDUP((V$1)/10,0)*10,[1]Hugst!$R$4:$W$4,0))))</f>
        <v>119.31346190490326</v>
      </c>
      <c r="W179" s="168">
        <f ca="1">IF($C179-W$1&lt;År1,0,V178*(1-VLOOKUP($A179,[1]Hugst!$R$5:$W$9,MATCH(ROUNDUP((W$1)/10,0)*10,[1]Hugst!$R$4:$W$4,0))))</f>
        <v>119.46856302847699</v>
      </c>
      <c r="X179" s="168">
        <f ca="1">IF($C179-X$1&lt;År1,0,W178*(1-VLOOKUP($A179,[1]Hugst!$R$5:$W$9,MATCH(ROUNDUP((X$1)/10,0)*10,[1]Hugst!$R$4:$W$4,0))))</f>
        <v>119.62444355468212</v>
      </c>
      <c r="Y179" s="168">
        <f ca="1">IF($C179-Y$1&lt;År1,0,X178*(1-VLOOKUP($A179,[1]Hugst!$R$5:$W$9,MATCH(ROUNDUP((Y$1)/10,0)*10,[1]Hugst!$R$4:$W$4,0))))</f>
        <v>119.78110740011577</v>
      </c>
      <c r="Z179" s="168">
        <f ca="1">IF($C179-Z$1&lt;År1,0,Y178*(1-VLOOKUP($A179,[1]Hugst!$R$5:$W$9,MATCH(ROUNDUP((Z$1)/10,0)*10,[1]Hugst!$R$4:$W$4,0))))</f>
        <v>119.93855850105354</v>
      </c>
      <c r="AA179" s="168">
        <f ca="1">IF($C179-AA$1&lt;År1,0,Z178*(1-VLOOKUP($A179,[1]Hugst!$R$5:$W$9,MATCH(ROUNDUP((AA$1)/10,0)*10,[1]Hugst!$R$4:$W$4,0))))</f>
        <v>120.09680081355289</v>
      </c>
      <c r="AB179" s="168">
        <f ca="1">IF($C179-AB$1&lt;År1,0,AA178*(1-VLOOKUP($A179,[1]Hugst!$R$5:$W$9,MATCH(ROUNDUP((AB$1)/10,0)*10,[1]Hugst!$R$4:$W$4,0))))</f>
        <v>120.25583831355286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28.343951291728445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101.3138304004098</v>
      </c>
      <c r="G180" s="168">
        <f ca="1">IF($C180-G$1&lt;År1,0,F179*(1-VLOOKUP($A180,[1]Hugst!$R$5:$W$9,MATCH(ROUNDUP((G$1)/10,0)*10,[1]Hugst!$R$4:$W$4,0))))</f>
        <v>101.45626231645024</v>
      </c>
      <c r="H180" s="168">
        <f ca="1">IF($C180-H$1&lt;År1,0,G179*(1-VLOOKUP($A180,[1]Hugst!$R$5:$W$9,MATCH(ROUNDUP((H$1)/10,0)*10,[1]Hugst!$R$4:$W$4,0))))</f>
        <v>101.59940997075914</v>
      </c>
      <c r="I180" s="168">
        <f ca="1">IF($C180-I$1&lt;År1,0,H179*(1-VLOOKUP($A180,[1]Hugst!$R$5:$W$9,MATCH(ROUNDUP((I$1)/10,0)*10,[1]Hugst!$R$4:$W$4,0))))</f>
        <v>101.74327696001585</v>
      </c>
      <c r="J180" s="168">
        <f ca="1">IF($C180-J$1&lt;År1,0,I179*(1-VLOOKUP($A180,[1]Hugst!$R$5:$W$9,MATCH(ROUNDUP((J$1)/10,0)*10,[1]Hugst!$R$4:$W$4,0))))</f>
        <v>101.88786689896749</v>
      </c>
      <c r="K180" s="168">
        <f ca="1">IF($C180-K$1&lt;År1,0,J179*(1-VLOOKUP($A180,[1]Hugst!$R$5:$W$9,MATCH(ROUNDUP((K$1)/10,0)*10,[1]Hugst!$R$4:$W$4,0))))</f>
        <v>102.03318342052744</v>
      </c>
      <c r="L180" s="168">
        <f ca="1">IF($C180-L$1&lt;År1,0,K179*(1-VLOOKUP($A180,[1]Hugst!$R$5:$W$9,MATCH(ROUNDUP((L$1)/10,0)*10,[1]Hugst!$R$4:$W$4,0))))</f>
        <v>102.17923017586308</v>
      </c>
      <c r="M180" s="168">
        <f ca="1">IF($C180-M$1&lt;År1,0,L179*(1-VLOOKUP($A180,[1]Hugst!$R$5:$W$9,MATCH(ROUNDUP((M$1)/10,0)*10,[1]Hugst!$R$4:$W$4,0))))</f>
        <v>102.32601083449133</v>
      </c>
      <c r="N180" s="168">
        <f ca="1">IF($C180-N$1&lt;År1,0,M179*(1-VLOOKUP($A180,[1]Hugst!$R$5:$W$9,MATCH(ROUNDUP((N$1)/10,0)*10,[1]Hugst!$R$4:$W$4,0))))</f>
        <v>102.47352908437112</v>
      </c>
      <c r="O180" s="168">
        <f ca="1">IF($C180-O$1&lt;År1,0,N179*(1-VLOOKUP($A180,[1]Hugst!$R$5:$W$9,MATCH(ROUNDUP((O$1)/10,0)*10,[1]Hugst!$R$4:$W$4,0))))</f>
        <v>102.62178863198658</v>
      </c>
      <c r="P180" s="168">
        <f ca="1">IF($C180-P$1&lt;År1,0,O179*(1-VLOOKUP($A180,[1]Hugst!$R$5:$W$9,MATCH(ROUNDUP((P$1)/10,0)*10,[1]Hugst!$R$4:$W$4,0))))</f>
        <v>102.77079320245558</v>
      </c>
      <c r="Q180" s="168">
        <f ca="1">IF($C180-Q$1&lt;År1,0,P179*(1-VLOOKUP($A180,[1]Hugst!$R$5:$W$9,MATCH(ROUNDUP((Q$1)/10,0)*10,[1]Hugst!$R$4:$W$4,0))))</f>
        <v>102.92054653961036</v>
      </c>
      <c r="R180" s="168">
        <f ca="1">IF($C180-R$1&lt;År1,0,Q179*(1-VLOOKUP($A180,[1]Hugst!$R$5:$W$9,MATCH(ROUNDUP((R$1)/10,0)*10,[1]Hugst!$R$4:$W$4,0))))</f>
        <v>103.07105240609688</v>
      </c>
      <c r="S180" s="168">
        <f ca="1">IF($C180-S$1&lt;År1,0,R179*(1-VLOOKUP($A180,[1]Hugst!$R$5:$W$9,MATCH(ROUNDUP((S$1)/10,0)*10,[1]Hugst!$R$4:$W$4,0))))</f>
        <v>118.70077378834354</v>
      </c>
      <c r="T180" s="168">
        <f ca="1">IF($C180-T$1&lt;År1,0,S179*(1-VLOOKUP($A180,[1]Hugst!$R$5:$W$9,MATCH(ROUNDUP((T$1)/10,0)*10,[1]Hugst!$R$4:$W$4,0))))</f>
        <v>118.85279607716039</v>
      </c>
      <c r="U180" s="168">
        <f ca="1">IF($C180-U$1&lt;År1,0,T179*(1-VLOOKUP($A180,[1]Hugst!$R$5:$W$9,MATCH(ROUNDUP((U$1)/10,0)*10,[1]Hugst!$R$4:$W$4,0))))</f>
        <v>119.00558229707927</v>
      </c>
      <c r="V180" s="168">
        <f ca="1">IF($C180-V$1&lt;År1,0,U179*(1-VLOOKUP($A180,[1]Hugst!$R$5:$W$9,MATCH(ROUNDUP((V$1)/10,0)*10,[1]Hugst!$R$4:$W$4,0))))</f>
        <v>119.15913628694578</v>
      </c>
      <c r="W180" s="168">
        <f ca="1">IF($C180-W$1&lt;År1,0,V179*(1-VLOOKUP($A180,[1]Hugst!$R$5:$W$9,MATCH(ROUNDUP((W$1)/10,0)*10,[1]Hugst!$R$4:$W$4,0))))</f>
        <v>119.31346190490326</v>
      </c>
      <c r="X180" s="168">
        <f ca="1">IF($C180-X$1&lt;År1,0,W179*(1-VLOOKUP($A180,[1]Hugst!$R$5:$W$9,MATCH(ROUNDUP((X$1)/10,0)*10,[1]Hugst!$R$4:$W$4,0))))</f>
        <v>119.46856302847699</v>
      </c>
      <c r="Y180" s="168">
        <f ca="1">IF($C180-Y$1&lt;År1,0,X179*(1-VLOOKUP($A180,[1]Hugst!$R$5:$W$9,MATCH(ROUNDUP((Y$1)/10,0)*10,[1]Hugst!$R$4:$W$4,0))))</f>
        <v>119.62444355468212</v>
      </c>
      <c r="Z180" s="168">
        <f ca="1">IF($C180-Z$1&lt;År1,0,Y179*(1-VLOOKUP($A180,[1]Hugst!$R$5:$W$9,MATCH(ROUNDUP((Z$1)/10,0)*10,[1]Hugst!$R$4:$W$4,0))))</f>
        <v>119.78110740011577</v>
      </c>
      <c r="AA180" s="168">
        <f ca="1">IF($C180-AA$1&lt;År1,0,Z179*(1-VLOOKUP($A180,[1]Hugst!$R$5:$W$9,MATCH(ROUNDUP((AA$1)/10,0)*10,[1]Hugst!$R$4:$W$4,0))))</f>
        <v>119.93855850105354</v>
      </c>
      <c r="AB180" s="168">
        <f ca="1">IF($C180-AB$1&lt;År1,0,AA179*(1-VLOOKUP($A180,[1]Hugst!$R$5:$W$9,MATCH(ROUNDUP((AB$1)/10,0)*10,[1]Hugst!$R$4:$W$4,0))))</f>
        <v>120.09680081355289</v>
      </c>
      <c r="AC180" s="168">
        <f ca="1">IF($C180-AC$1&lt;År1,0,AB179*(1-VLOOKUP($A180,[1]Hugst!$R$5:$W$9,MATCH(ROUNDUP((AC$1)/10,0)*10,[1]Hugst!$R$4:$W$4,0))))</f>
        <v>120.25583831355286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28.202231535270357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101.17211064395171</v>
      </c>
      <c r="G181" s="168">
        <f ca="1">IF($C181-G$1&lt;År1,0,F180*(1-VLOOKUP($A181,[1]Hugst!$R$5:$W$9,MATCH(ROUNDUP((G$1)/10,0)*10,[1]Hugst!$R$4:$W$4,0))))</f>
        <v>101.3138304004098</v>
      </c>
      <c r="H181" s="168">
        <f ca="1">IF($C181-H$1&lt;År1,0,G180*(1-VLOOKUP($A181,[1]Hugst!$R$5:$W$9,MATCH(ROUNDUP((H$1)/10,0)*10,[1]Hugst!$R$4:$W$4,0))))</f>
        <v>101.45626231645024</v>
      </c>
      <c r="I181" s="168">
        <f ca="1">IF($C181-I$1&lt;År1,0,H180*(1-VLOOKUP($A181,[1]Hugst!$R$5:$W$9,MATCH(ROUNDUP((I$1)/10,0)*10,[1]Hugst!$R$4:$W$4,0))))</f>
        <v>101.59940997075914</v>
      </c>
      <c r="J181" s="168">
        <f ca="1">IF($C181-J$1&lt;År1,0,I180*(1-VLOOKUP($A181,[1]Hugst!$R$5:$W$9,MATCH(ROUNDUP((J$1)/10,0)*10,[1]Hugst!$R$4:$W$4,0))))</f>
        <v>101.74327696001585</v>
      </c>
      <c r="K181" s="168">
        <f ca="1">IF($C181-K$1&lt;År1,0,J180*(1-VLOOKUP($A181,[1]Hugst!$R$5:$W$9,MATCH(ROUNDUP((K$1)/10,0)*10,[1]Hugst!$R$4:$W$4,0))))</f>
        <v>101.88786689896749</v>
      </c>
      <c r="L181" s="168">
        <f ca="1">IF($C181-L$1&lt;År1,0,K180*(1-VLOOKUP($A181,[1]Hugst!$R$5:$W$9,MATCH(ROUNDUP((L$1)/10,0)*10,[1]Hugst!$R$4:$W$4,0))))</f>
        <v>102.03318342052744</v>
      </c>
      <c r="M181" s="168">
        <f ca="1">IF($C181-M$1&lt;År1,0,L180*(1-VLOOKUP($A181,[1]Hugst!$R$5:$W$9,MATCH(ROUNDUP((M$1)/10,0)*10,[1]Hugst!$R$4:$W$4,0))))</f>
        <v>102.17923017586308</v>
      </c>
      <c r="N181" s="168">
        <f ca="1">IF($C181-N$1&lt;År1,0,M180*(1-VLOOKUP($A181,[1]Hugst!$R$5:$W$9,MATCH(ROUNDUP((N$1)/10,0)*10,[1]Hugst!$R$4:$W$4,0))))</f>
        <v>102.32601083449133</v>
      </c>
      <c r="O181" s="168">
        <f ca="1">IF($C181-O$1&lt;År1,0,N180*(1-VLOOKUP($A181,[1]Hugst!$R$5:$W$9,MATCH(ROUNDUP((O$1)/10,0)*10,[1]Hugst!$R$4:$W$4,0))))</f>
        <v>102.47352908437112</v>
      </c>
      <c r="P181" s="168">
        <f ca="1">IF($C181-P$1&lt;År1,0,O180*(1-VLOOKUP($A181,[1]Hugst!$R$5:$W$9,MATCH(ROUNDUP((P$1)/10,0)*10,[1]Hugst!$R$4:$W$4,0))))</f>
        <v>102.62178863198658</v>
      </c>
      <c r="Q181" s="168">
        <f ca="1">IF($C181-Q$1&lt;År1,0,P180*(1-VLOOKUP($A181,[1]Hugst!$R$5:$W$9,MATCH(ROUNDUP((Q$1)/10,0)*10,[1]Hugst!$R$4:$W$4,0))))</f>
        <v>102.77079320245558</v>
      </c>
      <c r="R181" s="168">
        <f ca="1">IF($C181-R$1&lt;År1,0,Q180*(1-VLOOKUP($A181,[1]Hugst!$R$5:$W$9,MATCH(ROUNDUP((R$1)/10,0)*10,[1]Hugst!$R$4:$W$4,0))))</f>
        <v>102.92054653961036</v>
      </c>
      <c r="S181" s="168">
        <f ca="1">IF($C181-S$1&lt;År1,0,R180*(1-VLOOKUP($A181,[1]Hugst!$R$5:$W$9,MATCH(ROUNDUP((S$1)/10,0)*10,[1]Hugst!$R$4:$W$4,0))))</f>
        <v>103.07105240609688</v>
      </c>
      <c r="T181" s="168">
        <f ca="1">IF($C181-T$1&lt;År1,0,S180*(1-VLOOKUP($A181,[1]Hugst!$R$5:$W$9,MATCH(ROUNDUP((T$1)/10,0)*10,[1]Hugst!$R$4:$W$4,0))))</f>
        <v>118.70077378834354</v>
      </c>
      <c r="U181" s="168">
        <f ca="1">IF($C181-U$1&lt;År1,0,T180*(1-VLOOKUP($A181,[1]Hugst!$R$5:$W$9,MATCH(ROUNDUP((U$1)/10,0)*10,[1]Hugst!$R$4:$W$4,0))))</f>
        <v>118.85279607716039</v>
      </c>
      <c r="V181" s="168">
        <f ca="1">IF($C181-V$1&lt;År1,0,U180*(1-VLOOKUP($A181,[1]Hugst!$R$5:$W$9,MATCH(ROUNDUP((V$1)/10,0)*10,[1]Hugst!$R$4:$W$4,0))))</f>
        <v>119.00558229707927</v>
      </c>
      <c r="W181" s="168">
        <f ca="1">IF($C181-W$1&lt;År1,0,V180*(1-VLOOKUP($A181,[1]Hugst!$R$5:$W$9,MATCH(ROUNDUP((W$1)/10,0)*10,[1]Hugst!$R$4:$W$4,0))))</f>
        <v>119.15913628694578</v>
      </c>
      <c r="X181" s="168">
        <f ca="1">IF($C181-X$1&lt;År1,0,W180*(1-VLOOKUP($A181,[1]Hugst!$R$5:$W$9,MATCH(ROUNDUP((X$1)/10,0)*10,[1]Hugst!$R$4:$W$4,0))))</f>
        <v>119.31346190490326</v>
      </c>
      <c r="Y181" s="168">
        <f ca="1">IF($C181-Y$1&lt;År1,0,X180*(1-VLOOKUP($A181,[1]Hugst!$R$5:$W$9,MATCH(ROUNDUP((Y$1)/10,0)*10,[1]Hugst!$R$4:$W$4,0))))</f>
        <v>119.46856302847699</v>
      </c>
      <c r="Z181" s="168">
        <f ca="1">IF($C181-Z$1&lt;År1,0,Y180*(1-VLOOKUP($A181,[1]Hugst!$R$5:$W$9,MATCH(ROUNDUP((Z$1)/10,0)*10,[1]Hugst!$R$4:$W$4,0))))</f>
        <v>119.62444355468212</v>
      </c>
      <c r="AA181" s="168">
        <f ca="1">IF($C181-AA$1&lt;År1,0,Z180*(1-VLOOKUP($A181,[1]Hugst!$R$5:$W$9,MATCH(ROUNDUP((AA$1)/10,0)*10,[1]Hugst!$R$4:$W$4,0))))</f>
        <v>119.78110740011577</v>
      </c>
      <c r="AB181" s="168">
        <f ca="1">IF($C181-AB$1&lt;År1,0,AA180*(1-VLOOKUP($A181,[1]Hugst!$R$5:$W$9,MATCH(ROUNDUP((AB$1)/10,0)*10,[1]Hugst!$R$4:$W$4,0))))</f>
        <v>119.93855850105354</v>
      </c>
      <c r="AC181" s="168">
        <f ca="1">IF($C181-AC$1&lt;År1,0,AB180*(1-VLOOKUP($A181,[1]Hugst!$R$5:$W$9,MATCH(ROUNDUP((AC$1)/10,0)*10,[1]Hugst!$R$4:$W$4,0))))</f>
        <v>120.09680081355289</v>
      </c>
      <c r="AD181" s="168">
        <f ca="1">IF($C181-AD$1&lt;År1,0,AC180*(1-VLOOKUP($A181,[1]Hugst!$R$5:$W$9,MATCH(ROUNDUP((AD$1)/10,0)*10,[1]Hugst!$R$4:$W$4,0))))</f>
        <v>120.25583831355286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28.061220377593372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101.03109948627473</v>
      </c>
      <c r="G182" s="168">
        <f ca="1">IF($C182-G$1&lt;År1,0,F181*(1-VLOOKUP($A182,[1]Hugst!$R$5:$W$9,MATCH(ROUNDUP((G$1)/10,0)*10,[1]Hugst!$R$4:$W$4,0))))</f>
        <v>101.17211064395171</v>
      </c>
      <c r="H182" s="168">
        <f ca="1">IF($C182-H$1&lt;År1,0,G181*(1-VLOOKUP($A182,[1]Hugst!$R$5:$W$9,MATCH(ROUNDUP((H$1)/10,0)*10,[1]Hugst!$R$4:$W$4,0))))</f>
        <v>101.3138304004098</v>
      </c>
      <c r="I182" s="168">
        <f ca="1">IF($C182-I$1&lt;År1,0,H181*(1-VLOOKUP($A182,[1]Hugst!$R$5:$W$9,MATCH(ROUNDUP((I$1)/10,0)*10,[1]Hugst!$R$4:$W$4,0))))</f>
        <v>101.45626231645024</v>
      </c>
      <c r="J182" s="168">
        <f ca="1">IF($C182-J$1&lt;År1,0,I181*(1-VLOOKUP($A182,[1]Hugst!$R$5:$W$9,MATCH(ROUNDUP((J$1)/10,0)*10,[1]Hugst!$R$4:$W$4,0))))</f>
        <v>101.59940997075914</v>
      </c>
      <c r="K182" s="168">
        <f ca="1">IF($C182-K$1&lt;År1,0,J181*(1-VLOOKUP($A182,[1]Hugst!$R$5:$W$9,MATCH(ROUNDUP((K$1)/10,0)*10,[1]Hugst!$R$4:$W$4,0))))</f>
        <v>101.74327696001585</v>
      </c>
      <c r="L182" s="168">
        <f ca="1">IF($C182-L$1&lt;År1,0,K181*(1-VLOOKUP($A182,[1]Hugst!$R$5:$W$9,MATCH(ROUNDUP((L$1)/10,0)*10,[1]Hugst!$R$4:$W$4,0))))</f>
        <v>101.88786689896749</v>
      </c>
      <c r="M182" s="168">
        <f ca="1">IF($C182-M$1&lt;År1,0,L181*(1-VLOOKUP($A182,[1]Hugst!$R$5:$W$9,MATCH(ROUNDUP((M$1)/10,0)*10,[1]Hugst!$R$4:$W$4,0))))</f>
        <v>102.03318342052744</v>
      </c>
      <c r="N182" s="168">
        <f ca="1">IF($C182-N$1&lt;År1,0,M181*(1-VLOOKUP($A182,[1]Hugst!$R$5:$W$9,MATCH(ROUNDUP((N$1)/10,0)*10,[1]Hugst!$R$4:$W$4,0))))</f>
        <v>102.17923017586308</v>
      </c>
      <c r="O182" s="168">
        <f ca="1">IF($C182-O$1&lt;År1,0,N181*(1-VLOOKUP($A182,[1]Hugst!$R$5:$W$9,MATCH(ROUNDUP((O$1)/10,0)*10,[1]Hugst!$R$4:$W$4,0))))</f>
        <v>102.32601083449133</v>
      </c>
      <c r="P182" s="168">
        <f ca="1">IF($C182-P$1&lt;År1,0,O181*(1-VLOOKUP($A182,[1]Hugst!$R$5:$W$9,MATCH(ROUNDUP((P$1)/10,0)*10,[1]Hugst!$R$4:$W$4,0))))</f>
        <v>102.47352908437112</v>
      </c>
      <c r="Q182" s="168">
        <f ca="1">IF($C182-Q$1&lt;År1,0,P181*(1-VLOOKUP($A182,[1]Hugst!$R$5:$W$9,MATCH(ROUNDUP((Q$1)/10,0)*10,[1]Hugst!$R$4:$W$4,0))))</f>
        <v>102.62178863198658</v>
      </c>
      <c r="R182" s="168">
        <f ca="1">IF($C182-R$1&lt;År1,0,Q181*(1-VLOOKUP($A182,[1]Hugst!$R$5:$W$9,MATCH(ROUNDUP((R$1)/10,0)*10,[1]Hugst!$R$4:$W$4,0))))</f>
        <v>102.77079320245558</v>
      </c>
      <c r="S182" s="168">
        <f ca="1">IF($C182-S$1&lt;År1,0,R181*(1-VLOOKUP($A182,[1]Hugst!$R$5:$W$9,MATCH(ROUNDUP((S$1)/10,0)*10,[1]Hugst!$R$4:$W$4,0))))</f>
        <v>102.92054653961036</v>
      </c>
      <c r="T182" s="168">
        <f ca="1">IF($C182-T$1&lt;År1,0,S181*(1-VLOOKUP($A182,[1]Hugst!$R$5:$W$9,MATCH(ROUNDUP((T$1)/10,0)*10,[1]Hugst!$R$4:$W$4,0))))</f>
        <v>103.07105240609688</v>
      </c>
      <c r="U182" s="168">
        <f ca="1">IF($C182-U$1&lt;År1,0,T181*(1-VLOOKUP($A182,[1]Hugst!$R$5:$W$9,MATCH(ROUNDUP((U$1)/10,0)*10,[1]Hugst!$R$4:$W$4,0))))</f>
        <v>118.70077378834354</v>
      </c>
      <c r="V182" s="168">
        <f ca="1">IF($C182-V$1&lt;År1,0,U181*(1-VLOOKUP($A182,[1]Hugst!$R$5:$W$9,MATCH(ROUNDUP((V$1)/10,0)*10,[1]Hugst!$R$4:$W$4,0))))</f>
        <v>118.85279607716039</v>
      </c>
      <c r="W182" s="168">
        <f ca="1">IF($C182-W$1&lt;År1,0,V181*(1-VLOOKUP($A182,[1]Hugst!$R$5:$W$9,MATCH(ROUNDUP((W$1)/10,0)*10,[1]Hugst!$R$4:$W$4,0))))</f>
        <v>119.00558229707927</v>
      </c>
      <c r="X182" s="168">
        <f ca="1">IF($C182-X$1&lt;År1,0,W181*(1-VLOOKUP($A182,[1]Hugst!$R$5:$W$9,MATCH(ROUNDUP((X$1)/10,0)*10,[1]Hugst!$R$4:$W$4,0))))</f>
        <v>119.15913628694578</v>
      </c>
      <c r="Y182" s="168">
        <f ca="1">IF($C182-Y$1&lt;År1,0,X181*(1-VLOOKUP($A182,[1]Hugst!$R$5:$W$9,MATCH(ROUNDUP((Y$1)/10,0)*10,[1]Hugst!$R$4:$W$4,0))))</f>
        <v>119.31346190490326</v>
      </c>
      <c r="Z182" s="168">
        <f ca="1">IF($C182-Z$1&lt;År1,0,Y181*(1-VLOOKUP($A182,[1]Hugst!$R$5:$W$9,MATCH(ROUNDUP((Z$1)/10,0)*10,[1]Hugst!$R$4:$W$4,0))))</f>
        <v>119.46856302847699</v>
      </c>
      <c r="AA182" s="168">
        <f ca="1">IF($C182-AA$1&lt;År1,0,Z181*(1-VLOOKUP($A182,[1]Hugst!$R$5:$W$9,MATCH(ROUNDUP((AA$1)/10,0)*10,[1]Hugst!$R$4:$W$4,0))))</f>
        <v>119.62444355468212</v>
      </c>
      <c r="AB182" s="168">
        <f ca="1">IF($C182-AB$1&lt;År1,0,AA181*(1-VLOOKUP($A182,[1]Hugst!$R$5:$W$9,MATCH(ROUNDUP((AB$1)/10,0)*10,[1]Hugst!$R$4:$W$4,0))))</f>
        <v>119.78110740011577</v>
      </c>
      <c r="AC182" s="168">
        <f ca="1">IF($C182-AC$1&lt;År1,0,AB181*(1-VLOOKUP($A182,[1]Hugst!$R$5:$W$9,MATCH(ROUNDUP((AC$1)/10,0)*10,[1]Hugst!$R$4:$W$4,0))))</f>
        <v>119.93855850105354</v>
      </c>
      <c r="AD182" s="168">
        <f ca="1">IF($C182-AD$1&lt;År1,0,AC181*(1-VLOOKUP($A182,[1]Hugst!$R$5:$W$9,MATCH(ROUNDUP((AD$1)/10,0)*10,[1]Hugst!$R$4:$W$4,0))))</f>
        <v>120.09680081355289</v>
      </c>
      <c r="AE182" s="168">
        <f ca="1">IF($C182-AE$1&lt;År1,0,AD181*(1-VLOOKUP($A182,[1]Hugst!$R$5:$W$9,MATCH(ROUNDUP((AE$1)/10,0)*10,[1]Hugst!$R$4:$W$4,0))))</f>
        <v>120.25583831355286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27.920914275707105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100.89079338438846</v>
      </c>
      <c r="G183" s="168">
        <f ca="1">IF($C183-G$1&lt;År1,0,F182*(1-VLOOKUP($A183,[1]Hugst!$R$5:$W$9,MATCH(ROUNDUP((G$1)/10,0)*10,[1]Hugst!$R$4:$W$4,0))))</f>
        <v>101.03109948627473</v>
      </c>
      <c r="H183" s="168">
        <f ca="1">IF($C183-H$1&lt;År1,0,G182*(1-VLOOKUP($A183,[1]Hugst!$R$5:$W$9,MATCH(ROUNDUP((H$1)/10,0)*10,[1]Hugst!$R$4:$W$4,0))))</f>
        <v>101.17211064395171</v>
      </c>
      <c r="I183" s="168">
        <f ca="1">IF($C183-I$1&lt;År1,0,H182*(1-VLOOKUP($A183,[1]Hugst!$R$5:$W$9,MATCH(ROUNDUP((I$1)/10,0)*10,[1]Hugst!$R$4:$W$4,0))))</f>
        <v>101.3138304004098</v>
      </c>
      <c r="J183" s="168">
        <f ca="1">IF($C183-J$1&lt;År1,0,I182*(1-VLOOKUP($A183,[1]Hugst!$R$5:$W$9,MATCH(ROUNDUP((J$1)/10,0)*10,[1]Hugst!$R$4:$W$4,0))))</f>
        <v>101.45626231645024</v>
      </c>
      <c r="K183" s="168">
        <f ca="1">IF($C183-K$1&lt;År1,0,J182*(1-VLOOKUP($A183,[1]Hugst!$R$5:$W$9,MATCH(ROUNDUP((K$1)/10,0)*10,[1]Hugst!$R$4:$W$4,0))))</f>
        <v>101.59940997075914</v>
      </c>
      <c r="L183" s="168">
        <f ca="1">IF($C183-L$1&lt;År1,0,K182*(1-VLOOKUP($A183,[1]Hugst!$R$5:$W$9,MATCH(ROUNDUP((L$1)/10,0)*10,[1]Hugst!$R$4:$W$4,0))))</f>
        <v>101.74327696001585</v>
      </c>
      <c r="M183" s="168">
        <f ca="1">IF($C183-M$1&lt;År1,0,L182*(1-VLOOKUP($A183,[1]Hugst!$R$5:$W$9,MATCH(ROUNDUP((M$1)/10,0)*10,[1]Hugst!$R$4:$W$4,0))))</f>
        <v>101.88786689896749</v>
      </c>
      <c r="N183" s="168">
        <f ca="1">IF($C183-N$1&lt;År1,0,M182*(1-VLOOKUP($A183,[1]Hugst!$R$5:$W$9,MATCH(ROUNDUP((N$1)/10,0)*10,[1]Hugst!$R$4:$W$4,0))))</f>
        <v>102.03318342052744</v>
      </c>
      <c r="O183" s="168">
        <f ca="1">IF($C183-O$1&lt;År1,0,N182*(1-VLOOKUP($A183,[1]Hugst!$R$5:$W$9,MATCH(ROUNDUP((O$1)/10,0)*10,[1]Hugst!$R$4:$W$4,0))))</f>
        <v>102.17923017586308</v>
      </c>
      <c r="P183" s="168">
        <f ca="1">IF($C183-P$1&lt;År1,0,O182*(1-VLOOKUP($A183,[1]Hugst!$R$5:$W$9,MATCH(ROUNDUP((P$1)/10,0)*10,[1]Hugst!$R$4:$W$4,0))))</f>
        <v>102.32601083449133</v>
      </c>
      <c r="Q183" s="168">
        <f ca="1">IF($C183-Q$1&lt;År1,0,P182*(1-VLOOKUP($A183,[1]Hugst!$R$5:$W$9,MATCH(ROUNDUP((Q$1)/10,0)*10,[1]Hugst!$R$4:$W$4,0))))</f>
        <v>102.47352908437112</v>
      </c>
      <c r="R183" s="168">
        <f ca="1">IF($C183-R$1&lt;År1,0,Q182*(1-VLOOKUP($A183,[1]Hugst!$R$5:$W$9,MATCH(ROUNDUP((R$1)/10,0)*10,[1]Hugst!$R$4:$W$4,0))))</f>
        <v>102.62178863198658</v>
      </c>
      <c r="S183" s="168">
        <f ca="1">IF($C183-S$1&lt;År1,0,R182*(1-VLOOKUP($A183,[1]Hugst!$R$5:$W$9,MATCH(ROUNDUP((S$1)/10,0)*10,[1]Hugst!$R$4:$W$4,0))))</f>
        <v>102.77079320245558</v>
      </c>
      <c r="T183" s="168">
        <f ca="1">IF($C183-T$1&lt;År1,0,S182*(1-VLOOKUP($A183,[1]Hugst!$R$5:$W$9,MATCH(ROUNDUP((T$1)/10,0)*10,[1]Hugst!$R$4:$W$4,0))))</f>
        <v>102.92054653961036</v>
      </c>
      <c r="U183" s="168">
        <f ca="1">IF($C183-U$1&lt;År1,0,T182*(1-VLOOKUP($A183,[1]Hugst!$R$5:$W$9,MATCH(ROUNDUP((U$1)/10,0)*10,[1]Hugst!$R$4:$W$4,0))))</f>
        <v>103.07105240609688</v>
      </c>
      <c r="V183" s="168">
        <f ca="1">IF($C183-V$1&lt;År1,0,U182*(1-VLOOKUP($A183,[1]Hugst!$R$5:$W$9,MATCH(ROUNDUP((V$1)/10,0)*10,[1]Hugst!$R$4:$W$4,0))))</f>
        <v>118.70077378834354</v>
      </c>
      <c r="W183" s="168">
        <f ca="1">IF($C183-W$1&lt;År1,0,V182*(1-VLOOKUP($A183,[1]Hugst!$R$5:$W$9,MATCH(ROUNDUP((W$1)/10,0)*10,[1]Hugst!$R$4:$W$4,0))))</f>
        <v>118.85279607716039</v>
      </c>
      <c r="X183" s="168">
        <f ca="1">IF($C183-X$1&lt;År1,0,W182*(1-VLOOKUP($A183,[1]Hugst!$R$5:$W$9,MATCH(ROUNDUP((X$1)/10,0)*10,[1]Hugst!$R$4:$W$4,0))))</f>
        <v>119.00558229707927</v>
      </c>
      <c r="Y183" s="168">
        <f ca="1">IF($C183-Y$1&lt;År1,0,X182*(1-VLOOKUP($A183,[1]Hugst!$R$5:$W$9,MATCH(ROUNDUP((Y$1)/10,0)*10,[1]Hugst!$R$4:$W$4,0))))</f>
        <v>119.15913628694578</v>
      </c>
      <c r="Z183" s="168">
        <f ca="1">IF($C183-Z$1&lt;År1,0,Y182*(1-VLOOKUP($A183,[1]Hugst!$R$5:$W$9,MATCH(ROUNDUP((Z$1)/10,0)*10,[1]Hugst!$R$4:$W$4,0))))</f>
        <v>119.31346190490326</v>
      </c>
      <c r="AA183" s="168">
        <f ca="1">IF($C183-AA$1&lt;År1,0,Z182*(1-VLOOKUP($A183,[1]Hugst!$R$5:$W$9,MATCH(ROUNDUP((AA$1)/10,0)*10,[1]Hugst!$R$4:$W$4,0))))</f>
        <v>119.46856302847699</v>
      </c>
      <c r="AB183" s="168">
        <f ca="1">IF($C183-AB$1&lt;År1,0,AA182*(1-VLOOKUP($A183,[1]Hugst!$R$5:$W$9,MATCH(ROUNDUP((AB$1)/10,0)*10,[1]Hugst!$R$4:$W$4,0))))</f>
        <v>119.62444355468212</v>
      </c>
      <c r="AC183" s="168">
        <f ca="1">IF($C183-AC$1&lt;År1,0,AB182*(1-VLOOKUP($A183,[1]Hugst!$R$5:$W$9,MATCH(ROUNDUP((AC$1)/10,0)*10,[1]Hugst!$R$4:$W$4,0))))</f>
        <v>119.78110740011577</v>
      </c>
      <c r="AD183" s="168">
        <f ca="1">IF($C183-AD$1&lt;År1,0,AC182*(1-VLOOKUP($A183,[1]Hugst!$R$5:$W$9,MATCH(ROUNDUP((AD$1)/10,0)*10,[1]Hugst!$R$4:$W$4,0))))</f>
        <v>119.93855850105354</v>
      </c>
      <c r="AE183" s="168">
        <f ca="1">IF($C183-AE$1&lt;År1,0,AD182*(1-VLOOKUP($A183,[1]Hugst!$R$5:$W$9,MATCH(ROUNDUP((AE$1)/10,0)*10,[1]Hugst!$R$4:$W$4,0))))</f>
        <v>120.09680081355289</v>
      </c>
      <c r="AF183" s="168">
        <f ca="1">IF($C183-AF$1&lt;År1,0,AE182*(1-VLOOKUP($A183,[1]Hugst!$R$5:$W$9,MATCH(ROUNDUP((AF$1)/10,0)*10,[1]Hugst!$R$4:$W$4,0))))</f>
        <v>120.25583831355286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27.781309704326077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100.75118881300743</v>
      </c>
      <c r="G184" s="168">
        <f ca="1">IF($C184-G$1&lt;År1,0,F183*(1-VLOOKUP($A184,[1]Hugst!$R$5:$W$9,MATCH(ROUNDUP((G$1)/10,0)*10,[1]Hugst!$R$4:$W$4,0))))</f>
        <v>100.89079338438846</v>
      </c>
      <c r="H184" s="168">
        <f ca="1">IF($C184-H$1&lt;År1,0,G183*(1-VLOOKUP($A184,[1]Hugst!$R$5:$W$9,MATCH(ROUNDUP((H$1)/10,0)*10,[1]Hugst!$R$4:$W$4,0))))</f>
        <v>101.03109948627473</v>
      </c>
      <c r="I184" s="168">
        <f ca="1">IF($C184-I$1&lt;År1,0,H183*(1-VLOOKUP($A184,[1]Hugst!$R$5:$W$9,MATCH(ROUNDUP((I$1)/10,0)*10,[1]Hugst!$R$4:$W$4,0))))</f>
        <v>101.17211064395171</v>
      </c>
      <c r="J184" s="168">
        <f ca="1">IF($C184-J$1&lt;År1,0,I183*(1-VLOOKUP($A184,[1]Hugst!$R$5:$W$9,MATCH(ROUNDUP((J$1)/10,0)*10,[1]Hugst!$R$4:$W$4,0))))</f>
        <v>101.3138304004098</v>
      </c>
      <c r="K184" s="168">
        <f ca="1">IF($C184-K$1&lt;År1,0,J183*(1-VLOOKUP($A184,[1]Hugst!$R$5:$W$9,MATCH(ROUNDUP((K$1)/10,0)*10,[1]Hugst!$R$4:$W$4,0))))</f>
        <v>101.45626231645024</v>
      </c>
      <c r="L184" s="168">
        <f ca="1">IF($C184-L$1&lt;År1,0,K183*(1-VLOOKUP($A184,[1]Hugst!$R$5:$W$9,MATCH(ROUNDUP((L$1)/10,0)*10,[1]Hugst!$R$4:$W$4,0))))</f>
        <v>101.59940997075914</v>
      </c>
      <c r="M184" s="168">
        <f ca="1">IF($C184-M$1&lt;År1,0,L183*(1-VLOOKUP($A184,[1]Hugst!$R$5:$W$9,MATCH(ROUNDUP((M$1)/10,0)*10,[1]Hugst!$R$4:$W$4,0))))</f>
        <v>101.74327696001585</v>
      </c>
      <c r="N184" s="168">
        <f ca="1">IF($C184-N$1&lt;År1,0,M183*(1-VLOOKUP($A184,[1]Hugst!$R$5:$W$9,MATCH(ROUNDUP((N$1)/10,0)*10,[1]Hugst!$R$4:$W$4,0))))</f>
        <v>101.88786689896749</v>
      </c>
      <c r="O184" s="168">
        <f ca="1">IF($C184-O$1&lt;År1,0,N183*(1-VLOOKUP($A184,[1]Hugst!$R$5:$W$9,MATCH(ROUNDUP((O$1)/10,0)*10,[1]Hugst!$R$4:$W$4,0))))</f>
        <v>102.03318342052744</v>
      </c>
      <c r="P184" s="168">
        <f ca="1">IF($C184-P$1&lt;År1,0,O183*(1-VLOOKUP($A184,[1]Hugst!$R$5:$W$9,MATCH(ROUNDUP((P$1)/10,0)*10,[1]Hugst!$R$4:$W$4,0))))</f>
        <v>102.17923017586308</v>
      </c>
      <c r="Q184" s="168">
        <f ca="1">IF($C184-Q$1&lt;År1,0,P183*(1-VLOOKUP($A184,[1]Hugst!$R$5:$W$9,MATCH(ROUNDUP((Q$1)/10,0)*10,[1]Hugst!$R$4:$W$4,0))))</f>
        <v>102.32601083449133</v>
      </c>
      <c r="R184" s="168">
        <f ca="1">IF($C184-R$1&lt;År1,0,Q183*(1-VLOOKUP($A184,[1]Hugst!$R$5:$W$9,MATCH(ROUNDUP((R$1)/10,0)*10,[1]Hugst!$R$4:$W$4,0))))</f>
        <v>102.47352908437112</v>
      </c>
      <c r="S184" s="168">
        <f ca="1">IF($C184-S$1&lt;År1,0,R183*(1-VLOOKUP($A184,[1]Hugst!$R$5:$W$9,MATCH(ROUNDUP((S$1)/10,0)*10,[1]Hugst!$R$4:$W$4,0))))</f>
        <v>102.62178863198658</v>
      </c>
      <c r="T184" s="168">
        <f ca="1">IF($C184-T$1&lt;År1,0,S183*(1-VLOOKUP($A184,[1]Hugst!$R$5:$W$9,MATCH(ROUNDUP((T$1)/10,0)*10,[1]Hugst!$R$4:$W$4,0))))</f>
        <v>102.77079320245558</v>
      </c>
      <c r="U184" s="168">
        <f ca="1">IF($C184-U$1&lt;År1,0,T183*(1-VLOOKUP($A184,[1]Hugst!$R$5:$W$9,MATCH(ROUNDUP((U$1)/10,0)*10,[1]Hugst!$R$4:$W$4,0))))</f>
        <v>102.92054653961036</v>
      </c>
      <c r="V184" s="168">
        <f ca="1">IF($C184-V$1&lt;År1,0,U183*(1-VLOOKUP($A184,[1]Hugst!$R$5:$W$9,MATCH(ROUNDUP((V$1)/10,0)*10,[1]Hugst!$R$4:$W$4,0))))</f>
        <v>103.07105240609688</v>
      </c>
      <c r="W184" s="168">
        <f ca="1">IF($C184-W$1&lt;År1,0,V183*(1-VLOOKUP($A184,[1]Hugst!$R$5:$W$9,MATCH(ROUNDUP((W$1)/10,0)*10,[1]Hugst!$R$4:$W$4,0))))</f>
        <v>118.70077378834354</v>
      </c>
      <c r="X184" s="168">
        <f ca="1">IF($C184-X$1&lt;År1,0,W183*(1-VLOOKUP($A184,[1]Hugst!$R$5:$W$9,MATCH(ROUNDUP((X$1)/10,0)*10,[1]Hugst!$R$4:$W$4,0))))</f>
        <v>118.85279607716039</v>
      </c>
      <c r="Y184" s="168">
        <f ca="1">IF($C184-Y$1&lt;År1,0,X183*(1-VLOOKUP($A184,[1]Hugst!$R$5:$W$9,MATCH(ROUNDUP((Y$1)/10,0)*10,[1]Hugst!$R$4:$W$4,0))))</f>
        <v>119.00558229707927</v>
      </c>
      <c r="Z184" s="168">
        <f ca="1">IF($C184-Z$1&lt;År1,0,Y183*(1-VLOOKUP($A184,[1]Hugst!$R$5:$W$9,MATCH(ROUNDUP((Z$1)/10,0)*10,[1]Hugst!$R$4:$W$4,0))))</f>
        <v>119.15913628694578</v>
      </c>
      <c r="AA184" s="168">
        <f ca="1">IF($C184-AA$1&lt;År1,0,Z183*(1-VLOOKUP($A184,[1]Hugst!$R$5:$W$9,MATCH(ROUNDUP((AA$1)/10,0)*10,[1]Hugst!$R$4:$W$4,0))))</f>
        <v>119.31346190490326</v>
      </c>
      <c r="AB184" s="168">
        <f ca="1">IF($C184-AB$1&lt;År1,0,AA183*(1-VLOOKUP($A184,[1]Hugst!$R$5:$W$9,MATCH(ROUNDUP((AB$1)/10,0)*10,[1]Hugst!$R$4:$W$4,0))))</f>
        <v>119.46856302847699</v>
      </c>
      <c r="AC184" s="168">
        <f ca="1">IF($C184-AC$1&lt;År1,0,AB183*(1-VLOOKUP($A184,[1]Hugst!$R$5:$W$9,MATCH(ROUNDUP((AC$1)/10,0)*10,[1]Hugst!$R$4:$W$4,0))))</f>
        <v>119.62444355468212</v>
      </c>
      <c r="AD184" s="168">
        <f ca="1">IF($C184-AD$1&lt;År1,0,AC183*(1-VLOOKUP($A184,[1]Hugst!$R$5:$W$9,MATCH(ROUNDUP((AD$1)/10,0)*10,[1]Hugst!$R$4:$W$4,0))))</f>
        <v>119.78110740011577</v>
      </c>
      <c r="AE184" s="168">
        <f ca="1">IF($C184-AE$1&lt;År1,0,AD183*(1-VLOOKUP($A184,[1]Hugst!$R$5:$W$9,MATCH(ROUNDUP((AE$1)/10,0)*10,[1]Hugst!$R$4:$W$4,0))))</f>
        <v>119.93855850105354</v>
      </c>
      <c r="AF184" s="168">
        <f ca="1">IF($C184-AF$1&lt;År1,0,AE183*(1-VLOOKUP($A184,[1]Hugst!$R$5:$W$9,MATCH(ROUNDUP((AF$1)/10,0)*10,[1]Hugst!$R$4:$W$4,0))))</f>
        <v>120.09680081355289</v>
      </c>
      <c r="AG184" s="168">
        <f ca="1">IF($C184-AG$1&lt;År1,0,AF183*(1-VLOOKUP($A184,[1]Hugst!$R$5:$W$9,MATCH(ROUNDUP((AG$1)/10,0)*10,[1]Hugst!$R$4:$W$4,0))))</f>
        <v>120.25583831355286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27.642403155805368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100.61228226448672</v>
      </c>
      <c r="G185" s="168">
        <f ca="1">IF($C185-G$1&lt;År1,0,F184*(1-VLOOKUP($A185,[1]Hugst!$R$5:$W$9,MATCH(ROUNDUP((G$1)/10,0)*10,[1]Hugst!$R$4:$W$4,0))))</f>
        <v>100.75118881300743</v>
      </c>
      <c r="H185" s="168">
        <f ca="1">IF($C185-H$1&lt;År1,0,G184*(1-VLOOKUP($A185,[1]Hugst!$R$5:$W$9,MATCH(ROUNDUP((H$1)/10,0)*10,[1]Hugst!$R$4:$W$4,0))))</f>
        <v>100.89079338438846</v>
      </c>
      <c r="I185" s="168">
        <f ca="1">IF($C185-I$1&lt;År1,0,H184*(1-VLOOKUP($A185,[1]Hugst!$R$5:$W$9,MATCH(ROUNDUP((I$1)/10,0)*10,[1]Hugst!$R$4:$W$4,0))))</f>
        <v>101.03109948627473</v>
      </c>
      <c r="J185" s="168">
        <f ca="1">IF($C185-J$1&lt;År1,0,I184*(1-VLOOKUP($A185,[1]Hugst!$R$5:$W$9,MATCH(ROUNDUP((J$1)/10,0)*10,[1]Hugst!$R$4:$W$4,0))))</f>
        <v>101.17211064395171</v>
      </c>
      <c r="K185" s="168">
        <f ca="1">IF($C185-K$1&lt;År1,0,J184*(1-VLOOKUP($A185,[1]Hugst!$R$5:$W$9,MATCH(ROUNDUP((K$1)/10,0)*10,[1]Hugst!$R$4:$W$4,0))))</f>
        <v>101.3138304004098</v>
      </c>
      <c r="L185" s="168">
        <f ca="1">IF($C185-L$1&lt;År1,0,K184*(1-VLOOKUP($A185,[1]Hugst!$R$5:$W$9,MATCH(ROUNDUP((L$1)/10,0)*10,[1]Hugst!$R$4:$W$4,0))))</f>
        <v>101.45626231645024</v>
      </c>
      <c r="M185" s="168">
        <f ca="1">IF($C185-M$1&lt;År1,0,L184*(1-VLOOKUP($A185,[1]Hugst!$R$5:$W$9,MATCH(ROUNDUP((M$1)/10,0)*10,[1]Hugst!$R$4:$W$4,0))))</f>
        <v>101.59940997075914</v>
      </c>
      <c r="N185" s="168">
        <f ca="1">IF($C185-N$1&lt;År1,0,M184*(1-VLOOKUP($A185,[1]Hugst!$R$5:$W$9,MATCH(ROUNDUP((N$1)/10,0)*10,[1]Hugst!$R$4:$W$4,0))))</f>
        <v>101.74327696001585</v>
      </c>
      <c r="O185" s="168">
        <f ca="1">IF($C185-O$1&lt;År1,0,N184*(1-VLOOKUP($A185,[1]Hugst!$R$5:$W$9,MATCH(ROUNDUP((O$1)/10,0)*10,[1]Hugst!$R$4:$W$4,0))))</f>
        <v>101.88786689896749</v>
      </c>
      <c r="P185" s="168">
        <f ca="1">IF($C185-P$1&lt;År1,0,O184*(1-VLOOKUP($A185,[1]Hugst!$R$5:$W$9,MATCH(ROUNDUP((P$1)/10,0)*10,[1]Hugst!$R$4:$W$4,0))))</f>
        <v>102.03318342052744</v>
      </c>
      <c r="Q185" s="168">
        <f ca="1">IF($C185-Q$1&lt;År1,0,P184*(1-VLOOKUP($A185,[1]Hugst!$R$5:$W$9,MATCH(ROUNDUP((Q$1)/10,0)*10,[1]Hugst!$R$4:$W$4,0))))</f>
        <v>102.17923017586308</v>
      </c>
      <c r="R185" s="168">
        <f ca="1">IF($C185-R$1&lt;År1,0,Q184*(1-VLOOKUP($A185,[1]Hugst!$R$5:$W$9,MATCH(ROUNDUP((R$1)/10,0)*10,[1]Hugst!$R$4:$W$4,0))))</f>
        <v>102.32601083449133</v>
      </c>
      <c r="S185" s="168">
        <f ca="1">IF($C185-S$1&lt;År1,0,R184*(1-VLOOKUP($A185,[1]Hugst!$R$5:$W$9,MATCH(ROUNDUP((S$1)/10,0)*10,[1]Hugst!$R$4:$W$4,0))))</f>
        <v>102.47352908437112</v>
      </c>
      <c r="T185" s="168">
        <f ca="1">IF($C185-T$1&lt;År1,0,S184*(1-VLOOKUP($A185,[1]Hugst!$R$5:$W$9,MATCH(ROUNDUP((T$1)/10,0)*10,[1]Hugst!$R$4:$W$4,0))))</f>
        <v>102.62178863198658</v>
      </c>
      <c r="U185" s="168">
        <f ca="1">IF($C185-U$1&lt;År1,0,T184*(1-VLOOKUP($A185,[1]Hugst!$R$5:$W$9,MATCH(ROUNDUP((U$1)/10,0)*10,[1]Hugst!$R$4:$W$4,0))))</f>
        <v>102.77079320245558</v>
      </c>
      <c r="V185" s="168">
        <f ca="1">IF($C185-V$1&lt;År1,0,U184*(1-VLOOKUP($A185,[1]Hugst!$R$5:$W$9,MATCH(ROUNDUP((V$1)/10,0)*10,[1]Hugst!$R$4:$W$4,0))))</f>
        <v>102.92054653961036</v>
      </c>
      <c r="W185" s="168">
        <f ca="1">IF($C185-W$1&lt;År1,0,V184*(1-VLOOKUP($A185,[1]Hugst!$R$5:$W$9,MATCH(ROUNDUP((W$1)/10,0)*10,[1]Hugst!$R$4:$W$4,0))))</f>
        <v>103.07105240609688</v>
      </c>
      <c r="X185" s="168">
        <f ca="1">IF($C185-X$1&lt;År1,0,W184*(1-VLOOKUP($A185,[1]Hugst!$R$5:$W$9,MATCH(ROUNDUP((X$1)/10,0)*10,[1]Hugst!$R$4:$W$4,0))))</f>
        <v>118.70077378834354</v>
      </c>
      <c r="Y185" s="168">
        <f ca="1">IF($C185-Y$1&lt;År1,0,X184*(1-VLOOKUP($A185,[1]Hugst!$R$5:$W$9,MATCH(ROUNDUP((Y$1)/10,0)*10,[1]Hugst!$R$4:$W$4,0))))</f>
        <v>118.85279607716039</v>
      </c>
      <c r="Z185" s="168">
        <f ca="1">IF($C185-Z$1&lt;År1,0,Y184*(1-VLOOKUP($A185,[1]Hugst!$R$5:$W$9,MATCH(ROUNDUP((Z$1)/10,0)*10,[1]Hugst!$R$4:$W$4,0))))</f>
        <v>119.00558229707927</v>
      </c>
      <c r="AA185" s="168">
        <f ca="1">IF($C185-AA$1&lt;År1,0,Z184*(1-VLOOKUP($A185,[1]Hugst!$R$5:$W$9,MATCH(ROUNDUP((AA$1)/10,0)*10,[1]Hugst!$R$4:$W$4,0))))</f>
        <v>119.15913628694578</v>
      </c>
      <c r="AB185" s="168">
        <f ca="1">IF($C185-AB$1&lt;År1,0,AA184*(1-VLOOKUP($A185,[1]Hugst!$R$5:$W$9,MATCH(ROUNDUP((AB$1)/10,0)*10,[1]Hugst!$R$4:$W$4,0))))</f>
        <v>119.31346190490326</v>
      </c>
      <c r="AC185" s="168">
        <f ca="1">IF($C185-AC$1&lt;År1,0,AB184*(1-VLOOKUP($A185,[1]Hugst!$R$5:$W$9,MATCH(ROUNDUP((AC$1)/10,0)*10,[1]Hugst!$R$4:$W$4,0))))</f>
        <v>119.46856302847699</v>
      </c>
      <c r="AD185" s="168">
        <f ca="1">IF($C185-AD$1&lt;År1,0,AC184*(1-VLOOKUP($A185,[1]Hugst!$R$5:$W$9,MATCH(ROUNDUP((AD$1)/10,0)*10,[1]Hugst!$R$4:$W$4,0))))</f>
        <v>119.62444355468212</v>
      </c>
      <c r="AE185" s="168">
        <f ca="1">IF($C185-AE$1&lt;År1,0,AD184*(1-VLOOKUP($A185,[1]Hugst!$R$5:$W$9,MATCH(ROUNDUP((AE$1)/10,0)*10,[1]Hugst!$R$4:$W$4,0))))</f>
        <v>119.78110740011577</v>
      </c>
      <c r="AF185" s="168">
        <f ca="1">IF($C185-AF$1&lt;År1,0,AE184*(1-VLOOKUP($A185,[1]Hugst!$R$5:$W$9,MATCH(ROUNDUP((AF$1)/10,0)*10,[1]Hugst!$R$4:$W$4,0))))</f>
        <v>119.93855850105354</v>
      </c>
      <c r="AG185" s="168">
        <f ca="1">IF($C185-AG$1&lt;År1,0,AF184*(1-VLOOKUP($A185,[1]Hugst!$R$5:$W$9,MATCH(ROUNDUP((AG$1)/10,0)*10,[1]Hugst!$R$4:$W$4,0))))</f>
        <v>120.09680081355289</v>
      </c>
      <c r="AH185" s="168">
        <f ca="1">IF($C185-AH$1&lt;År1,0,AG184*(1-VLOOKUP($A185,[1]Hugst!$R$5:$W$9,MATCH(ROUNDUP((AH$1)/10,0)*10,[1]Hugst!$R$4:$W$4,0))))</f>
        <v>120.25583831355286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27.504191140027274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100.47407024870863</v>
      </c>
      <c r="G186" s="168">
        <f ca="1">IF($C186-G$1&lt;År1,0,F185*(1-VLOOKUP($A186,[1]Hugst!$R$5:$W$9,MATCH(ROUNDUP((G$1)/10,0)*10,[1]Hugst!$R$4:$W$4,0))))</f>
        <v>100.61228226448672</v>
      </c>
      <c r="H186" s="168">
        <f ca="1">IF($C186-H$1&lt;År1,0,G185*(1-VLOOKUP($A186,[1]Hugst!$R$5:$W$9,MATCH(ROUNDUP((H$1)/10,0)*10,[1]Hugst!$R$4:$W$4,0))))</f>
        <v>100.75118881300743</v>
      </c>
      <c r="I186" s="168">
        <f ca="1">IF($C186-I$1&lt;År1,0,H185*(1-VLOOKUP($A186,[1]Hugst!$R$5:$W$9,MATCH(ROUNDUP((I$1)/10,0)*10,[1]Hugst!$R$4:$W$4,0))))</f>
        <v>100.89079338438846</v>
      </c>
      <c r="J186" s="168">
        <f ca="1">IF($C186-J$1&lt;År1,0,I185*(1-VLOOKUP($A186,[1]Hugst!$R$5:$W$9,MATCH(ROUNDUP((J$1)/10,0)*10,[1]Hugst!$R$4:$W$4,0))))</f>
        <v>101.03109948627473</v>
      </c>
      <c r="K186" s="168">
        <f ca="1">IF($C186-K$1&lt;År1,0,J185*(1-VLOOKUP($A186,[1]Hugst!$R$5:$W$9,MATCH(ROUNDUP((K$1)/10,0)*10,[1]Hugst!$R$4:$W$4,0))))</f>
        <v>101.17211064395171</v>
      </c>
      <c r="L186" s="168">
        <f ca="1">IF($C186-L$1&lt;År1,0,K185*(1-VLOOKUP($A186,[1]Hugst!$R$5:$W$9,MATCH(ROUNDUP((L$1)/10,0)*10,[1]Hugst!$R$4:$W$4,0))))</f>
        <v>101.3138304004098</v>
      </c>
      <c r="M186" s="168">
        <f ca="1">IF($C186-M$1&lt;År1,0,L185*(1-VLOOKUP($A186,[1]Hugst!$R$5:$W$9,MATCH(ROUNDUP((M$1)/10,0)*10,[1]Hugst!$R$4:$W$4,0))))</f>
        <v>101.45626231645024</v>
      </c>
      <c r="N186" s="168">
        <f ca="1">IF($C186-N$1&lt;År1,0,M185*(1-VLOOKUP($A186,[1]Hugst!$R$5:$W$9,MATCH(ROUNDUP((N$1)/10,0)*10,[1]Hugst!$R$4:$W$4,0))))</f>
        <v>101.59940997075914</v>
      </c>
      <c r="O186" s="168">
        <f ca="1">IF($C186-O$1&lt;År1,0,N185*(1-VLOOKUP($A186,[1]Hugst!$R$5:$W$9,MATCH(ROUNDUP((O$1)/10,0)*10,[1]Hugst!$R$4:$W$4,0))))</f>
        <v>101.74327696001585</v>
      </c>
      <c r="P186" s="168">
        <f ca="1">IF($C186-P$1&lt;År1,0,O185*(1-VLOOKUP($A186,[1]Hugst!$R$5:$W$9,MATCH(ROUNDUP((P$1)/10,0)*10,[1]Hugst!$R$4:$W$4,0))))</f>
        <v>101.88786689896749</v>
      </c>
      <c r="Q186" s="168">
        <f ca="1">IF($C186-Q$1&lt;År1,0,P185*(1-VLOOKUP($A186,[1]Hugst!$R$5:$W$9,MATCH(ROUNDUP((Q$1)/10,0)*10,[1]Hugst!$R$4:$W$4,0))))</f>
        <v>102.03318342052744</v>
      </c>
      <c r="R186" s="168">
        <f ca="1">IF($C186-R$1&lt;År1,0,Q185*(1-VLOOKUP($A186,[1]Hugst!$R$5:$W$9,MATCH(ROUNDUP((R$1)/10,0)*10,[1]Hugst!$R$4:$W$4,0))))</f>
        <v>102.17923017586308</v>
      </c>
      <c r="S186" s="168">
        <f ca="1">IF($C186-S$1&lt;År1,0,R185*(1-VLOOKUP($A186,[1]Hugst!$R$5:$W$9,MATCH(ROUNDUP((S$1)/10,0)*10,[1]Hugst!$R$4:$W$4,0))))</f>
        <v>102.32601083449133</v>
      </c>
      <c r="T186" s="168">
        <f ca="1">IF($C186-T$1&lt;År1,0,S185*(1-VLOOKUP($A186,[1]Hugst!$R$5:$W$9,MATCH(ROUNDUP((T$1)/10,0)*10,[1]Hugst!$R$4:$W$4,0))))</f>
        <v>102.47352908437112</v>
      </c>
      <c r="U186" s="168">
        <f ca="1">IF($C186-U$1&lt;År1,0,T185*(1-VLOOKUP($A186,[1]Hugst!$R$5:$W$9,MATCH(ROUNDUP((U$1)/10,0)*10,[1]Hugst!$R$4:$W$4,0))))</f>
        <v>102.62178863198658</v>
      </c>
      <c r="V186" s="168">
        <f ca="1">IF($C186-V$1&lt;År1,0,U185*(1-VLOOKUP($A186,[1]Hugst!$R$5:$W$9,MATCH(ROUNDUP((V$1)/10,0)*10,[1]Hugst!$R$4:$W$4,0))))</f>
        <v>102.77079320245558</v>
      </c>
      <c r="W186" s="168">
        <f ca="1">IF($C186-W$1&lt;År1,0,V185*(1-VLOOKUP($A186,[1]Hugst!$R$5:$W$9,MATCH(ROUNDUP((W$1)/10,0)*10,[1]Hugst!$R$4:$W$4,0))))</f>
        <v>102.92054653961036</v>
      </c>
      <c r="X186" s="168">
        <f ca="1">IF($C186-X$1&lt;År1,0,W185*(1-VLOOKUP($A186,[1]Hugst!$R$5:$W$9,MATCH(ROUNDUP((X$1)/10,0)*10,[1]Hugst!$R$4:$W$4,0))))</f>
        <v>103.07105240609688</v>
      </c>
      <c r="Y186" s="168">
        <f ca="1">IF($C186-Y$1&lt;År1,0,X185*(1-VLOOKUP($A186,[1]Hugst!$R$5:$W$9,MATCH(ROUNDUP((Y$1)/10,0)*10,[1]Hugst!$R$4:$W$4,0))))</f>
        <v>118.70077378834354</v>
      </c>
      <c r="Z186" s="168">
        <f ca="1">IF($C186-Z$1&lt;År1,0,Y185*(1-VLOOKUP($A186,[1]Hugst!$R$5:$W$9,MATCH(ROUNDUP((Z$1)/10,0)*10,[1]Hugst!$R$4:$W$4,0))))</f>
        <v>118.85279607716039</v>
      </c>
      <c r="AA186" s="168">
        <f ca="1">IF($C186-AA$1&lt;År1,0,Z185*(1-VLOOKUP($A186,[1]Hugst!$R$5:$W$9,MATCH(ROUNDUP((AA$1)/10,0)*10,[1]Hugst!$R$4:$W$4,0))))</f>
        <v>119.00558229707927</v>
      </c>
      <c r="AB186" s="168">
        <f ca="1">IF($C186-AB$1&lt;År1,0,AA185*(1-VLOOKUP($A186,[1]Hugst!$R$5:$W$9,MATCH(ROUNDUP((AB$1)/10,0)*10,[1]Hugst!$R$4:$W$4,0))))</f>
        <v>119.15913628694578</v>
      </c>
      <c r="AC186" s="168">
        <f ca="1">IF($C186-AC$1&lt;År1,0,AB185*(1-VLOOKUP($A186,[1]Hugst!$R$5:$W$9,MATCH(ROUNDUP((AC$1)/10,0)*10,[1]Hugst!$R$4:$W$4,0))))</f>
        <v>119.31346190490326</v>
      </c>
      <c r="AD186" s="168">
        <f ca="1">IF($C186-AD$1&lt;År1,0,AC185*(1-VLOOKUP($A186,[1]Hugst!$R$5:$W$9,MATCH(ROUNDUP((AD$1)/10,0)*10,[1]Hugst!$R$4:$W$4,0))))</f>
        <v>119.46856302847699</v>
      </c>
      <c r="AE186" s="168">
        <f ca="1">IF($C186-AE$1&lt;År1,0,AD185*(1-VLOOKUP($A186,[1]Hugst!$R$5:$W$9,MATCH(ROUNDUP((AE$1)/10,0)*10,[1]Hugst!$R$4:$W$4,0))))</f>
        <v>119.62444355468212</v>
      </c>
      <c r="AF186" s="168">
        <f ca="1">IF($C186-AF$1&lt;År1,0,AE185*(1-VLOOKUP($A186,[1]Hugst!$R$5:$W$9,MATCH(ROUNDUP((AF$1)/10,0)*10,[1]Hugst!$R$4:$W$4,0))))</f>
        <v>119.78110740011577</v>
      </c>
      <c r="AG186" s="168">
        <f ca="1">IF($C186-AG$1&lt;År1,0,AF185*(1-VLOOKUP($A186,[1]Hugst!$R$5:$W$9,MATCH(ROUNDUP((AG$1)/10,0)*10,[1]Hugst!$R$4:$W$4,0))))</f>
        <v>119.93855850105354</v>
      </c>
      <c r="AH186" s="168">
        <f ca="1">IF($C186-AH$1&lt;År1,0,AG185*(1-VLOOKUP($A186,[1]Hugst!$R$5:$W$9,MATCH(ROUNDUP((AH$1)/10,0)*10,[1]Hugst!$R$4:$W$4,0))))</f>
        <v>120.09680081355289</v>
      </c>
      <c r="AI186" s="168">
        <f ca="1">IF($C186-AI$1&lt;År1,0,AH185*(1-VLOOKUP($A186,[1]Hugst!$R$5:$W$9,MATCH(ROUNDUP((AI$1)/10,0)*10,[1]Hugst!$R$4:$W$4,0))))</f>
        <v>120.25583831355286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27.366670184327063</v>
      </c>
      <c r="E187" s="168">
        <f t="shared" ca="1" si="3"/>
        <v>0.21864697875207639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100.55519627176049</v>
      </c>
      <c r="G187" s="168">
        <f ca="1">IF($C187-G$1&lt;År1,0,F186*(1-VLOOKUP($A187,[1]Hugst!$R$5:$W$9,MATCH(ROUNDUP((G$1)/10,0)*10,[1]Hugst!$R$4:$W$4,0))))</f>
        <v>100.47407024870863</v>
      </c>
      <c r="H187" s="168">
        <f ca="1">IF($C187-H$1&lt;År1,0,G186*(1-VLOOKUP($A187,[1]Hugst!$R$5:$W$9,MATCH(ROUNDUP((H$1)/10,0)*10,[1]Hugst!$R$4:$W$4,0))))</f>
        <v>100.61228226448672</v>
      </c>
      <c r="I187" s="168">
        <f ca="1">IF($C187-I$1&lt;År1,0,H186*(1-VLOOKUP($A187,[1]Hugst!$R$5:$W$9,MATCH(ROUNDUP((I$1)/10,0)*10,[1]Hugst!$R$4:$W$4,0))))</f>
        <v>100.75118881300743</v>
      </c>
      <c r="J187" s="168">
        <f ca="1">IF($C187-J$1&lt;År1,0,I186*(1-VLOOKUP($A187,[1]Hugst!$R$5:$W$9,MATCH(ROUNDUP((J$1)/10,0)*10,[1]Hugst!$R$4:$W$4,0))))</f>
        <v>100.89079338438846</v>
      </c>
      <c r="K187" s="168">
        <f ca="1">IF($C187-K$1&lt;År1,0,J186*(1-VLOOKUP($A187,[1]Hugst!$R$5:$W$9,MATCH(ROUNDUP((K$1)/10,0)*10,[1]Hugst!$R$4:$W$4,0))))</f>
        <v>101.03109948627473</v>
      </c>
      <c r="L187" s="168">
        <f ca="1">IF($C187-L$1&lt;År1,0,K186*(1-VLOOKUP($A187,[1]Hugst!$R$5:$W$9,MATCH(ROUNDUP((L$1)/10,0)*10,[1]Hugst!$R$4:$W$4,0))))</f>
        <v>101.17211064395171</v>
      </c>
      <c r="M187" s="168">
        <f ca="1">IF($C187-M$1&lt;År1,0,L186*(1-VLOOKUP($A187,[1]Hugst!$R$5:$W$9,MATCH(ROUNDUP((M$1)/10,0)*10,[1]Hugst!$R$4:$W$4,0))))</f>
        <v>101.3138304004098</v>
      </c>
      <c r="N187" s="168">
        <f ca="1">IF($C187-N$1&lt;År1,0,M186*(1-VLOOKUP($A187,[1]Hugst!$R$5:$W$9,MATCH(ROUNDUP((N$1)/10,0)*10,[1]Hugst!$R$4:$W$4,0))))</f>
        <v>101.45626231645024</v>
      </c>
      <c r="O187" s="168">
        <f ca="1">IF($C187-O$1&lt;År1,0,N186*(1-VLOOKUP($A187,[1]Hugst!$R$5:$W$9,MATCH(ROUNDUP((O$1)/10,0)*10,[1]Hugst!$R$4:$W$4,0))))</f>
        <v>101.59940997075914</v>
      </c>
      <c r="P187" s="168">
        <f ca="1">IF($C187-P$1&lt;År1,0,O186*(1-VLOOKUP($A187,[1]Hugst!$R$5:$W$9,MATCH(ROUNDUP((P$1)/10,0)*10,[1]Hugst!$R$4:$W$4,0))))</f>
        <v>101.74327696001585</v>
      </c>
      <c r="Q187" s="168">
        <f ca="1">IF($C187-Q$1&lt;År1,0,P186*(1-VLOOKUP($A187,[1]Hugst!$R$5:$W$9,MATCH(ROUNDUP((Q$1)/10,0)*10,[1]Hugst!$R$4:$W$4,0))))</f>
        <v>101.88786689896749</v>
      </c>
      <c r="R187" s="168">
        <f ca="1">IF($C187-R$1&lt;År1,0,Q186*(1-VLOOKUP($A187,[1]Hugst!$R$5:$W$9,MATCH(ROUNDUP((R$1)/10,0)*10,[1]Hugst!$R$4:$W$4,0))))</f>
        <v>102.03318342052744</v>
      </c>
      <c r="S187" s="168">
        <f ca="1">IF($C187-S$1&lt;År1,0,R186*(1-VLOOKUP($A187,[1]Hugst!$R$5:$W$9,MATCH(ROUNDUP((S$1)/10,0)*10,[1]Hugst!$R$4:$W$4,0))))</f>
        <v>102.17923017586308</v>
      </c>
      <c r="T187" s="168">
        <f ca="1">IF($C187-T$1&lt;År1,0,S186*(1-VLOOKUP($A187,[1]Hugst!$R$5:$W$9,MATCH(ROUNDUP((T$1)/10,0)*10,[1]Hugst!$R$4:$W$4,0))))</f>
        <v>102.32601083449133</v>
      </c>
      <c r="U187" s="168">
        <f ca="1">IF($C187-U$1&lt;År1,0,T186*(1-VLOOKUP($A187,[1]Hugst!$R$5:$W$9,MATCH(ROUNDUP((U$1)/10,0)*10,[1]Hugst!$R$4:$W$4,0))))</f>
        <v>102.47352908437112</v>
      </c>
      <c r="V187" s="168">
        <f ca="1">IF($C187-V$1&lt;År1,0,U186*(1-VLOOKUP($A187,[1]Hugst!$R$5:$W$9,MATCH(ROUNDUP((V$1)/10,0)*10,[1]Hugst!$R$4:$W$4,0))))</f>
        <v>102.62178863198658</v>
      </c>
      <c r="W187" s="168">
        <f ca="1">IF($C187-W$1&lt;År1,0,V186*(1-VLOOKUP($A187,[1]Hugst!$R$5:$W$9,MATCH(ROUNDUP((W$1)/10,0)*10,[1]Hugst!$R$4:$W$4,0))))</f>
        <v>102.77079320245558</v>
      </c>
      <c r="X187" s="168">
        <f ca="1">IF($C187-X$1&lt;År1,0,W186*(1-VLOOKUP($A187,[1]Hugst!$R$5:$W$9,MATCH(ROUNDUP((X$1)/10,0)*10,[1]Hugst!$R$4:$W$4,0))))</f>
        <v>102.92054653961036</v>
      </c>
      <c r="Y187" s="168">
        <f ca="1">IF($C187-Y$1&lt;År1,0,X186*(1-VLOOKUP($A187,[1]Hugst!$R$5:$W$9,MATCH(ROUNDUP((Y$1)/10,0)*10,[1]Hugst!$R$4:$W$4,0))))</f>
        <v>103.07105240609688</v>
      </c>
      <c r="Z187" s="168">
        <f ca="1">IF($C187-Z$1&lt;År1,0,Y186*(1-VLOOKUP($A187,[1]Hugst!$R$5:$W$9,MATCH(ROUNDUP((Z$1)/10,0)*10,[1]Hugst!$R$4:$W$4,0))))</f>
        <v>118.70077378834354</v>
      </c>
      <c r="AA187" s="168">
        <f ca="1">IF($C187-AA$1&lt;År1,0,Z186*(1-VLOOKUP($A187,[1]Hugst!$R$5:$W$9,MATCH(ROUNDUP((AA$1)/10,0)*10,[1]Hugst!$R$4:$W$4,0))))</f>
        <v>118.85279607716039</v>
      </c>
      <c r="AB187" s="168">
        <f ca="1">IF($C187-AB$1&lt;År1,0,AA186*(1-VLOOKUP($A187,[1]Hugst!$R$5:$W$9,MATCH(ROUNDUP((AB$1)/10,0)*10,[1]Hugst!$R$4:$W$4,0))))</f>
        <v>119.00558229707927</v>
      </c>
      <c r="AC187" s="168">
        <f ca="1">IF($C187-AC$1&lt;År1,0,AB186*(1-VLOOKUP($A187,[1]Hugst!$R$5:$W$9,MATCH(ROUNDUP((AC$1)/10,0)*10,[1]Hugst!$R$4:$W$4,0))))</f>
        <v>119.15913628694578</v>
      </c>
      <c r="AD187" s="168">
        <f ca="1">IF($C187-AD$1&lt;År1,0,AC186*(1-VLOOKUP($A187,[1]Hugst!$R$5:$W$9,MATCH(ROUNDUP((AD$1)/10,0)*10,[1]Hugst!$R$4:$W$4,0))))</f>
        <v>119.31346190490326</v>
      </c>
      <c r="AE187" s="168">
        <f ca="1">IF($C187-AE$1&lt;År1,0,AD186*(1-VLOOKUP($A187,[1]Hugst!$R$5:$W$9,MATCH(ROUNDUP((AE$1)/10,0)*10,[1]Hugst!$R$4:$W$4,0))))</f>
        <v>119.46856302847699</v>
      </c>
      <c r="AF187" s="168">
        <f ca="1">IF($C187-AF$1&lt;År1,0,AE186*(1-VLOOKUP($A187,[1]Hugst!$R$5:$W$9,MATCH(ROUNDUP((AF$1)/10,0)*10,[1]Hugst!$R$4:$W$4,0))))</f>
        <v>119.62444355468212</v>
      </c>
      <c r="AG187" s="168">
        <f ca="1">IF($C187-AG$1&lt;År1,0,AF186*(1-VLOOKUP($A187,[1]Hugst!$R$5:$W$9,MATCH(ROUNDUP((AG$1)/10,0)*10,[1]Hugst!$R$4:$W$4,0))))</f>
        <v>119.78110740011577</v>
      </c>
      <c r="AH187" s="168">
        <f ca="1">IF($C187-AH$1&lt;År1,0,AG186*(1-VLOOKUP($A187,[1]Hugst!$R$5:$W$9,MATCH(ROUNDUP((AH$1)/10,0)*10,[1]Hugst!$R$4:$W$4,0))))</f>
        <v>119.93855850105354</v>
      </c>
      <c r="AI187" s="168">
        <f ca="1">IF($C187-AI$1&lt;År1,0,AH186*(1-VLOOKUP($A187,[1]Hugst!$R$5:$W$9,MATCH(ROUNDUP((AI$1)/10,0)*10,[1]Hugst!$R$4:$W$4,0))))</f>
        <v>120.09680081355289</v>
      </c>
      <c r="AJ187" s="168">
        <f ca="1">IF($C187-AJ$1&lt;År1,0,AI186*(1-VLOOKUP($A187,[1]Hugst!$R$5:$W$9,MATCH(ROUNDUP((AJ$1)/10,0)*10,[1]Hugst!$R$4:$W$4,0))))</f>
        <v>120.03719133480094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978.00749999998959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8363.7906369961929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973.11746249999567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8358.900599496199</v>
      </c>
      <c r="G189" s="168">
        <f ca="1">IF($C189-G$1&lt;År1,0,F188*(1-VLOOKUP($A189,[1]Hugst!$R$5:$W$9,MATCH(ROUNDUP((G$1)/10,0)*10,[1]Hugst!$R$4:$W$4,0))))</f>
        <v>8363.7906369961929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968.25187518752068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8354.0350121837255</v>
      </c>
      <c r="G190" s="168">
        <f ca="1">IF($C190-G$1&lt;År1,0,F189*(1-VLOOKUP($A190,[1]Hugst!$R$5:$W$9,MATCH(ROUNDUP((G$1)/10,0)*10,[1]Hugst!$R$4:$W$4,0))))</f>
        <v>8358.900599496199</v>
      </c>
      <c r="H190" s="168">
        <f ca="1">IF($C190-H$1&lt;År1,0,G189*(1-VLOOKUP($A190,[1]Hugst!$R$5:$W$9,MATCH(ROUNDUP((H$1)/10,0)*10,[1]Hugst!$R$4:$W$4,0))))</f>
        <v>8363.7906369961929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963.41061581153781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8349.1937528077415</v>
      </c>
      <c r="G191" s="168">
        <f ca="1">IF($C191-G$1&lt;År1,0,F190*(1-VLOOKUP($A191,[1]Hugst!$R$5:$W$9,MATCH(ROUNDUP((G$1)/10,0)*10,[1]Hugst!$R$4:$W$4,0))))</f>
        <v>8354.0350121837255</v>
      </c>
      <c r="H191" s="168">
        <f ca="1">IF($C191-H$1&lt;År1,0,G190*(1-VLOOKUP($A191,[1]Hugst!$R$5:$W$9,MATCH(ROUNDUP((H$1)/10,0)*10,[1]Hugst!$R$4:$W$4,0))))</f>
        <v>8358.900599496199</v>
      </c>
      <c r="I191" s="168">
        <f ca="1">IF($C191-I$1&lt;År1,0,H190*(1-VLOOKUP($A191,[1]Hugst!$R$5:$W$9,MATCH(ROUNDUP((I$1)/10,0)*10,[1]Hugst!$R$4:$W$4,0))))</f>
        <v>8363.7906369961929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958.59356273250569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8344.3766997287094</v>
      </c>
      <c r="G192" s="168">
        <f ca="1">IF($C192-G$1&lt;År1,0,F191*(1-VLOOKUP($A192,[1]Hugst!$R$5:$W$9,MATCH(ROUNDUP((G$1)/10,0)*10,[1]Hugst!$R$4:$W$4,0))))</f>
        <v>8349.1937528077415</v>
      </c>
      <c r="H192" s="168">
        <f ca="1">IF($C192-H$1&lt;År1,0,G191*(1-VLOOKUP($A192,[1]Hugst!$R$5:$W$9,MATCH(ROUNDUP((H$1)/10,0)*10,[1]Hugst!$R$4:$W$4,0))))</f>
        <v>8354.0350121837255</v>
      </c>
      <c r="I192" s="168">
        <f ca="1">IF($C192-I$1&lt;År1,0,H191*(1-VLOOKUP($A192,[1]Hugst!$R$5:$W$9,MATCH(ROUNDUP((I$1)/10,0)*10,[1]Hugst!$R$4:$W$4,0))))</f>
        <v>8358.900599496199</v>
      </c>
      <c r="J192" s="168">
        <f ca="1">IF($C192-J$1&lt;År1,0,I191*(1-VLOOKUP($A192,[1]Hugst!$R$5:$W$9,MATCH(ROUNDUP((J$1)/10,0)*10,[1]Hugst!$R$4:$W$4,0))))</f>
        <v>8363.7906369961929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953.80059491883458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8339.5837319150378</v>
      </c>
      <c r="G193" s="168">
        <f ca="1">IF($C193-G$1&lt;År1,0,F192*(1-VLOOKUP($A193,[1]Hugst!$R$5:$W$9,MATCH(ROUNDUP((G$1)/10,0)*10,[1]Hugst!$R$4:$W$4,0))))</f>
        <v>8344.3766997287094</v>
      </c>
      <c r="H193" s="168">
        <f ca="1">IF($C193-H$1&lt;År1,0,G192*(1-VLOOKUP($A193,[1]Hugst!$R$5:$W$9,MATCH(ROUNDUP((H$1)/10,0)*10,[1]Hugst!$R$4:$W$4,0))))</f>
        <v>8349.1937528077415</v>
      </c>
      <c r="I193" s="168">
        <f ca="1">IF($C193-I$1&lt;År1,0,H192*(1-VLOOKUP($A193,[1]Hugst!$R$5:$W$9,MATCH(ROUNDUP((I$1)/10,0)*10,[1]Hugst!$R$4:$W$4,0))))</f>
        <v>8354.0350121837255</v>
      </c>
      <c r="J193" s="168">
        <f ca="1">IF($C193-J$1&lt;År1,0,I192*(1-VLOOKUP($A193,[1]Hugst!$R$5:$W$9,MATCH(ROUNDUP((J$1)/10,0)*10,[1]Hugst!$R$4:$W$4,0))))</f>
        <v>8358.900599496199</v>
      </c>
      <c r="K193" s="168">
        <f ca="1">IF($C193-K$1&lt;År1,0,J192*(1-VLOOKUP($A193,[1]Hugst!$R$5:$W$9,MATCH(ROUNDUP((K$1)/10,0)*10,[1]Hugst!$R$4:$W$4,0))))</f>
        <v>8363.7906369961929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949.0315919442628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8334.814728940466</v>
      </c>
      <c r="G194" s="168">
        <f ca="1">IF($C194-G$1&lt;År1,0,F193*(1-VLOOKUP($A194,[1]Hugst!$R$5:$W$9,MATCH(ROUNDUP((G$1)/10,0)*10,[1]Hugst!$R$4:$W$4,0))))</f>
        <v>8339.5837319150378</v>
      </c>
      <c r="H194" s="168">
        <f ca="1">IF($C194-H$1&lt;År1,0,G193*(1-VLOOKUP($A194,[1]Hugst!$R$5:$W$9,MATCH(ROUNDUP((H$1)/10,0)*10,[1]Hugst!$R$4:$W$4,0))))</f>
        <v>8344.3766997287094</v>
      </c>
      <c r="I194" s="168">
        <f ca="1">IF($C194-I$1&lt;År1,0,H193*(1-VLOOKUP($A194,[1]Hugst!$R$5:$W$9,MATCH(ROUNDUP((I$1)/10,0)*10,[1]Hugst!$R$4:$W$4,0))))</f>
        <v>8349.1937528077415</v>
      </c>
      <c r="J194" s="168">
        <f ca="1">IF($C194-J$1&lt;År1,0,I193*(1-VLOOKUP($A194,[1]Hugst!$R$5:$W$9,MATCH(ROUNDUP((J$1)/10,0)*10,[1]Hugst!$R$4:$W$4,0))))</f>
        <v>8354.0350121837255</v>
      </c>
      <c r="K194" s="168">
        <f ca="1">IF($C194-K$1&lt;År1,0,J193*(1-VLOOKUP($A194,[1]Hugst!$R$5:$W$9,MATCH(ROUNDUP((K$1)/10,0)*10,[1]Hugst!$R$4:$W$4,0))))</f>
        <v>8358.900599496199</v>
      </c>
      <c r="L194" s="168">
        <f ca="1">IF($C194-L$1&lt;År1,0,K193*(1-VLOOKUP($A194,[1]Hugst!$R$5:$W$9,MATCH(ROUNDUP((L$1)/10,0)*10,[1]Hugst!$R$4:$W$4,0))))</f>
        <v>8363.7906369961929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944.28643398453369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8330.0695709807369</v>
      </c>
      <c r="G195" s="168">
        <f ca="1">IF($C195-G$1&lt;År1,0,F194*(1-VLOOKUP($A195,[1]Hugst!$R$5:$W$9,MATCH(ROUNDUP((G$1)/10,0)*10,[1]Hugst!$R$4:$W$4,0))))</f>
        <v>8334.814728940466</v>
      </c>
      <c r="H195" s="168">
        <f ca="1">IF($C195-H$1&lt;År1,0,G194*(1-VLOOKUP($A195,[1]Hugst!$R$5:$W$9,MATCH(ROUNDUP((H$1)/10,0)*10,[1]Hugst!$R$4:$W$4,0))))</f>
        <v>8339.5837319150378</v>
      </c>
      <c r="I195" s="168">
        <f ca="1">IF($C195-I$1&lt;År1,0,H194*(1-VLOOKUP($A195,[1]Hugst!$R$5:$W$9,MATCH(ROUNDUP((I$1)/10,0)*10,[1]Hugst!$R$4:$W$4,0))))</f>
        <v>8344.3766997287094</v>
      </c>
      <c r="J195" s="168">
        <f ca="1">IF($C195-J$1&lt;År1,0,I194*(1-VLOOKUP($A195,[1]Hugst!$R$5:$W$9,MATCH(ROUNDUP((J$1)/10,0)*10,[1]Hugst!$R$4:$W$4,0))))</f>
        <v>8349.1937528077415</v>
      </c>
      <c r="K195" s="168">
        <f ca="1">IF($C195-K$1&lt;År1,0,J194*(1-VLOOKUP($A195,[1]Hugst!$R$5:$W$9,MATCH(ROUNDUP((K$1)/10,0)*10,[1]Hugst!$R$4:$W$4,0))))</f>
        <v>8354.0350121837255</v>
      </c>
      <c r="L195" s="168">
        <f ca="1">IF($C195-L$1&lt;År1,0,K194*(1-VLOOKUP($A195,[1]Hugst!$R$5:$W$9,MATCH(ROUNDUP((L$1)/10,0)*10,[1]Hugst!$R$4:$W$4,0))))</f>
        <v>8358.900599496199</v>
      </c>
      <c r="M195" s="168">
        <f ca="1">IF($C195-M$1&lt;År1,0,L194*(1-VLOOKUP($A195,[1]Hugst!$R$5:$W$9,MATCH(ROUNDUP((M$1)/10,0)*10,[1]Hugst!$R$4:$W$4,0))))</f>
        <v>8363.7906369961929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939.56500181459432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8325.3481388107975</v>
      </c>
      <c r="G196" s="168">
        <f ca="1">IF($C196-G$1&lt;År1,0,F195*(1-VLOOKUP($A196,[1]Hugst!$R$5:$W$9,MATCH(ROUNDUP((G$1)/10,0)*10,[1]Hugst!$R$4:$W$4,0))))</f>
        <v>8330.0695709807369</v>
      </c>
      <c r="H196" s="168">
        <f ca="1">IF($C196-H$1&lt;År1,0,G195*(1-VLOOKUP($A196,[1]Hugst!$R$5:$W$9,MATCH(ROUNDUP((H$1)/10,0)*10,[1]Hugst!$R$4:$W$4,0))))</f>
        <v>8334.814728940466</v>
      </c>
      <c r="I196" s="168">
        <f ca="1">IF($C196-I$1&lt;År1,0,H195*(1-VLOOKUP($A196,[1]Hugst!$R$5:$W$9,MATCH(ROUNDUP((I$1)/10,0)*10,[1]Hugst!$R$4:$W$4,0))))</f>
        <v>8339.5837319150378</v>
      </c>
      <c r="J196" s="168">
        <f ca="1">IF($C196-J$1&lt;År1,0,I195*(1-VLOOKUP($A196,[1]Hugst!$R$5:$W$9,MATCH(ROUNDUP((J$1)/10,0)*10,[1]Hugst!$R$4:$W$4,0))))</f>
        <v>8344.3766997287094</v>
      </c>
      <c r="K196" s="168">
        <f ca="1">IF($C196-K$1&lt;År1,0,J195*(1-VLOOKUP($A196,[1]Hugst!$R$5:$W$9,MATCH(ROUNDUP((K$1)/10,0)*10,[1]Hugst!$R$4:$W$4,0))))</f>
        <v>8349.1937528077415</v>
      </c>
      <c r="L196" s="168">
        <f ca="1">IF($C196-L$1&lt;År1,0,K195*(1-VLOOKUP($A196,[1]Hugst!$R$5:$W$9,MATCH(ROUNDUP((L$1)/10,0)*10,[1]Hugst!$R$4:$W$4,0))))</f>
        <v>8354.0350121837255</v>
      </c>
      <c r="M196" s="168">
        <f ca="1">IF($C196-M$1&lt;År1,0,L195*(1-VLOOKUP($A196,[1]Hugst!$R$5:$W$9,MATCH(ROUNDUP((M$1)/10,0)*10,[1]Hugst!$R$4:$W$4,0))))</f>
        <v>8358.900599496199</v>
      </c>
      <c r="N196" s="168">
        <f ca="1">IF($C196-N$1&lt;År1,0,M195*(1-VLOOKUP($A196,[1]Hugst!$R$5:$W$9,MATCH(ROUNDUP((N$1)/10,0)*10,[1]Hugst!$R$4:$W$4,0))))</f>
        <v>8363.7906369961929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934.86717680552465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8320.6503138017288</v>
      </c>
      <c r="G197" s="168">
        <f ca="1">IF($C197-G$1&lt;År1,0,F196*(1-VLOOKUP($A197,[1]Hugst!$R$5:$W$9,MATCH(ROUNDUP((G$1)/10,0)*10,[1]Hugst!$R$4:$W$4,0))))</f>
        <v>8325.3481388107975</v>
      </c>
      <c r="H197" s="168">
        <f ca="1">IF($C197-H$1&lt;År1,0,G196*(1-VLOOKUP($A197,[1]Hugst!$R$5:$W$9,MATCH(ROUNDUP((H$1)/10,0)*10,[1]Hugst!$R$4:$W$4,0))))</f>
        <v>8330.0695709807369</v>
      </c>
      <c r="I197" s="168">
        <f ca="1">IF($C197-I$1&lt;År1,0,H196*(1-VLOOKUP($A197,[1]Hugst!$R$5:$W$9,MATCH(ROUNDUP((I$1)/10,0)*10,[1]Hugst!$R$4:$W$4,0))))</f>
        <v>8334.814728940466</v>
      </c>
      <c r="J197" s="168">
        <f ca="1">IF($C197-J$1&lt;År1,0,I196*(1-VLOOKUP($A197,[1]Hugst!$R$5:$W$9,MATCH(ROUNDUP((J$1)/10,0)*10,[1]Hugst!$R$4:$W$4,0))))</f>
        <v>8339.5837319150378</v>
      </c>
      <c r="K197" s="168">
        <f ca="1">IF($C197-K$1&lt;År1,0,J196*(1-VLOOKUP($A197,[1]Hugst!$R$5:$W$9,MATCH(ROUNDUP((K$1)/10,0)*10,[1]Hugst!$R$4:$W$4,0))))</f>
        <v>8344.3766997287094</v>
      </c>
      <c r="L197" s="168">
        <f ca="1">IF($C197-L$1&lt;År1,0,K196*(1-VLOOKUP($A197,[1]Hugst!$R$5:$W$9,MATCH(ROUNDUP((L$1)/10,0)*10,[1]Hugst!$R$4:$W$4,0))))</f>
        <v>8349.1937528077415</v>
      </c>
      <c r="M197" s="168">
        <f ca="1">IF($C197-M$1&lt;År1,0,L196*(1-VLOOKUP($A197,[1]Hugst!$R$5:$W$9,MATCH(ROUNDUP((M$1)/10,0)*10,[1]Hugst!$R$4:$W$4,0))))</f>
        <v>8354.0350121837255</v>
      </c>
      <c r="N197" s="168">
        <f ca="1">IF($C197-N$1&lt;År1,0,M196*(1-VLOOKUP($A197,[1]Hugst!$R$5:$W$9,MATCH(ROUNDUP((N$1)/10,0)*10,[1]Hugst!$R$4:$W$4,0))))</f>
        <v>8358.900599496199</v>
      </c>
      <c r="O197" s="168">
        <f ca="1">IF($C197-O$1&lt;År1,0,N196*(1-VLOOKUP($A197,[1]Hugst!$R$5:$W$9,MATCH(ROUNDUP((O$1)/10,0)*10,[1]Hugst!$R$4:$W$4,0))))</f>
        <v>8363.7906369961929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930.19284092152884</v>
      </c>
      <c r="E198" s="168">
        <f t="shared" ca="1" si="4"/>
        <v>18.359540422665305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8334.3355183403983</v>
      </c>
      <c r="G198" s="168">
        <f ca="1">IF($C198-G$1&lt;År1,0,F197*(1-VLOOKUP($A198,[1]Hugst!$R$5:$W$9,MATCH(ROUNDUP((G$1)/10,0)*10,[1]Hugst!$R$4:$W$4,0))))</f>
        <v>8320.6503138017288</v>
      </c>
      <c r="H198" s="168">
        <f ca="1">IF($C198-H$1&lt;År1,0,G197*(1-VLOOKUP($A198,[1]Hugst!$R$5:$W$9,MATCH(ROUNDUP((H$1)/10,0)*10,[1]Hugst!$R$4:$W$4,0))))</f>
        <v>8325.3481388107975</v>
      </c>
      <c r="I198" s="168">
        <f ca="1">IF($C198-I$1&lt;År1,0,H197*(1-VLOOKUP($A198,[1]Hugst!$R$5:$W$9,MATCH(ROUNDUP((I$1)/10,0)*10,[1]Hugst!$R$4:$W$4,0))))</f>
        <v>8330.0695709807369</v>
      </c>
      <c r="J198" s="168">
        <f ca="1">IF($C198-J$1&lt;År1,0,I197*(1-VLOOKUP($A198,[1]Hugst!$R$5:$W$9,MATCH(ROUNDUP((J$1)/10,0)*10,[1]Hugst!$R$4:$W$4,0))))</f>
        <v>8334.814728940466</v>
      </c>
      <c r="K198" s="168">
        <f ca="1">IF($C198-K$1&lt;År1,0,J197*(1-VLOOKUP($A198,[1]Hugst!$R$5:$W$9,MATCH(ROUNDUP((K$1)/10,0)*10,[1]Hugst!$R$4:$W$4,0))))</f>
        <v>8339.5837319150378</v>
      </c>
      <c r="L198" s="168">
        <f ca="1">IF($C198-L$1&lt;År1,0,K197*(1-VLOOKUP($A198,[1]Hugst!$R$5:$W$9,MATCH(ROUNDUP((L$1)/10,0)*10,[1]Hugst!$R$4:$W$4,0))))</f>
        <v>8344.3766997287094</v>
      </c>
      <c r="M198" s="168">
        <f ca="1">IF($C198-M$1&lt;År1,0,L197*(1-VLOOKUP($A198,[1]Hugst!$R$5:$W$9,MATCH(ROUNDUP((M$1)/10,0)*10,[1]Hugst!$R$4:$W$4,0))))</f>
        <v>8349.1937528077415</v>
      </c>
      <c r="N198" s="168">
        <f ca="1">IF($C198-N$1&lt;År1,0,M197*(1-VLOOKUP($A198,[1]Hugst!$R$5:$W$9,MATCH(ROUNDUP((N$1)/10,0)*10,[1]Hugst!$R$4:$W$4,0))))</f>
        <v>8354.0350121837255</v>
      </c>
      <c r="O198" s="168">
        <f ca="1">IF($C198-O$1&lt;År1,0,N197*(1-VLOOKUP($A198,[1]Hugst!$R$5:$W$9,MATCH(ROUNDUP((O$1)/10,0)*10,[1]Hugst!$R$4:$W$4,0))))</f>
        <v>8358.900599496199</v>
      </c>
      <c r="P198" s="168">
        <f ca="1">IF($C198-P$1&lt;År1,0,O197*(1-VLOOKUP($A198,[1]Hugst!$R$5:$W$9,MATCH(ROUNDUP((P$1)/10,0)*10,[1]Hugst!$R$4:$W$4,0))))</f>
        <v>8345.4310965735185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925.5418767168776</v>
      </c>
      <c r="E199" s="168">
        <f t="shared" ca="1" si="4"/>
        <v>36.668045186481322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7055.4810099252263</v>
      </c>
      <c r="G199" s="168">
        <f ca="1">IF($C199-G$1&lt;År1,0,F198*(1-VLOOKUP($A199,[1]Hugst!$R$5:$W$9,MATCH(ROUNDUP((G$1)/10,0)*10,[1]Hugst!$R$4:$W$4,0))))</f>
        <v>8334.3355183403983</v>
      </c>
      <c r="H199" s="168">
        <f ca="1">IF($C199-H$1&lt;År1,0,G198*(1-VLOOKUP($A199,[1]Hugst!$R$5:$W$9,MATCH(ROUNDUP((H$1)/10,0)*10,[1]Hugst!$R$4:$W$4,0))))</f>
        <v>8320.6503138017288</v>
      </c>
      <c r="I199" s="168">
        <f ca="1">IF($C199-I$1&lt;År1,0,H198*(1-VLOOKUP($A199,[1]Hugst!$R$5:$W$9,MATCH(ROUNDUP((I$1)/10,0)*10,[1]Hugst!$R$4:$W$4,0))))</f>
        <v>8325.3481388107975</v>
      </c>
      <c r="J199" s="168">
        <f ca="1">IF($C199-J$1&lt;År1,0,I198*(1-VLOOKUP($A199,[1]Hugst!$R$5:$W$9,MATCH(ROUNDUP((J$1)/10,0)*10,[1]Hugst!$R$4:$W$4,0))))</f>
        <v>8330.0695709807369</v>
      </c>
      <c r="K199" s="168">
        <f ca="1">IF($C199-K$1&lt;År1,0,J198*(1-VLOOKUP($A199,[1]Hugst!$R$5:$W$9,MATCH(ROUNDUP((K$1)/10,0)*10,[1]Hugst!$R$4:$W$4,0))))</f>
        <v>8334.814728940466</v>
      </c>
      <c r="L199" s="168">
        <f ca="1">IF($C199-L$1&lt;År1,0,K198*(1-VLOOKUP($A199,[1]Hugst!$R$5:$W$9,MATCH(ROUNDUP((L$1)/10,0)*10,[1]Hugst!$R$4:$W$4,0))))</f>
        <v>8339.5837319150378</v>
      </c>
      <c r="M199" s="168">
        <f ca="1">IF($C199-M$1&lt;År1,0,L198*(1-VLOOKUP($A199,[1]Hugst!$R$5:$W$9,MATCH(ROUNDUP((M$1)/10,0)*10,[1]Hugst!$R$4:$W$4,0))))</f>
        <v>8344.3766997287094</v>
      </c>
      <c r="N199" s="168">
        <f ca="1">IF($C199-N$1&lt;År1,0,M198*(1-VLOOKUP($A199,[1]Hugst!$R$5:$W$9,MATCH(ROUNDUP((N$1)/10,0)*10,[1]Hugst!$R$4:$W$4,0))))</f>
        <v>8349.1937528077415</v>
      </c>
      <c r="O199" s="168">
        <f ca="1">IF($C199-O$1&lt;År1,0,N198*(1-VLOOKUP($A199,[1]Hugst!$R$5:$W$9,MATCH(ROUNDUP((O$1)/10,0)*10,[1]Hugst!$R$4:$W$4,0))))</f>
        <v>8354.0350121837255</v>
      </c>
      <c r="P199" s="168">
        <f ca="1">IF($C199-P$1&lt;År1,0,O198*(1-VLOOKUP($A199,[1]Hugst!$R$5:$W$9,MATCH(ROUNDUP((P$1)/10,0)*10,[1]Hugst!$R$4:$W$4,0))))</f>
        <v>8340.5517933021838</v>
      </c>
      <c r="Q199" s="168">
        <f ca="1">IF($C199-Q$1&lt;År1,0,P198*(1-VLOOKUP($A199,[1]Hugst!$R$5:$W$9,MATCH(ROUNDUP((Q$1)/10,0)*10,[1]Hugst!$R$4:$W$4,0))))</f>
        <v>8327.1118575810397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920.91416733329788</v>
      </c>
      <c r="E200" s="168">
        <f t="shared" ca="1" si="4"/>
        <v>54.925679992084042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7069.1109353472493</v>
      </c>
      <c r="G200" s="168">
        <f ca="1">IF($C200-G$1&lt;År1,0,F199*(1-VLOOKUP($A200,[1]Hugst!$R$5:$W$9,MATCH(ROUNDUP((G$1)/10,0)*10,[1]Hugst!$R$4:$W$4,0))))</f>
        <v>7055.4810099252263</v>
      </c>
      <c r="H200" s="168">
        <f ca="1">IF($C200-H$1&lt;År1,0,G199*(1-VLOOKUP($A200,[1]Hugst!$R$5:$W$9,MATCH(ROUNDUP((H$1)/10,0)*10,[1]Hugst!$R$4:$W$4,0))))</f>
        <v>8334.3355183403983</v>
      </c>
      <c r="I200" s="168">
        <f ca="1">IF($C200-I$1&lt;År1,0,H199*(1-VLOOKUP($A200,[1]Hugst!$R$5:$W$9,MATCH(ROUNDUP((I$1)/10,0)*10,[1]Hugst!$R$4:$W$4,0))))</f>
        <v>8320.6503138017288</v>
      </c>
      <c r="J200" s="168">
        <f ca="1">IF($C200-J$1&lt;År1,0,I199*(1-VLOOKUP($A200,[1]Hugst!$R$5:$W$9,MATCH(ROUNDUP((J$1)/10,0)*10,[1]Hugst!$R$4:$W$4,0))))</f>
        <v>8325.3481388107975</v>
      </c>
      <c r="K200" s="168">
        <f ca="1">IF($C200-K$1&lt;År1,0,J199*(1-VLOOKUP($A200,[1]Hugst!$R$5:$W$9,MATCH(ROUNDUP((K$1)/10,0)*10,[1]Hugst!$R$4:$W$4,0))))</f>
        <v>8330.0695709807369</v>
      </c>
      <c r="L200" s="168">
        <f ca="1">IF($C200-L$1&lt;År1,0,K199*(1-VLOOKUP($A200,[1]Hugst!$R$5:$W$9,MATCH(ROUNDUP((L$1)/10,0)*10,[1]Hugst!$R$4:$W$4,0))))</f>
        <v>8334.814728940466</v>
      </c>
      <c r="M200" s="168">
        <f ca="1">IF($C200-M$1&lt;År1,0,L199*(1-VLOOKUP($A200,[1]Hugst!$R$5:$W$9,MATCH(ROUNDUP((M$1)/10,0)*10,[1]Hugst!$R$4:$W$4,0))))</f>
        <v>8339.5837319150378</v>
      </c>
      <c r="N200" s="168">
        <f ca="1">IF($C200-N$1&lt;År1,0,M199*(1-VLOOKUP($A200,[1]Hugst!$R$5:$W$9,MATCH(ROUNDUP((N$1)/10,0)*10,[1]Hugst!$R$4:$W$4,0))))</f>
        <v>8344.3766997287094</v>
      </c>
      <c r="O200" s="168">
        <f ca="1">IF($C200-O$1&lt;År1,0,N199*(1-VLOOKUP($A200,[1]Hugst!$R$5:$W$9,MATCH(ROUNDUP((O$1)/10,0)*10,[1]Hugst!$R$4:$W$4,0))))</f>
        <v>8349.1937528077415</v>
      </c>
      <c r="P200" s="168">
        <f ca="1">IF($C200-P$1&lt;År1,0,O199*(1-VLOOKUP($A200,[1]Hugst!$R$5:$W$9,MATCH(ROUNDUP((P$1)/10,0)*10,[1]Hugst!$R$4:$W$4,0))))</f>
        <v>8335.6968865472245</v>
      </c>
      <c r="Q200" s="168">
        <f ca="1">IF($C200-Q$1&lt;År1,0,P199*(1-VLOOKUP($A200,[1]Hugst!$R$5:$W$9,MATCH(ROUNDUP((Q$1)/10,0)*10,[1]Hugst!$R$4:$W$4,0))))</f>
        <v>8322.2432649754228</v>
      </c>
      <c r="R200" s="168">
        <f ca="1">IF($C200-R$1&lt;År1,0,Q199*(1-VLOOKUP($A200,[1]Hugst!$R$5:$W$9,MATCH(ROUNDUP((R$1)/10,0)*10,[1]Hugst!$R$4:$W$4,0))))</f>
        <v>8308.8328315522031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916.30959649663964</v>
      </c>
      <c r="E201" s="168">
        <f t="shared" ca="1" si="4"/>
        <v>73.132609908047016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7082.7132944265541</v>
      </c>
      <c r="G201" s="168">
        <f ca="1">IF($C201-G$1&lt;År1,0,F200*(1-VLOOKUP($A201,[1]Hugst!$R$5:$W$9,MATCH(ROUNDUP((G$1)/10,0)*10,[1]Hugst!$R$4:$W$4,0))))</f>
        <v>7069.1109353472493</v>
      </c>
      <c r="H201" s="168">
        <f ca="1">IF($C201-H$1&lt;År1,0,G200*(1-VLOOKUP($A201,[1]Hugst!$R$5:$W$9,MATCH(ROUNDUP((H$1)/10,0)*10,[1]Hugst!$R$4:$W$4,0))))</f>
        <v>7055.4810099252263</v>
      </c>
      <c r="I201" s="168">
        <f ca="1">IF($C201-I$1&lt;År1,0,H200*(1-VLOOKUP($A201,[1]Hugst!$R$5:$W$9,MATCH(ROUNDUP((I$1)/10,0)*10,[1]Hugst!$R$4:$W$4,0))))</f>
        <v>8334.3355183403983</v>
      </c>
      <c r="J201" s="168">
        <f ca="1">IF($C201-J$1&lt;År1,0,I200*(1-VLOOKUP($A201,[1]Hugst!$R$5:$W$9,MATCH(ROUNDUP((J$1)/10,0)*10,[1]Hugst!$R$4:$W$4,0))))</f>
        <v>8320.6503138017288</v>
      </c>
      <c r="K201" s="168">
        <f ca="1">IF($C201-K$1&lt;År1,0,J200*(1-VLOOKUP($A201,[1]Hugst!$R$5:$W$9,MATCH(ROUNDUP((K$1)/10,0)*10,[1]Hugst!$R$4:$W$4,0))))</f>
        <v>8325.3481388107975</v>
      </c>
      <c r="L201" s="168">
        <f ca="1">IF($C201-L$1&lt;År1,0,K200*(1-VLOOKUP($A201,[1]Hugst!$R$5:$W$9,MATCH(ROUNDUP((L$1)/10,0)*10,[1]Hugst!$R$4:$W$4,0))))</f>
        <v>8330.0695709807369</v>
      </c>
      <c r="M201" s="168">
        <f ca="1">IF($C201-M$1&lt;År1,0,L200*(1-VLOOKUP($A201,[1]Hugst!$R$5:$W$9,MATCH(ROUNDUP((M$1)/10,0)*10,[1]Hugst!$R$4:$W$4,0))))</f>
        <v>8334.814728940466</v>
      </c>
      <c r="N201" s="168">
        <f ca="1">IF($C201-N$1&lt;År1,0,M200*(1-VLOOKUP($A201,[1]Hugst!$R$5:$W$9,MATCH(ROUNDUP((N$1)/10,0)*10,[1]Hugst!$R$4:$W$4,0))))</f>
        <v>8339.5837319150378</v>
      </c>
      <c r="O201" s="168">
        <f ca="1">IF($C201-O$1&lt;År1,0,N200*(1-VLOOKUP($A201,[1]Hugst!$R$5:$W$9,MATCH(ROUNDUP((O$1)/10,0)*10,[1]Hugst!$R$4:$W$4,0))))</f>
        <v>8344.3766997287094</v>
      </c>
      <c r="P201" s="168">
        <f ca="1">IF($C201-P$1&lt;År1,0,O200*(1-VLOOKUP($A201,[1]Hugst!$R$5:$W$9,MATCH(ROUNDUP((P$1)/10,0)*10,[1]Hugst!$R$4:$W$4,0))))</f>
        <v>8330.8662543259688</v>
      </c>
      <c r="Q201" s="168">
        <f ca="1">IF($C201-Q$1&lt;År1,0,P200*(1-VLOOKUP($A201,[1]Hugst!$R$5:$W$9,MATCH(ROUNDUP((Q$1)/10,0)*10,[1]Hugst!$R$4:$W$4,0))))</f>
        <v>8317.3990153328523</v>
      </c>
      <c r="R201" s="168">
        <f ca="1">IF($C201-R$1&lt;År1,0,Q200*(1-VLOOKUP($A201,[1]Hugst!$R$5:$W$9,MATCH(ROUNDUP((R$1)/10,0)*10,[1]Hugst!$R$4:$W$4,0))))</f>
        <v>8303.9749261010857</v>
      </c>
      <c r="S201" s="168">
        <f ca="1">IF($C201-S$1&lt;År1,0,R200*(1-VLOOKUP($A201,[1]Hugst!$R$5:$W$9,MATCH(ROUNDUP((S$1)/10,0)*10,[1]Hugst!$R$4:$W$4,0))))</f>
        <v>8290.5939302146489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911.72804851416549</v>
      </c>
      <c r="E202" s="168">
        <f t="shared" ca="1" si="4"/>
        <v>91.288999373471597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7096.2881359095045</v>
      </c>
      <c r="G202" s="168">
        <f ca="1">IF($C202-G$1&lt;År1,0,F201*(1-VLOOKUP($A202,[1]Hugst!$R$5:$W$9,MATCH(ROUNDUP((G$1)/10,0)*10,[1]Hugst!$R$4:$W$4,0))))</f>
        <v>7082.7132944265541</v>
      </c>
      <c r="H202" s="168">
        <f ca="1">IF($C202-H$1&lt;År1,0,G201*(1-VLOOKUP($A202,[1]Hugst!$R$5:$W$9,MATCH(ROUNDUP((H$1)/10,0)*10,[1]Hugst!$R$4:$W$4,0))))</f>
        <v>7069.1109353472493</v>
      </c>
      <c r="I202" s="168">
        <f ca="1">IF($C202-I$1&lt;År1,0,H201*(1-VLOOKUP($A202,[1]Hugst!$R$5:$W$9,MATCH(ROUNDUP((I$1)/10,0)*10,[1]Hugst!$R$4:$W$4,0))))</f>
        <v>7055.4810099252263</v>
      </c>
      <c r="J202" s="168">
        <f ca="1">IF($C202-J$1&lt;År1,0,I201*(1-VLOOKUP($A202,[1]Hugst!$R$5:$W$9,MATCH(ROUNDUP((J$1)/10,0)*10,[1]Hugst!$R$4:$W$4,0))))</f>
        <v>8334.3355183403983</v>
      </c>
      <c r="K202" s="168">
        <f ca="1">IF($C202-K$1&lt;År1,0,J201*(1-VLOOKUP($A202,[1]Hugst!$R$5:$W$9,MATCH(ROUNDUP((K$1)/10,0)*10,[1]Hugst!$R$4:$W$4,0))))</f>
        <v>8320.6503138017288</v>
      </c>
      <c r="L202" s="168">
        <f ca="1">IF($C202-L$1&lt;År1,0,K201*(1-VLOOKUP($A202,[1]Hugst!$R$5:$W$9,MATCH(ROUNDUP((L$1)/10,0)*10,[1]Hugst!$R$4:$W$4,0))))</f>
        <v>8325.3481388107975</v>
      </c>
      <c r="M202" s="168">
        <f ca="1">IF($C202-M$1&lt;År1,0,L201*(1-VLOOKUP($A202,[1]Hugst!$R$5:$W$9,MATCH(ROUNDUP((M$1)/10,0)*10,[1]Hugst!$R$4:$W$4,0))))</f>
        <v>8330.0695709807369</v>
      </c>
      <c r="N202" s="168">
        <f ca="1">IF($C202-N$1&lt;År1,0,M201*(1-VLOOKUP($A202,[1]Hugst!$R$5:$W$9,MATCH(ROUNDUP((N$1)/10,0)*10,[1]Hugst!$R$4:$W$4,0))))</f>
        <v>8334.814728940466</v>
      </c>
      <c r="O202" s="168">
        <f ca="1">IF($C202-O$1&lt;År1,0,N201*(1-VLOOKUP($A202,[1]Hugst!$R$5:$W$9,MATCH(ROUNDUP((O$1)/10,0)*10,[1]Hugst!$R$4:$W$4,0))))</f>
        <v>8339.5837319150378</v>
      </c>
      <c r="P202" s="168">
        <f ca="1">IF($C202-P$1&lt;År1,0,O201*(1-VLOOKUP($A202,[1]Hugst!$R$5:$W$9,MATCH(ROUNDUP((P$1)/10,0)*10,[1]Hugst!$R$4:$W$4,0))))</f>
        <v>8326.0597752658905</v>
      </c>
      <c r="Q202" s="168">
        <f ca="1">IF($C202-Q$1&lt;År1,0,P201*(1-VLOOKUP($A202,[1]Hugst!$R$5:$W$9,MATCH(ROUNDUP((Q$1)/10,0)*10,[1]Hugst!$R$4:$W$4,0))))</f>
        <v>8312.5789869384244</v>
      </c>
      <c r="R202" s="168">
        <f ca="1">IF($C202-R$1&lt;År1,0,Q201*(1-VLOOKUP($A202,[1]Hugst!$R$5:$W$9,MATCH(ROUNDUP((R$1)/10,0)*10,[1]Hugst!$R$4:$W$4,0))))</f>
        <v>8299.1413101772432</v>
      </c>
      <c r="S202" s="168">
        <f ca="1">IF($C202-S$1&lt;År1,0,R201*(1-VLOOKUP($A202,[1]Hugst!$R$5:$W$9,MATCH(ROUNDUP((S$1)/10,0)*10,[1]Hugst!$R$4:$W$4,0))))</f>
        <v>8285.7466884584246</v>
      </c>
      <c r="T202" s="168">
        <f ca="1">IF($C202-T$1&lt;År1,0,S201*(1-VLOOKUP($A202,[1]Hugst!$R$5:$W$9,MATCH(ROUNDUP((T$1)/10,0)*10,[1]Hugst!$R$4:$W$4,0))))</f>
        <v>8272.3950654897872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907.16940827158942</v>
      </c>
      <c r="E203" s="168">
        <f t="shared" ca="1" si="4"/>
        <v>109.3950122010574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7109.8355084945142</v>
      </c>
      <c r="G203" s="168">
        <f ca="1">IF($C203-G$1&lt;År1,0,F202*(1-VLOOKUP($A203,[1]Hugst!$R$5:$W$9,MATCH(ROUNDUP((G$1)/10,0)*10,[1]Hugst!$R$4:$W$4,0))))</f>
        <v>7096.2881359095045</v>
      </c>
      <c r="H203" s="168">
        <f ca="1">IF($C203-H$1&lt;År1,0,G202*(1-VLOOKUP($A203,[1]Hugst!$R$5:$W$9,MATCH(ROUNDUP((H$1)/10,0)*10,[1]Hugst!$R$4:$W$4,0))))</f>
        <v>7082.7132944265541</v>
      </c>
      <c r="I203" s="168">
        <f ca="1">IF($C203-I$1&lt;År1,0,H202*(1-VLOOKUP($A203,[1]Hugst!$R$5:$W$9,MATCH(ROUNDUP((I$1)/10,0)*10,[1]Hugst!$R$4:$W$4,0))))</f>
        <v>7069.1109353472493</v>
      </c>
      <c r="J203" s="168">
        <f ca="1">IF($C203-J$1&lt;År1,0,I202*(1-VLOOKUP($A203,[1]Hugst!$R$5:$W$9,MATCH(ROUNDUP((J$1)/10,0)*10,[1]Hugst!$R$4:$W$4,0))))</f>
        <v>7055.4810099252263</v>
      </c>
      <c r="K203" s="168">
        <f ca="1">IF($C203-K$1&lt;År1,0,J202*(1-VLOOKUP($A203,[1]Hugst!$R$5:$W$9,MATCH(ROUNDUP((K$1)/10,0)*10,[1]Hugst!$R$4:$W$4,0))))</f>
        <v>8334.3355183403983</v>
      </c>
      <c r="L203" s="168">
        <f ca="1">IF($C203-L$1&lt;År1,0,K202*(1-VLOOKUP($A203,[1]Hugst!$R$5:$W$9,MATCH(ROUNDUP((L$1)/10,0)*10,[1]Hugst!$R$4:$W$4,0))))</f>
        <v>8320.6503138017288</v>
      </c>
      <c r="M203" s="168">
        <f ca="1">IF($C203-M$1&lt;År1,0,L202*(1-VLOOKUP($A203,[1]Hugst!$R$5:$W$9,MATCH(ROUNDUP((M$1)/10,0)*10,[1]Hugst!$R$4:$W$4,0))))</f>
        <v>8325.3481388107975</v>
      </c>
      <c r="N203" s="168">
        <f ca="1">IF($C203-N$1&lt;År1,0,M202*(1-VLOOKUP($A203,[1]Hugst!$R$5:$W$9,MATCH(ROUNDUP((N$1)/10,0)*10,[1]Hugst!$R$4:$W$4,0))))</f>
        <v>8330.0695709807369</v>
      </c>
      <c r="O203" s="168">
        <f ca="1">IF($C203-O$1&lt;År1,0,N202*(1-VLOOKUP($A203,[1]Hugst!$R$5:$W$9,MATCH(ROUNDUP((O$1)/10,0)*10,[1]Hugst!$R$4:$W$4,0))))</f>
        <v>8334.814728940466</v>
      </c>
      <c r="P203" s="168">
        <f ca="1">IF($C203-P$1&lt;År1,0,O202*(1-VLOOKUP($A203,[1]Hugst!$R$5:$W$9,MATCH(ROUNDUP((P$1)/10,0)*10,[1]Hugst!$R$4:$W$4,0))))</f>
        <v>8321.2773286010779</v>
      </c>
      <c r="Q203" s="168">
        <f ca="1">IF($C203-Q$1&lt;År1,0,P202*(1-VLOOKUP($A203,[1]Hugst!$R$5:$W$9,MATCH(ROUNDUP((Q$1)/10,0)*10,[1]Hugst!$R$4:$W$4,0))))</f>
        <v>8307.7830586860382</v>
      </c>
      <c r="R203" s="168">
        <f ca="1">IF($C203-R$1&lt;År1,0,Q202*(1-VLOOKUP($A203,[1]Hugst!$R$5:$W$9,MATCH(ROUNDUP((R$1)/10,0)*10,[1]Hugst!$R$4:$W$4,0))))</f>
        <v>8294.3318623329505</v>
      </c>
      <c r="S203" s="168">
        <f ca="1">IF($C203-S$1&lt;År1,0,R202*(1-VLOOKUP($A203,[1]Hugst!$R$5:$W$9,MATCH(ROUNDUP((S$1)/10,0)*10,[1]Hugst!$R$4:$W$4,0))))</f>
        <v>8280.9236829109996</v>
      </c>
      <c r="T203" s="168">
        <f ca="1">IF($C203-T$1&lt;År1,0,S202*(1-VLOOKUP($A203,[1]Hugst!$R$5:$W$9,MATCH(ROUNDUP((T$1)/10,0)*10,[1]Hugst!$R$4:$W$4,0))))</f>
        <v>8267.5584640203451</v>
      </c>
      <c r="U203" s="168">
        <f ca="1">IF($C203-U$1&lt;År1,0,T202*(1-VLOOKUP($A203,[1]Hugst!$R$5:$W$9,MATCH(ROUNDUP((U$1)/10,0)*10,[1]Hugst!$R$4:$W$4,0))))</f>
        <v>8254.2361494923698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902.6335612302355</v>
      </c>
      <c r="E204" s="168">
        <f t="shared" ca="1" si="4"/>
        <v>127.45081157922687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7123.3554608313298</v>
      </c>
      <c r="G204" s="168">
        <f ca="1">IF($C204-G$1&lt;År1,0,F203*(1-VLOOKUP($A204,[1]Hugst!$R$5:$W$9,MATCH(ROUNDUP((G$1)/10,0)*10,[1]Hugst!$R$4:$W$4,0))))</f>
        <v>7109.8355084945142</v>
      </c>
      <c r="H204" s="168">
        <f ca="1">IF($C204-H$1&lt;År1,0,G203*(1-VLOOKUP($A204,[1]Hugst!$R$5:$W$9,MATCH(ROUNDUP((H$1)/10,0)*10,[1]Hugst!$R$4:$W$4,0))))</f>
        <v>7096.2881359095045</v>
      </c>
      <c r="I204" s="168">
        <f ca="1">IF($C204-I$1&lt;År1,0,H203*(1-VLOOKUP($A204,[1]Hugst!$R$5:$W$9,MATCH(ROUNDUP((I$1)/10,0)*10,[1]Hugst!$R$4:$W$4,0))))</f>
        <v>7082.7132944265541</v>
      </c>
      <c r="J204" s="168">
        <f ca="1">IF($C204-J$1&lt;År1,0,I203*(1-VLOOKUP($A204,[1]Hugst!$R$5:$W$9,MATCH(ROUNDUP((J$1)/10,0)*10,[1]Hugst!$R$4:$W$4,0))))</f>
        <v>7069.1109353472493</v>
      </c>
      <c r="K204" s="168">
        <f ca="1">IF($C204-K$1&lt;År1,0,J203*(1-VLOOKUP($A204,[1]Hugst!$R$5:$W$9,MATCH(ROUNDUP((K$1)/10,0)*10,[1]Hugst!$R$4:$W$4,0))))</f>
        <v>7055.4810099252263</v>
      </c>
      <c r="L204" s="168">
        <f ca="1">IF($C204-L$1&lt;År1,0,K203*(1-VLOOKUP($A204,[1]Hugst!$R$5:$W$9,MATCH(ROUNDUP((L$1)/10,0)*10,[1]Hugst!$R$4:$W$4,0))))</f>
        <v>8334.3355183403983</v>
      </c>
      <c r="M204" s="168">
        <f ca="1">IF($C204-M$1&lt;År1,0,L203*(1-VLOOKUP($A204,[1]Hugst!$R$5:$W$9,MATCH(ROUNDUP((M$1)/10,0)*10,[1]Hugst!$R$4:$W$4,0))))</f>
        <v>8320.6503138017288</v>
      </c>
      <c r="N204" s="168">
        <f ca="1">IF($C204-N$1&lt;År1,0,M203*(1-VLOOKUP($A204,[1]Hugst!$R$5:$W$9,MATCH(ROUNDUP((N$1)/10,0)*10,[1]Hugst!$R$4:$W$4,0))))</f>
        <v>8325.3481388107975</v>
      </c>
      <c r="O204" s="168">
        <f ca="1">IF($C204-O$1&lt;År1,0,N203*(1-VLOOKUP($A204,[1]Hugst!$R$5:$W$9,MATCH(ROUNDUP((O$1)/10,0)*10,[1]Hugst!$R$4:$W$4,0))))</f>
        <v>8330.0695709807369</v>
      </c>
      <c r="P204" s="168">
        <f ca="1">IF($C204-P$1&lt;År1,0,O203*(1-VLOOKUP($A204,[1]Hugst!$R$5:$W$9,MATCH(ROUNDUP((P$1)/10,0)*10,[1]Hugst!$R$4:$W$4,0))))</f>
        <v>8316.5187941696204</v>
      </c>
      <c r="Q204" s="168">
        <f ca="1">IF($C204-Q$1&lt;År1,0,P203*(1-VLOOKUP($A204,[1]Hugst!$R$5:$W$9,MATCH(ROUNDUP((Q$1)/10,0)*10,[1]Hugst!$R$4:$W$4,0))))</f>
        <v>8303.01111007488</v>
      </c>
      <c r="R204" s="168">
        <f ca="1">IF($C204-R$1&lt;År1,0,Q203*(1-VLOOKUP($A204,[1]Hugst!$R$5:$W$9,MATCH(ROUNDUP((R$1)/10,0)*10,[1]Hugst!$R$4:$W$4,0))))</f>
        <v>8289.5464617279467</v>
      </c>
      <c r="S204" s="168">
        <f ca="1">IF($C204-S$1&lt;År1,0,R203*(1-VLOOKUP($A204,[1]Hugst!$R$5:$W$9,MATCH(ROUNDUP((S$1)/10,0)*10,[1]Hugst!$R$4:$W$4,0))))</f>
        <v>8276.1247923912433</v>
      </c>
      <c r="T204" s="168">
        <f ca="1">IF($C204-T$1&lt;År1,0,S203*(1-VLOOKUP($A204,[1]Hugst!$R$5:$W$9,MATCH(ROUNDUP((T$1)/10,0)*10,[1]Hugst!$R$4:$W$4,0))))</f>
        <v>8262.7460455582677</v>
      </c>
      <c r="U204" s="168">
        <f ca="1">IF($C204-U$1&lt;År1,0,T203*(1-VLOOKUP($A204,[1]Hugst!$R$5:$W$9,MATCH(ROUNDUP((U$1)/10,0)*10,[1]Hugst!$R$4:$W$4,0))))</f>
        <v>8249.4101649529839</v>
      </c>
      <c r="V204" s="168">
        <f ca="1">IF($C204-V$1&lt;År1,0,U203*(1-VLOOKUP($A204,[1]Hugst!$R$5:$W$9,MATCH(ROUNDUP((V$1)/10,0)*10,[1]Hugst!$R$4:$W$4,0))))</f>
        <v>8236.1170945300692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898.12039342408752</v>
      </c>
      <c r="E205" s="168">
        <f t="shared" ca="1" si="4"/>
        <v>145.45656007548678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7136.8480415214417</v>
      </c>
      <c r="G205" s="168">
        <f ca="1">IF($C205-G$1&lt;År1,0,F204*(1-VLOOKUP($A205,[1]Hugst!$R$5:$W$9,MATCH(ROUNDUP((G$1)/10,0)*10,[1]Hugst!$R$4:$W$4,0))))</f>
        <v>7123.3554608313298</v>
      </c>
      <c r="H205" s="168">
        <f ca="1">IF($C205-H$1&lt;År1,0,G204*(1-VLOOKUP($A205,[1]Hugst!$R$5:$W$9,MATCH(ROUNDUP((H$1)/10,0)*10,[1]Hugst!$R$4:$W$4,0))))</f>
        <v>7109.8355084945142</v>
      </c>
      <c r="I205" s="168">
        <f ca="1">IF($C205-I$1&lt;År1,0,H204*(1-VLOOKUP($A205,[1]Hugst!$R$5:$W$9,MATCH(ROUNDUP((I$1)/10,0)*10,[1]Hugst!$R$4:$W$4,0))))</f>
        <v>7096.2881359095045</v>
      </c>
      <c r="J205" s="168">
        <f ca="1">IF($C205-J$1&lt;År1,0,I204*(1-VLOOKUP($A205,[1]Hugst!$R$5:$W$9,MATCH(ROUNDUP((J$1)/10,0)*10,[1]Hugst!$R$4:$W$4,0))))</f>
        <v>7082.7132944265541</v>
      </c>
      <c r="K205" s="168">
        <f ca="1">IF($C205-K$1&lt;År1,0,J204*(1-VLOOKUP($A205,[1]Hugst!$R$5:$W$9,MATCH(ROUNDUP((K$1)/10,0)*10,[1]Hugst!$R$4:$W$4,0))))</f>
        <v>7069.1109353472493</v>
      </c>
      <c r="L205" s="168">
        <f ca="1">IF($C205-L$1&lt;År1,0,K204*(1-VLOOKUP($A205,[1]Hugst!$R$5:$W$9,MATCH(ROUNDUP((L$1)/10,0)*10,[1]Hugst!$R$4:$W$4,0))))</f>
        <v>7055.4810099252263</v>
      </c>
      <c r="M205" s="168">
        <f ca="1">IF($C205-M$1&lt;År1,0,L204*(1-VLOOKUP($A205,[1]Hugst!$R$5:$W$9,MATCH(ROUNDUP((M$1)/10,0)*10,[1]Hugst!$R$4:$W$4,0))))</f>
        <v>8334.3355183403983</v>
      </c>
      <c r="N205" s="168">
        <f ca="1">IF($C205-N$1&lt;År1,0,M204*(1-VLOOKUP($A205,[1]Hugst!$R$5:$W$9,MATCH(ROUNDUP((N$1)/10,0)*10,[1]Hugst!$R$4:$W$4,0))))</f>
        <v>8320.6503138017288</v>
      </c>
      <c r="O205" s="168">
        <f ca="1">IF($C205-O$1&lt;År1,0,N204*(1-VLOOKUP($A205,[1]Hugst!$R$5:$W$9,MATCH(ROUNDUP((O$1)/10,0)*10,[1]Hugst!$R$4:$W$4,0))))</f>
        <v>8325.3481388107975</v>
      </c>
      <c r="P205" s="168">
        <f ca="1">IF($C205-P$1&lt;År1,0,O204*(1-VLOOKUP($A205,[1]Hugst!$R$5:$W$9,MATCH(ROUNDUP((P$1)/10,0)*10,[1]Hugst!$R$4:$W$4,0))))</f>
        <v>8311.7840524102921</v>
      </c>
      <c r="Q205" s="168">
        <f ca="1">IF($C205-Q$1&lt;År1,0,P204*(1-VLOOKUP($A205,[1]Hugst!$R$5:$W$9,MATCH(ROUNDUP((Q$1)/10,0)*10,[1]Hugst!$R$4:$W$4,0))))</f>
        <v>8298.2630212068088</v>
      </c>
      <c r="R205" s="168">
        <f ca="1">IF($C205-R$1&lt;År1,0,Q204*(1-VLOOKUP($A205,[1]Hugst!$R$5:$W$9,MATCH(ROUNDUP((R$1)/10,0)*10,[1]Hugst!$R$4:$W$4,0))))</f>
        <v>8284.7849881259353</v>
      </c>
      <c r="S205" s="168">
        <f ca="1">IF($C205-S$1&lt;År1,0,R204*(1-VLOOKUP($A205,[1]Hugst!$R$5:$W$9,MATCH(ROUNDUP((S$1)/10,0)*10,[1]Hugst!$R$4:$W$4,0))))</f>
        <v>8271.3498963241545</v>
      </c>
      <c r="T205" s="168">
        <f ca="1">IF($C205-T$1&lt;År1,0,S204*(1-VLOOKUP($A205,[1]Hugst!$R$5:$W$9,MATCH(ROUNDUP((T$1)/10,0)*10,[1]Hugst!$R$4:$W$4,0))))</f>
        <v>8257.9576891884335</v>
      </c>
      <c r="U205" s="168">
        <f ca="1">IF($C205-U$1&lt;År1,0,T204*(1-VLOOKUP($A205,[1]Hugst!$R$5:$W$9,MATCH(ROUNDUP((U$1)/10,0)*10,[1]Hugst!$R$4:$W$4,0))))</f>
        <v>8244.6083103363108</v>
      </c>
      <c r="V205" s="168">
        <f ca="1">IF($C205-V$1&lt;År1,0,U204*(1-VLOOKUP($A205,[1]Hugst!$R$5:$W$9,MATCH(ROUNDUP((V$1)/10,0)*10,[1]Hugst!$R$4:$W$4,0))))</f>
        <v>8231.3017036152814</v>
      </c>
      <c r="W205" s="168">
        <f ca="1">IF($C205-W$1&lt;År1,0,V204*(1-VLOOKUP($A205,[1]Hugst!$R$5:$W$9,MATCH(ROUNDUP((W$1)/10,0)*10,[1]Hugst!$R$4:$W$4,0))))</f>
        <v>8218.037813103052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893.62979145697318</v>
      </c>
      <c r="E206" s="168">
        <f t="shared" ca="1" si="4"/>
        <v>163.41241963859648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7150.3132991174371</v>
      </c>
      <c r="G206" s="168">
        <f ca="1">IF($C206-G$1&lt;År1,0,F205*(1-VLOOKUP($A206,[1]Hugst!$R$5:$W$9,MATCH(ROUNDUP((G$1)/10,0)*10,[1]Hugst!$R$4:$W$4,0))))</f>
        <v>7136.8480415214417</v>
      </c>
      <c r="H206" s="168">
        <f ca="1">IF($C206-H$1&lt;År1,0,G205*(1-VLOOKUP($A206,[1]Hugst!$R$5:$W$9,MATCH(ROUNDUP((H$1)/10,0)*10,[1]Hugst!$R$4:$W$4,0))))</f>
        <v>7123.3554608313298</v>
      </c>
      <c r="I206" s="168">
        <f ca="1">IF($C206-I$1&lt;År1,0,H205*(1-VLOOKUP($A206,[1]Hugst!$R$5:$W$9,MATCH(ROUNDUP((I$1)/10,0)*10,[1]Hugst!$R$4:$W$4,0))))</f>
        <v>7109.8355084945142</v>
      </c>
      <c r="J206" s="168">
        <f ca="1">IF($C206-J$1&lt;År1,0,I205*(1-VLOOKUP($A206,[1]Hugst!$R$5:$W$9,MATCH(ROUNDUP((J$1)/10,0)*10,[1]Hugst!$R$4:$W$4,0))))</f>
        <v>7096.2881359095045</v>
      </c>
      <c r="K206" s="168">
        <f ca="1">IF($C206-K$1&lt;År1,0,J205*(1-VLOOKUP($A206,[1]Hugst!$R$5:$W$9,MATCH(ROUNDUP((K$1)/10,0)*10,[1]Hugst!$R$4:$W$4,0))))</f>
        <v>7082.7132944265541</v>
      </c>
      <c r="L206" s="168">
        <f ca="1">IF($C206-L$1&lt;År1,0,K205*(1-VLOOKUP($A206,[1]Hugst!$R$5:$W$9,MATCH(ROUNDUP((L$1)/10,0)*10,[1]Hugst!$R$4:$W$4,0))))</f>
        <v>7069.1109353472493</v>
      </c>
      <c r="M206" s="168">
        <f ca="1">IF($C206-M$1&lt;År1,0,L205*(1-VLOOKUP($A206,[1]Hugst!$R$5:$W$9,MATCH(ROUNDUP((M$1)/10,0)*10,[1]Hugst!$R$4:$W$4,0))))</f>
        <v>7055.4810099252263</v>
      </c>
      <c r="N206" s="168">
        <f ca="1">IF($C206-N$1&lt;År1,0,M205*(1-VLOOKUP($A206,[1]Hugst!$R$5:$W$9,MATCH(ROUNDUP((N$1)/10,0)*10,[1]Hugst!$R$4:$W$4,0))))</f>
        <v>8334.3355183403983</v>
      </c>
      <c r="O206" s="168">
        <f ca="1">IF($C206-O$1&lt;År1,0,N205*(1-VLOOKUP($A206,[1]Hugst!$R$5:$W$9,MATCH(ROUNDUP((O$1)/10,0)*10,[1]Hugst!$R$4:$W$4,0))))</f>
        <v>8320.6503138017288</v>
      </c>
      <c r="P206" s="168">
        <f ca="1">IF($C206-P$1&lt;År1,0,O205*(1-VLOOKUP($A206,[1]Hugst!$R$5:$W$9,MATCH(ROUNDUP((P$1)/10,0)*10,[1]Hugst!$R$4:$W$4,0))))</f>
        <v>8307.0729843597492</v>
      </c>
      <c r="Q206" s="168">
        <f ca="1">IF($C206-Q$1&lt;År1,0,P205*(1-VLOOKUP($A206,[1]Hugst!$R$5:$W$9,MATCH(ROUNDUP((Q$1)/10,0)*10,[1]Hugst!$R$4:$W$4,0))))</f>
        <v>8293.5386727830501</v>
      </c>
      <c r="R206" s="168">
        <f ca="1">IF($C206-R$1&lt;År1,0,Q205*(1-VLOOKUP($A206,[1]Hugst!$R$5:$W$9,MATCH(ROUNDUP((R$1)/10,0)*10,[1]Hugst!$R$4:$W$4,0))))</f>
        <v>8280.0473218919651</v>
      </c>
      <c r="S206" s="168">
        <f ca="1">IF($C206-S$1&lt;År1,0,R205*(1-VLOOKUP($A206,[1]Hugst!$R$5:$W$9,MATCH(ROUNDUP((S$1)/10,0)*10,[1]Hugst!$R$4:$W$4,0))))</f>
        <v>8266.5988747373667</v>
      </c>
      <c r="T206" s="168">
        <f ca="1">IF($C206-T$1&lt;År1,0,S205*(1-VLOOKUP($A206,[1]Hugst!$R$5:$W$9,MATCH(ROUNDUP((T$1)/10,0)*10,[1]Hugst!$R$4:$W$4,0))))</f>
        <v>8253.1932746005168</v>
      </c>
      <c r="U206" s="168">
        <f ca="1">IF($C206-U$1&lt;År1,0,T205*(1-VLOOKUP($A206,[1]Hugst!$R$5:$W$9,MATCH(ROUNDUP((U$1)/10,0)*10,[1]Hugst!$R$4:$W$4,0))))</f>
        <v>8239.830464992654</v>
      </c>
      <c r="V206" s="168">
        <f ca="1">IF($C206-V$1&lt;År1,0,U205*(1-VLOOKUP($A206,[1]Hugst!$R$5:$W$9,MATCH(ROUNDUP((V$1)/10,0)*10,[1]Hugst!$R$4:$W$4,0))))</f>
        <v>8226.5103896550845</v>
      </c>
      <c r="W206" s="168">
        <f ca="1">IF($C206-W$1&lt;År1,0,V205*(1-VLOOKUP($A206,[1]Hugst!$R$5:$W$9,MATCH(ROUNDUP((W$1)/10,0)*10,[1]Hugst!$R$4:$W$4,0))))</f>
        <v>8213.2329925585655</v>
      </c>
      <c r="X206" s="168">
        <f ca="1">IF($C206-X$1&lt;År1,0,W205*(1-VLOOKUP($A206,[1]Hugst!$R$5:$W$9,MATCH(ROUNDUP((X$1)/10,0)*10,[1]Hugst!$R$4:$W$4,0))))</f>
        <v>8199.9982179035578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889.1616424996464</v>
      </c>
      <c r="E207" s="168">
        <f t="shared" ca="1" si="4"/>
        <v>181.31855160134728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7163.7512821228611</v>
      </c>
      <c r="G207" s="168">
        <f ca="1">IF($C207-G$1&lt;År1,0,F206*(1-VLOOKUP($A207,[1]Hugst!$R$5:$W$9,MATCH(ROUNDUP((G$1)/10,0)*10,[1]Hugst!$R$4:$W$4,0))))</f>
        <v>7150.3132991174371</v>
      </c>
      <c r="H207" s="168">
        <f ca="1">IF($C207-H$1&lt;År1,0,G206*(1-VLOOKUP($A207,[1]Hugst!$R$5:$W$9,MATCH(ROUNDUP((H$1)/10,0)*10,[1]Hugst!$R$4:$W$4,0))))</f>
        <v>7136.8480415214417</v>
      </c>
      <c r="I207" s="168">
        <f ca="1">IF($C207-I$1&lt;År1,0,H206*(1-VLOOKUP($A207,[1]Hugst!$R$5:$W$9,MATCH(ROUNDUP((I$1)/10,0)*10,[1]Hugst!$R$4:$W$4,0))))</f>
        <v>7123.3554608313298</v>
      </c>
      <c r="J207" s="168">
        <f ca="1">IF($C207-J$1&lt;År1,0,I206*(1-VLOOKUP($A207,[1]Hugst!$R$5:$W$9,MATCH(ROUNDUP((J$1)/10,0)*10,[1]Hugst!$R$4:$W$4,0))))</f>
        <v>7109.8355084945142</v>
      </c>
      <c r="K207" s="168">
        <f ca="1">IF($C207-K$1&lt;År1,0,J206*(1-VLOOKUP($A207,[1]Hugst!$R$5:$W$9,MATCH(ROUNDUP((K$1)/10,0)*10,[1]Hugst!$R$4:$W$4,0))))</f>
        <v>7096.2881359095045</v>
      </c>
      <c r="L207" s="168">
        <f ca="1">IF($C207-L$1&lt;År1,0,K206*(1-VLOOKUP($A207,[1]Hugst!$R$5:$W$9,MATCH(ROUNDUP((L$1)/10,0)*10,[1]Hugst!$R$4:$W$4,0))))</f>
        <v>7082.7132944265541</v>
      </c>
      <c r="M207" s="168">
        <f ca="1">IF($C207-M$1&lt;År1,0,L206*(1-VLOOKUP($A207,[1]Hugst!$R$5:$W$9,MATCH(ROUNDUP((M$1)/10,0)*10,[1]Hugst!$R$4:$W$4,0))))</f>
        <v>7069.1109353472493</v>
      </c>
      <c r="N207" s="168">
        <f ca="1">IF($C207-N$1&lt;År1,0,M206*(1-VLOOKUP($A207,[1]Hugst!$R$5:$W$9,MATCH(ROUNDUP((N$1)/10,0)*10,[1]Hugst!$R$4:$W$4,0))))</f>
        <v>7055.4810099252263</v>
      </c>
      <c r="O207" s="168">
        <f ca="1">IF($C207-O$1&lt;År1,0,N206*(1-VLOOKUP($A207,[1]Hugst!$R$5:$W$9,MATCH(ROUNDUP((O$1)/10,0)*10,[1]Hugst!$R$4:$W$4,0))))</f>
        <v>8334.3355183403983</v>
      </c>
      <c r="P207" s="168">
        <f ca="1">IF($C207-P$1&lt;År1,0,O206*(1-VLOOKUP($A207,[1]Hugst!$R$5:$W$9,MATCH(ROUNDUP((P$1)/10,0)*10,[1]Hugst!$R$4:$W$4,0))))</f>
        <v>8302.3854716494807</v>
      </c>
      <c r="Q207" s="168">
        <f ca="1">IF($C207-Q$1&lt;År1,0,P206*(1-VLOOKUP($A207,[1]Hugst!$R$5:$W$9,MATCH(ROUNDUP((Q$1)/10,0)*10,[1]Hugst!$R$4:$W$4,0))))</f>
        <v>8288.8379461013992</v>
      </c>
      <c r="R207" s="168">
        <f ca="1">IF($C207-R$1&lt;År1,0,Q206*(1-VLOOKUP($A207,[1]Hugst!$R$5:$W$9,MATCH(ROUNDUP((R$1)/10,0)*10,[1]Hugst!$R$4:$W$4,0))))</f>
        <v>8275.3333439891358</v>
      </c>
      <c r="S207" s="168">
        <f ca="1">IF($C207-S$1&lt;År1,0,R206*(1-VLOOKUP($A207,[1]Hugst!$R$5:$W$9,MATCH(ROUNDUP((S$1)/10,0)*10,[1]Hugst!$R$4:$W$4,0))))</f>
        <v>8261.8716082585433</v>
      </c>
      <c r="T207" s="168">
        <f ca="1">IF($C207-T$1&lt;År1,0,S206*(1-VLOOKUP($A207,[1]Hugst!$R$5:$W$9,MATCH(ROUNDUP((T$1)/10,0)*10,[1]Hugst!$R$4:$W$4,0))))</f>
        <v>8248.4526820855044</v>
      </c>
      <c r="U207" s="168">
        <f ca="1">IF($C207-U$1&lt;År1,0,T206*(1-VLOOKUP($A207,[1]Hugst!$R$5:$W$9,MATCH(ROUNDUP((U$1)/10,0)*10,[1]Hugst!$R$4:$W$4,0))))</f>
        <v>8235.0765088757835</v>
      </c>
      <c r="V207" s="168">
        <f ca="1">IF($C207-V$1&lt;År1,0,U206*(1-VLOOKUP($A207,[1]Hugst!$R$5:$W$9,MATCH(ROUNDUP((V$1)/10,0)*10,[1]Hugst!$R$4:$W$4,0))))</f>
        <v>8221.7430322646214</v>
      </c>
      <c r="W207" s="168">
        <f ca="1">IF($C207-W$1&lt;År1,0,V206*(1-VLOOKUP($A207,[1]Hugst!$R$5:$W$9,MATCH(ROUNDUP((W$1)/10,0)*10,[1]Hugst!$R$4:$W$4,0))))</f>
        <v>8208.4521961168175</v>
      </c>
      <c r="X207" s="168">
        <f ca="1">IF($C207-X$1&lt;År1,0,W206*(1-VLOOKUP($A207,[1]Hugst!$R$5:$W$9,MATCH(ROUNDUP((X$1)/10,0)*10,[1]Hugst!$R$4:$W$4,0))))</f>
        <v>8195.2039445261198</v>
      </c>
      <c r="Y207" s="168">
        <f ca="1">IF($C207-Y$1&lt;År1,0,X206*(1-VLOOKUP($A207,[1]Hugst!$R$5:$W$9,MATCH(ROUNDUP((Y$1)/10,0)*10,[1]Hugst!$R$4:$W$4,0))))</f>
        <v>8181.9982218154764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884.71583428717713</v>
      </c>
      <c r="E208" s="168">
        <f t="shared" ca="1" si="4"/>
        <v>191.23298082413385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7169.2199031331784</v>
      </c>
      <c r="G208" s="168">
        <f ca="1">IF($C208-G$1&lt;År1,0,F207*(1-VLOOKUP($A208,[1]Hugst!$R$5:$W$9,MATCH(ROUNDUP((G$1)/10,0)*10,[1]Hugst!$R$4:$W$4,0))))</f>
        <v>7163.7512821228611</v>
      </c>
      <c r="H208" s="168">
        <f ca="1">IF($C208-H$1&lt;År1,0,G207*(1-VLOOKUP($A208,[1]Hugst!$R$5:$W$9,MATCH(ROUNDUP((H$1)/10,0)*10,[1]Hugst!$R$4:$W$4,0))))</f>
        <v>7150.3132991174371</v>
      </c>
      <c r="I208" s="168">
        <f ca="1">IF($C208-I$1&lt;År1,0,H207*(1-VLOOKUP($A208,[1]Hugst!$R$5:$W$9,MATCH(ROUNDUP((I$1)/10,0)*10,[1]Hugst!$R$4:$W$4,0))))</f>
        <v>7136.8480415214417</v>
      </c>
      <c r="J208" s="168">
        <f ca="1">IF($C208-J$1&lt;År1,0,I207*(1-VLOOKUP($A208,[1]Hugst!$R$5:$W$9,MATCH(ROUNDUP((J$1)/10,0)*10,[1]Hugst!$R$4:$W$4,0))))</f>
        <v>7123.3554608313298</v>
      </c>
      <c r="K208" s="168">
        <f ca="1">IF($C208-K$1&lt;År1,0,J207*(1-VLOOKUP($A208,[1]Hugst!$R$5:$W$9,MATCH(ROUNDUP((K$1)/10,0)*10,[1]Hugst!$R$4:$W$4,0))))</f>
        <v>7109.8355084945142</v>
      </c>
      <c r="L208" s="168">
        <f ca="1">IF($C208-L$1&lt;År1,0,K207*(1-VLOOKUP($A208,[1]Hugst!$R$5:$W$9,MATCH(ROUNDUP((L$1)/10,0)*10,[1]Hugst!$R$4:$W$4,0))))</f>
        <v>7096.2881359095045</v>
      </c>
      <c r="M208" s="168">
        <f ca="1">IF($C208-M$1&lt;År1,0,L207*(1-VLOOKUP($A208,[1]Hugst!$R$5:$W$9,MATCH(ROUNDUP((M$1)/10,0)*10,[1]Hugst!$R$4:$W$4,0))))</f>
        <v>7082.7132944265541</v>
      </c>
      <c r="N208" s="168">
        <f ca="1">IF($C208-N$1&lt;År1,0,M207*(1-VLOOKUP($A208,[1]Hugst!$R$5:$W$9,MATCH(ROUNDUP((N$1)/10,0)*10,[1]Hugst!$R$4:$W$4,0))))</f>
        <v>7069.1109353472493</v>
      </c>
      <c r="O208" s="168">
        <f ca="1">IF($C208-O$1&lt;År1,0,N207*(1-VLOOKUP($A208,[1]Hugst!$R$5:$W$9,MATCH(ROUNDUP((O$1)/10,0)*10,[1]Hugst!$R$4:$W$4,0))))</f>
        <v>7055.4810099252263</v>
      </c>
      <c r="P208" s="168">
        <f ca="1">IF($C208-P$1&lt;År1,0,O207*(1-VLOOKUP($A208,[1]Hugst!$R$5:$W$9,MATCH(ROUNDUP((P$1)/10,0)*10,[1]Hugst!$R$4:$W$4,0))))</f>
        <v>8316.0406354952611</v>
      </c>
      <c r="Q208" s="168">
        <f ca="1">IF($C208-Q$1&lt;År1,0,P207*(1-VLOOKUP($A208,[1]Hugst!$R$5:$W$9,MATCH(ROUNDUP((Q$1)/10,0)*10,[1]Hugst!$R$4:$W$4,0))))</f>
        <v>8284.1607230531772</v>
      </c>
      <c r="R208" s="168">
        <f ca="1">IF($C208-R$1&lt;År1,0,Q207*(1-VLOOKUP($A208,[1]Hugst!$R$5:$W$9,MATCH(ROUNDUP((R$1)/10,0)*10,[1]Hugst!$R$4:$W$4,0))))</f>
        <v>8270.6429359758113</v>
      </c>
      <c r="S208" s="168">
        <f ca="1">IF($C208-S$1&lt;År1,0,R207*(1-VLOOKUP($A208,[1]Hugst!$R$5:$W$9,MATCH(ROUNDUP((S$1)/10,0)*10,[1]Hugst!$R$4:$W$4,0))))</f>
        <v>8257.1679781120856</v>
      </c>
      <c r="T208" s="168">
        <f ca="1">IF($C208-T$1&lt;År1,0,S207*(1-VLOOKUP($A208,[1]Hugst!$R$5:$W$9,MATCH(ROUNDUP((T$1)/10,0)*10,[1]Hugst!$R$4:$W$4,0))))</f>
        <v>8243.735792533098</v>
      </c>
      <c r="U208" s="168">
        <f ca="1">IF($C208-U$1&lt;År1,0,T207*(1-VLOOKUP($A208,[1]Hugst!$R$5:$W$9,MATCH(ROUNDUP((U$1)/10,0)*10,[1]Hugst!$R$4:$W$4,0))))</f>
        <v>8230.3463225394626</v>
      </c>
      <c r="V208" s="168">
        <f ca="1">IF($C208-V$1&lt;År1,0,U207*(1-VLOOKUP($A208,[1]Hugst!$R$5:$W$9,MATCH(ROUNDUP((V$1)/10,0)*10,[1]Hugst!$R$4:$W$4,0))))</f>
        <v>8216.999511661179</v>
      </c>
      <c r="W208" s="168">
        <f ca="1">IF($C208-W$1&lt;År1,0,V207*(1-VLOOKUP($A208,[1]Hugst!$R$5:$W$9,MATCH(ROUNDUP((W$1)/10,0)*10,[1]Hugst!$R$4:$W$4,0))))</f>
        <v>8203.6953036572104</v>
      </c>
      <c r="X208" s="168">
        <f ca="1">IF($C208-X$1&lt;År1,0,W207*(1-VLOOKUP($A208,[1]Hugst!$R$5:$W$9,MATCH(ROUNDUP((X$1)/10,0)*10,[1]Hugst!$R$4:$W$4,0))))</f>
        <v>8190.4336425155852</v>
      </c>
      <c r="Y208" s="168">
        <f ca="1">IF($C208-Y$1&lt;År1,0,X207*(1-VLOOKUP($A208,[1]Hugst!$R$5:$W$9,MATCH(ROUNDUP((Y$1)/10,0)*10,[1]Hugst!$R$4:$W$4,0))))</f>
        <v>8177.2144724527698</v>
      </c>
      <c r="Z208" s="168">
        <f ca="1">IF($C208-Z$1&lt;År1,0,Y207*(1-VLOOKUP($A208,[1]Hugst!$R$5:$W$9,MATCH(ROUNDUP((Z$1)/10,0)*10,[1]Hugst!$R$4:$W$4,0))))</f>
        <v>8172.0201752035064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880.29225511574259</v>
      </c>
      <c r="E209" s="168">
        <f t="shared" ca="1" si="4"/>
        <v>198.33280681405449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7171.8961499516645</v>
      </c>
      <c r="G209" s="168">
        <f ca="1">IF($C209-G$1&lt;År1,0,F208*(1-VLOOKUP($A209,[1]Hugst!$R$5:$W$9,MATCH(ROUNDUP((G$1)/10,0)*10,[1]Hugst!$R$4:$W$4,0))))</f>
        <v>7169.2199031331784</v>
      </c>
      <c r="H209" s="168">
        <f ca="1">IF($C209-H$1&lt;År1,0,G208*(1-VLOOKUP($A209,[1]Hugst!$R$5:$W$9,MATCH(ROUNDUP((H$1)/10,0)*10,[1]Hugst!$R$4:$W$4,0))))</f>
        <v>7163.7512821228611</v>
      </c>
      <c r="I209" s="168">
        <f ca="1">IF($C209-I$1&lt;År1,0,H208*(1-VLOOKUP($A209,[1]Hugst!$R$5:$W$9,MATCH(ROUNDUP((I$1)/10,0)*10,[1]Hugst!$R$4:$W$4,0))))</f>
        <v>7150.3132991174371</v>
      </c>
      <c r="J209" s="168">
        <f ca="1">IF($C209-J$1&lt;År1,0,I208*(1-VLOOKUP($A209,[1]Hugst!$R$5:$W$9,MATCH(ROUNDUP((J$1)/10,0)*10,[1]Hugst!$R$4:$W$4,0))))</f>
        <v>7136.8480415214417</v>
      </c>
      <c r="K209" s="168">
        <f ca="1">IF($C209-K$1&lt;År1,0,J208*(1-VLOOKUP($A209,[1]Hugst!$R$5:$W$9,MATCH(ROUNDUP((K$1)/10,0)*10,[1]Hugst!$R$4:$W$4,0))))</f>
        <v>7123.3554608313298</v>
      </c>
      <c r="L209" s="168">
        <f ca="1">IF($C209-L$1&lt;År1,0,K208*(1-VLOOKUP($A209,[1]Hugst!$R$5:$W$9,MATCH(ROUNDUP((L$1)/10,0)*10,[1]Hugst!$R$4:$W$4,0))))</f>
        <v>7109.8355084945142</v>
      </c>
      <c r="M209" s="168">
        <f ca="1">IF($C209-M$1&lt;År1,0,L208*(1-VLOOKUP($A209,[1]Hugst!$R$5:$W$9,MATCH(ROUNDUP((M$1)/10,0)*10,[1]Hugst!$R$4:$W$4,0))))</f>
        <v>7096.2881359095045</v>
      </c>
      <c r="N209" s="168">
        <f ca="1">IF($C209-N$1&lt;År1,0,M208*(1-VLOOKUP($A209,[1]Hugst!$R$5:$W$9,MATCH(ROUNDUP((N$1)/10,0)*10,[1]Hugst!$R$4:$W$4,0))))</f>
        <v>7082.7132944265541</v>
      </c>
      <c r="O209" s="168">
        <f ca="1">IF($C209-O$1&lt;År1,0,N208*(1-VLOOKUP($A209,[1]Hugst!$R$5:$W$9,MATCH(ROUNDUP((O$1)/10,0)*10,[1]Hugst!$R$4:$W$4,0))))</f>
        <v>7069.1109353472493</v>
      </c>
      <c r="P209" s="168">
        <f ca="1">IF($C209-P$1&lt;År1,0,O208*(1-VLOOKUP($A209,[1]Hugst!$R$5:$W$9,MATCH(ROUNDUP((P$1)/10,0)*10,[1]Hugst!$R$4:$W$4,0))))</f>
        <v>7039.9933686839267</v>
      </c>
      <c r="Q209" s="168">
        <f ca="1">IF($C209-Q$1&lt;År1,0,P208*(1-VLOOKUP($A209,[1]Hugst!$R$5:$W$9,MATCH(ROUNDUP((Q$1)/10,0)*10,[1]Hugst!$R$4:$W$4,0))))</f>
        <v>8297.7859121490528</v>
      </c>
      <c r="R209" s="168">
        <f ca="1">IF($C209-R$1&lt;År1,0,Q208*(1-VLOOKUP($A209,[1]Hugst!$R$5:$W$9,MATCH(ROUNDUP((R$1)/10,0)*10,[1]Hugst!$R$4:$W$4,0))))</f>
        <v>8265.9759800025731</v>
      </c>
      <c r="S209" s="168">
        <f ca="1">IF($C209-S$1&lt;År1,0,R208*(1-VLOOKUP($A209,[1]Hugst!$R$5:$W$9,MATCH(ROUNDUP((S$1)/10,0)*10,[1]Hugst!$R$4:$W$4,0))))</f>
        <v>8252.487866116353</v>
      </c>
      <c r="T209" s="168">
        <f ca="1">IF($C209-T$1&lt;År1,0,S208*(1-VLOOKUP($A209,[1]Hugst!$R$5:$W$9,MATCH(ROUNDUP((T$1)/10,0)*10,[1]Hugst!$R$4:$W$4,0))))</f>
        <v>8239.0424874284254</v>
      </c>
      <c r="U209" s="168">
        <f ca="1">IF($C209-U$1&lt;År1,0,T208*(1-VLOOKUP($A209,[1]Hugst!$R$5:$W$9,MATCH(ROUNDUP((U$1)/10,0)*10,[1]Hugst!$R$4:$W$4,0))))</f>
        <v>8225.6397871348545</v>
      </c>
      <c r="V209" s="168">
        <f ca="1">IF($C209-V$1&lt;År1,0,U208*(1-VLOOKUP($A209,[1]Hugst!$R$5:$W$9,MATCH(ROUNDUP((V$1)/10,0)*10,[1]Hugst!$R$4:$W$4,0))))</f>
        <v>8212.279708660717</v>
      </c>
      <c r="W209" s="168">
        <f ca="1">IF($C209-W$1&lt;År1,0,V208*(1-VLOOKUP($A209,[1]Hugst!$R$5:$W$9,MATCH(ROUNDUP((W$1)/10,0)*10,[1]Hugst!$R$4:$W$4,0))))</f>
        <v>8198.9621956599713</v>
      </c>
      <c r="X209" s="168">
        <f ca="1">IF($C209-X$1&lt;År1,0,W208*(1-VLOOKUP($A209,[1]Hugst!$R$5:$W$9,MATCH(ROUNDUP((X$1)/10,0)*10,[1]Hugst!$R$4:$W$4,0))))</f>
        <v>8185.6871920150361</v>
      </c>
      <c r="Y209" s="168">
        <f ca="1">IF($C209-Y$1&lt;År1,0,X208*(1-VLOOKUP($A209,[1]Hugst!$R$5:$W$9,MATCH(ROUNDUP((Y$1)/10,0)*10,[1]Hugst!$R$4:$W$4,0))))</f>
        <v>8172.4546418368927</v>
      </c>
      <c r="Z209" s="168">
        <f ca="1">IF($C209-Z$1&lt;År1,0,Y208*(1-VLOOKUP($A209,[1]Hugst!$R$5:$W$9,MATCH(ROUNDUP((Z$1)/10,0)*10,[1]Hugst!$R$4:$W$4,0))))</f>
        <v>8167.2422596814858</v>
      </c>
      <c r="AA209" s="168">
        <f ca="1">IF($C209-AA$1&lt;År1,0,Z208*(1-VLOOKUP($A209,[1]Hugst!$R$5:$W$9,MATCH(ROUNDUP((AA$1)/10,0)*10,[1]Hugst!$R$4:$W$4,0))))</f>
        <v>8162.0542969410635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875.89079384019351</v>
      </c>
      <c r="E210" s="168">
        <f t="shared" ca="1" si="4"/>
        <v>205.46132802221109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7174.623209884272</v>
      </c>
      <c r="G210" s="168">
        <f ca="1">IF($C210-G$1&lt;År1,0,F209*(1-VLOOKUP($A210,[1]Hugst!$R$5:$W$9,MATCH(ROUNDUP((G$1)/10,0)*10,[1]Hugst!$R$4:$W$4,0))))</f>
        <v>7171.8961499516645</v>
      </c>
      <c r="H210" s="168">
        <f ca="1">IF($C210-H$1&lt;År1,0,G209*(1-VLOOKUP($A210,[1]Hugst!$R$5:$W$9,MATCH(ROUNDUP((H$1)/10,0)*10,[1]Hugst!$R$4:$W$4,0))))</f>
        <v>7169.2199031331784</v>
      </c>
      <c r="I210" s="168">
        <f ca="1">IF($C210-I$1&lt;År1,0,H209*(1-VLOOKUP($A210,[1]Hugst!$R$5:$W$9,MATCH(ROUNDUP((I$1)/10,0)*10,[1]Hugst!$R$4:$W$4,0))))</f>
        <v>7163.7512821228611</v>
      </c>
      <c r="J210" s="168">
        <f ca="1">IF($C210-J$1&lt;År1,0,I209*(1-VLOOKUP($A210,[1]Hugst!$R$5:$W$9,MATCH(ROUNDUP((J$1)/10,0)*10,[1]Hugst!$R$4:$W$4,0))))</f>
        <v>7150.3132991174371</v>
      </c>
      <c r="K210" s="168">
        <f ca="1">IF($C210-K$1&lt;År1,0,J209*(1-VLOOKUP($A210,[1]Hugst!$R$5:$W$9,MATCH(ROUNDUP((K$1)/10,0)*10,[1]Hugst!$R$4:$W$4,0))))</f>
        <v>7136.8480415214417</v>
      </c>
      <c r="L210" s="168">
        <f ca="1">IF($C210-L$1&lt;År1,0,K209*(1-VLOOKUP($A210,[1]Hugst!$R$5:$W$9,MATCH(ROUNDUP((L$1)/10,0)*10,[1]Hugst!$R$4:$W$4,0))))</f>
        <v>7123.3554608313298</v>
      </c>
      <c r="M210" s="168">
        <f ca="1">IF($C210-M$1&lt;År1,0,L209*(1-VLOOKUP($A210,[1]Hugst!$R$5:$W$9,MATCH(ROUNDUP((M$1)/10,0)*10,[1]Hugst!$R$4:$W$4,0))))</f>
        <v>7109.8355084945142</v>
      </c>
      <c r="N210" s="168">
        <f ca="1">IF($C210-N$1&lt;År1,0,M209*(1-VLOOKUP($A210,[1]Hugst!$R$5:$W$9,MATCH(ROUNDUP((N$1)/10,0)*10,[1]Hugst!$R$4:$W$4,0))))</f>
        <v>7096.2881359095045</v>
      </c>
      <c r="O210" s="168">
        <f ca="1">IF($C210-O$1&lt;År1,0,N209*(1-VLOOKUP($A210,[1]Hugst!$R$5:$W$9,MATCH(ROUNDUP((O$1)/10,0)*10,[1]Hugst!$R$4:$W$4,0))))</f>
        <v>7082.7132944265541</v>
      </c>
      <c r="P210" s="168">
        <f ca="1">IF($C210-P$1&lt;År1,0,O209*(1-VLOOKUP($A210,[1]Hugst!$R$5:$W$9,MATCH(ROUNDUP((P$1)/10,0)*10,[1]Hugst!$R$4:$W$4,0))))</f>
        <v>7053.5933747574627</v>
      </c>
      <c r="Q210" s="168">
        <f ca="1">IF($C210-Q$1&lt;År1,0,P209*(1-VLOOKUP($A210,[1]Hugst!$R$5:$W$9,MATCH(ROUNDUP((Q$1)/10,0)*10,[1]Hugst!$R$4:$W$4,0))))</f>
        <v>7024.5397247038891</v>
      </c>
      <c r="R210" s="168">
        <f ca="1">IF($C210-R$1&lt;År1,0,Q209*(1-VLOOKUP($A210,[1]Hugst!$R$5:$W$9,MATCH(ROUNDUP((R$1)/10,0)*10,[1]Hugst!$R$4:$W$4,0))))</f>
        <v>8279.5712601467749</v>
      </c>
      <c r="S210" s="168">
        <f ca="1">IF($C210-S$1&lt;År1,0,R209*(1-VLOOKUP($A210,[1]Hugst!$R$5:$W$9,MATCH(ROUNDUP((S$1)/10,0)*10,[1]Hugst!$R$4:$W$4,0))))</f>
        <v>8247.8311546806162</v>
      </c>
      <c r="T210" s="168">
        <f ca="1">IF($C210-T$1&lt;År1,0,S209*(1-VLOOKUP($A210,[1]Hugst!$R$5:$W$9,MATCH(ROUNDUP((T$1)/10,0)*10,[1]Hugst!$R$4:$W$4,0))))</f>
        <v>8234.3726488492684</v>
      </c>
      <c r="U210" s="168">
        <f ca="1">IF($C210-U$1&lt;År1,0,T209*(1-VLOOKUP($A210,[1]Hugst!$R$5:$W$9,MATCH(ROUNDUP((U$1)/10,0)*10,[1]Hugst!$R$4:$W$4,0))))</f>
        <v>8220.9567844072408</v>
      </c>
      <c r="V210" s="168">
        <f ca="1">IF($C210-V$1&lt;År1,0,U209*(1-VLOOKUP($A210,[1]Hugst!$R$5:$W$9,MATCH(ROUNDUP((V$1)/10,0)*10,[1]Hugst!$R$4:$W$4,0))))</f>
        <v>8207.5835046752909</v>
      </c>
      <c r="W210" s="168">
        <f ca="1">IF($C210-W$1&lt;År1,0,V209*(1-VLOOKUP($A210,[1]Hugst!$R$5:$W$9,MATCH(ROUNDUP((W$1)/10,0)*10,[1]Hugst!$R$4:$W$4,0))))</f>
        <v>8194.2527532026816</v>
      </c>
      <c r="X210" s="168">
        <f ca="1">IF($C210-X$1&lt;År1,0,W209*(1-VLOOKUP($A210,[1]Hugst!$R$5:$W$9,MATCH(ROUNDUP((X$1)/10,0)*10,[1]Hugst!$R$4:$W$4,0))))</f>
        <v>8180.9644737670587</v>
      </c>
      <c r="Y210" s="168">
        <f ca="1">IF($C210-Y$1&lt;År1,0,X209*(1-VLOOKUP($A210,[1]Hugst!$R$5:$W$9,MATCH(ROUNDUP((Y$1)/10,0)*10,[1]Hugst!$R$4:$W$4,0))))</f>
        <v>8167.7186103740278</v>
      </c>
      <c r="Z210" s="168">
        <f ca="1">IF($C210-Z$1&lt;År1,0,Y209*(1-VLOOKUP($A210,[1]Hugst!$R$5:$W$9,MATCH(ROUNDUP((Z$1)/10,0)*10,[1]Hugst!$R$4:$W$4,0))))</f>
        <v>8162.4882337370918</v>
      </c>
      <c r="AA210" s="168">
        <f ca="1">IF($C210-AA$1&lt;År1,0,Z209*(1-VLOOKUP($A210,[1]Hugst!$R$5:$W$9,MATCH(ROUNDUP((AA$1)/10,0)*10,[1]Hugst!$R$4:$W$4,0))))</f>
        <v>8157.2822081452887</v>
      </c>
      <c r="AB210" s="168">
        <f ca="1">IF($C210-AB$1&lt;År1,0,AA209*(1-VLOOKUP($A210,[1]Hugst!$R$5:$W$9,MATCH(ROUNDUP((AB$1)/10,0)*10,[1]Hugst!$R$4:$W$4,0))))</f>
        <v>8152.1005721886968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871.51133987093999</v>
      </c>
      <c r="E211" s="168">
        <f t="shared" ca="1" si="4"/>
        <v>212.61838021577569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7177.4008081085831</v>
      </c>
      <c r="G211" s="168">
        <f ca="1">IF($C211-G$1&lt;År1,0,F210*(1-VLOOKUP($A211,[1]Hugst!$R$5:$W$9,MATCH(ROUNDUP((G$1)/10,0)*10,[1]Hugst!$R$4:$W$4,0))))</f>
        <v>7174.623209884272</v>
      </c>
      <c r="H211" s="168">
        <f ca="1">IF($C211-H$1&lt;År1,0,G210*(1-VLOOKUP($A211,[1]Hugst!$R$5:$W$9,MATCH(ROUNDUP((H$1)/10,0)*10,[1]Hugst!$R$4:$W$4,0))))</f>
        <v>7171.8961499516645</v>
      </c>
      <c r="I211" s="168">
        <f ca="1">IF($C211-I$1&lt;År1,0,H210*(1-VLOOKUP($A211,[1]Hugst!$R$5:$W$9,MATCH(ROUNDUP((I$1)/10,0)*10,[1]Hugst!$R$4:$W$4,0))))</f>
        <v>7169.2199031331784</v>
      </c>
      <c r="J211" s="168">
        <f ca="1">IF($C211-J$1&lt;År1,0,I210*(1-VLOOKUP($A211,[1]Hugst!$R$5:$W$9,MATCH(ROUNDUP((J$1)/10,0)*10,[1]Hugst!$R$4:$W$4,0))))</f>
        <v>7163.7512821228611</v>
      </c>
      <c r="K211" s="168">
        <f ca="1">IF($C211-K$1&lt;År1,0,J210*(1-VLOOKUP($A211,[1]Hugst!$R$5:$W$9,MATCH(ROUNDUP((K$1)/10,0)*10,[1]Hugst!$R$4:$W$4,0))))</f>
        <v>7150.3132991174371</v>
      </c>
      <c r="L211" s="168">
        <f ca="1">IF($C211-L$1&lt;År1,0,K210*(1-VLOOKUP($A211,[1]Hugst!$R$5:$W$9,MATCH(ROUNDUP((L$1)/10,0)*10,[1]Hugst!$R$4:$W$4,0))))</f>
        <v>7136.8480415214417</v>
      </c>
      <c r="M211" s="168">
        <f ca="1">IF($C211-M$1&lt;År1,0,L210*(1-VLOOKUP($A211,[1]Hugst!$R$5:$W$9,MATCH(ROUNDUP((M$1)/10,0)*10,[1]Hugst!$R$4:$W$4,0))))</f>
        <v>7123.3554608313298</v>
      </c>
      <c r="N211" s="168">
        <f ca="1">IF($C211-N$1&lt;År1,0,M210*(1-VLOOKUP($A211,[1]Hugst!$R$5:$W$9,MATCH(ROUNDUP((N$1)/10,0)*10,[1]Hugst!$R$4:$W$4,0))))</f>
        <v>7109.8355084945142</v>
      </c>
      <c r="O211" s="168">
        <f ca="1">IF($C211-O$1&lt;År1,0,N210*(1-VLOOKUP($A211,[1]Hugst!$R$5:$W$9,MATCH(ROUNDUP((O$1)/10,0)*10,[1]Hugst!$R$4:$W$4,0))))</f>
        <v>7096.2881359095045</v>
      </c>
      <c r="P211" s="168">
        <f ca="1">IF($C211-P$1&lt;År1,0,O210*(1-VLOOKUP($A211,[1]Hugst!$R$5:$W$9,MATCH(ROUNDUP((P$1)/10,0)*10,[1]Hugst!$R$4:$W$4,0))))</f>
        <v>7067.1658749997641</v>
      </c>
      <c r="Q211" s="168">
        <f ca="1">IF($C211-Q$1&lt;År1,0,P210*(1-VLOOKUP($A211,[1]Hugst!$R$5:$W$9,MATCH(ROUNDUP((Q$1)/10,0)*10,[1]Hugst!$R$4:$W$4,0))))</f>
        <v>7038.1098771055558</v>
      </c>
      <c r="R211" s="168">
        <f ca="1">IF($C211-R$1&lt;År1,0,Q210*(1-VLOOKUP($A211,[1]Hugst!$R$5:$W$9,MATCH(ROUNDUP((R$1)/10,0)*10,[1]Hugst!$R$4:$W$4,0))))</f>
        <v>7009.1200033569785</v>
      </c>
      <c r="S211" s="168">
        <f ca="1">IF($C211-S$1&lt;År1,0,R210*(1-VLOOKUP($A211,[1]Hugst!$R$5:$W$9,MATCH(ROUNDUP((S$1)/10,0)*10,[1]Hugst!$R$4:$W$4,0))))</f>
        <v>8261.39659152694</v>
      </c>
      <c r="T211" s="168">
        <f ca="1">IF($C211-T$1&lt;År1,0,S210*(1-VLOOKUP($A211,[1]Hugst!$R$5:$W$9,MATCH(ROUNDUP((T$1)/10,0)*10,[1]Hugst!$R$4:$W$4,0))))</f>
        <v>8229.7261594630254</v>
      </c>
      <c r="U211" s="168">
        <f ca="1">IF($C211-U$1&lt;År1,0,T210*(1-VLOOKUP($A211,[1]Hugst!$R$5:$W$9,MATCH(ROUNDUP((U$1)/10,0)*10,[1]Hugst!$R$4:$W$4,0))))</f>
        <v>8216.2971966932582</v>
      </c>
      <c r="V211" s="168">
        <f ca="1">IF($C211-V$1&lt;År1,0,U210*(1-VLOOKUP($A211,[1]Hugst!$R$5:$W$9,MATCH(ROUNDUP((V$1)/10,0)*10,[1]Hugst!$R$4:$W$4,0))))</f>
        <v>8202.9107817097611</v>
      </c>
      <c r="W211" s="168">
        <f ca="1">IF($C211-W$1&lt;År1,0,V210*(1-VLOOKUP($A211,[1]Hugst!$R$5:$W$9,MATCH(ROUNDUP((W$1)/10,0)*10,[1]Hugst!$R$4:$W$4,0))))</f>
        <v>8189.5668579577114</v>
      </c>
      <c r="X211" s="168">
        <f ca="1">IF($C211-X$1&lt;År1,0,W210*(1-VLOOKUP($A211,[1]Hugst!$R$5:$W$9,MATCH(ROUNDUP((X$1)/10,0)*10,[1]Hugst!$R$4:$W$4,0))))</f>
        <v>8176.2653691102851</v>
      </c>
      <c r="Y211" s="168">
        <f ca="1">IF($C211-Y$1&lt;År1,0,X210*(1-VLOOKUP($A211,[1]Hugst!$R$5:$W$9,MATCH(ROUNDUP((Y$1)/10,0)*10,[1]Hugst!$R$4:$W$4,0))))</f>
        <v>8163.0062590685457</v>
      </c>
      <c r="Z211" s="168">
        <f ca="1">IF($C211-Z$1&lt;År1,0,Y210*(1-VLOOKUP($A211,[1]Hugst!$R$5:$W$9,MATCH(ROUNDUP((Z$1)/10,0)*10,[1]Hugst!$R$4:$W$4,0))))</f>
        <v>8157.7579779223524</v>
      </c>
      <c r="AA211" s="168">
        <f ca="1">IF($C211-AA$1&lt;År1,0,Z210*(1-VLOOKUP($A211,[1]Hugst!$R$5:$W$9,MATCH(ROUNDUP((AA$1)/10,0)*10,[1]Hugst!$R$4:$W$4,0))))</f>
        <v>8152.5339797935103</v>
      </c>
      <c r="AB211" s="168">
        <f ca="1">IF($C211-AB$1&lt;År1,0,AA210*(1-VLOOKUP($A211,[1]Hugst!$R$5:$W$9,MATCH(ROUNDUP((AB$1)/10,0)*10,[1]Hugst!$R$4:$W$4,0))))</f>
        <v>8147.3343030134038</v>
      </c>
      <c r="AC211" s="168">
        <f ca="1">IF($C211-AC$1&lt;År1,0,AB210*(1-VLOOKUP($A211,[1]Hugst!$R$5:$W$9,MATCH(ROUNDUP((AC$1)/10,0)*10,[1]Hugst!$R$4:$W$4,0))))</f>
        <v>8142.1589861250523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867.15378317160503</v>
      </c>
      <c r="E212" s="168">
        <f t="shared" ca="1" si="4"/>
        <v>219.80379979513236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7180.2286709886048</v>
      </c>
      <c r="G212" s="168">
        <f ca="1">IF($C212-G$1&lt;År1,0,F211*(1-VLOOKUP($A212,[1]Hugst!$R$5:$W$9,MATCH(ROUNDUP((G$1)/10,0)*10,[1]Hugst!$R$4:$W$4,0))))</f>
        <v>7177.4008081085831</v>
      </c>
      <c r="H212" s="168">
        <f ca="1">IF($C212-H$1&lt;År1,0,G211*(1-VLOOKUP($A212,[1]Hugst!$R$5:$W$9,MATCH(ROUNDUP((H$1)/10,0)*10,[1]Hugst!$R$4:$W$4,0))))</f>
        <v>7174.623209884272</v>
      </c>
      <c r="I212" s="168">
        <f ca="1">IF($C212-I$1&lt;År1,0,H211*(1-VLOOKUP($A212,[1]Hugst!$R$5:$W$9,MATCH(ROUNDUP((I$1)/10,0)*10,[1]Hugst!$R$4:$W$4,0))))</f>
        <v>7171.8961499516645</v>
      </c>
      <c r="J212" s="168">
        <f ca="1">IF($C212-J$1&lt;År1,0,I211*(1-VLOOKUP($A212,[1]Hugst!$R$5:$W$9,MATCH(ROUNDUP((J$1)/10,0)*10,[1]Hugst!$R$4:$W$4,0))))</f>
        <v>7169.2199031331784</v>
      </c>
      <c r="K212" s="168">
        <f ca="1">IF($C212-K$1&lt;År1,0,J211*(1-VLOOKUP($A212,[1]Hugst!$R$5:$W$9,MATCH(ROUNDUP((K$1)/10,0)*10,[1]Hugst!$R$4:$W$4,0))))</f>
        <v>7163.7512821228611</v>
      </c>
      <c r="L212" s="168">
        <f ca="1">IF($C212-L$1&lt;År1,0,K211*(1-VLOOKUP($A212,[1]Hugst!$R$5:$W$9,MATCH(ROUNDUP((L$1)/10,0)*10,[1]Hugst!$R$4:$W$4,0))))</f>
        <v>7150.3132991174371</v>
      </c>
      <c r="M212" s="168">
        <f ca="1">IF($C212-M$1&lt;År1,0,L211*(1-VLOOKUP($A212,[1]Hugst!$R$5:$W$9,MATCH(ROUNDUP((M$1)/10,0)*10,[1]Hugst!$R$4:$W$4,0))))</f>
        <v>7136.8480415214417</v>
      </c>
      <c r="N212" s="168">
        <f ca="1">IF($C212-N$1&lt;År1,0,M211*(1-VLOOKUP($A212,[1]Hugst!$R$5:$W$9,MATCH(ROUNDUP((N$1)/10,0)*10,[1]Hugst!$R$4:$W$4,0))))</f>
        <v>7123.3554608313298</v>
      </c>
      <c r="O212" s="168">
        <f ca="1">IF($C212-O$1&lt;År1,0,N211*(1-VLOOKUP($A212,[1]Hugst!$R$5:$W$9,MATCH(ROUNDUP((O$1)/10,0)*10,[1]Hugst!$R$4:$W$4,0))))</f>
        <v>7109.8355084945142</v>
      </c>
      <c r="P212" s="168">
        <f ca="1">IF($C212-P$1&lt;År1,0,O211*(1-VLOOKUP($A212,[1]Hugst!$R$5:$W$9,MATCH(ROUNDUP((P$1)/10,0)*10,[1]Hugst!$R$4:$W$4,0))))</f>
        <v>7080.7109180501911</v>
      </c>
      <c r="Q212" s="168">
        <f ca="1">IF($C212-Q$1&lt;År1,0,P211*(1-VLOOKUP($A212,[1]Hugst!$R$5:$W$9,MATCH(ROUNDUP((Q$1)/10,0)*10,[1]Hugst!$R$4:$W$4,0))))</f>
        <v>7051.6525840546428</v>
      </c>
      <c r="R212" s="168">
        <f ca="1">IF($C212-R$1&lt;År1,0,Q211*(1-VLOOKUP($A212,[1]Hugst!$R$5:$W$9,MATCH(ROUNDUP((R$1)/10,0)*10,[1]Hugst!$R$4:$W$4,0))))</f>
        <v>7022.6603676192262</v>
      </c>
      <c r="S212" s="168">
        <f ca="1">IF($C212-S$1&lt;År1,0,R211*(1-VLOOKUP($A212,[1]Hugst!$R$5:$W$9,MATCH(ROUNDUP((S$1)/10,0)*10,[1]Hugst!$R$4:$W$4,0))))</f>
        <v>6993.7341301788774</v>
      </c>
      <c r="T212" s="168">
        <f ca="1">IF($C212-T$1&lt;År1,0,S211*(1-VLOOKUP($A212,[1]Hugst!$R$5:$W$9,MATCH(ROUNDUP((T$1)/10,0)*10,[1]Hugst!$R$4:$W$4,0))))</f>
        <v>8243.2618185211486</v>
      </c>
      <c r="U212" s="168">
        <f ca="1">IF($C212-U$1&lt;År1,0,T211*(1-VLOOKUP($A212,[1]Hugst!$R$5:$W$9,MATCH(ROUNDUP((U$1)/10,0)*10,[1]Hugst!$R$4:$W$4,0))))</f>
        <v>8211.660906917863</v>
      </c>
      <c r="V212" s="168">
        <f ca="1">IF($C212-V$1&lt;År1,0,U211*(1-VLOOKUP($A212,[1]Hugst!$R$5:$W$9,MATCH(ROUNDUP((V$1)/10,0)*10,[1]Hugst!$R$4:$W$4,0))))</f>
        <v>8198.2614223590535</v>
      </c>
      <c r="W212" s="168">
        <f ca="1">IF($C212-W$1&lt;År1,0,V211*(1-VLOOKUP($A212,[1]Hugst!$R$5:$W$9,MATCH(ROUNDUP((W$1)/10,0)*10,[1]Hugst!$R$4:$W$4,0))))</f>
        <v>8184.9043921889352</v>
      </c>
      <c r="X212" s="168">
        <f ca="1">IF($C212-X$1&lt;År1,0,W211*(1-VLOOKUP($A212,[1]Hugst!$R$5:$W$9,MATCH(ROUNDUP((X$1)/10,0)*10,[1]Hugst!$R$4:$W$4,0))))</f>
        <v>8171.5897599768286</v>
      </c>
      <c r="Y212" s="168">
        <f ca="1">IF($C212-Y$1&lt;År1,0,X211*(1-VLOOKUP($A212,[1]Hugst!$R$5:$W$9,MATCH(ROUNDUP((Y$1)/10,0)*10,[1]Hugst!$R$4:$W$4,0))))</f>
        <v>8158.3174695195548</v>
      </c>
      <c r="Z212" s="168">
        <f ca="1">IF($C212-Z$1&lt;År1,0,Y211*(1-VLOOKUP($A212,[1]Hugst!$R$5:$W$9,MATCH(ROUNDUP((Z$1)/10,0)*10,[1]Hugst!$R$4:$W$4,0))))</f>
        <v>8153.0513733867547</v>
      </c>
      <c r="AA212" s="168">
        <f ca="1">IF($C212-AA$1&lt;År1,0,Z211*(1-VLOOKUP($A212,[1]Hugst!$R$5:$W$9,MATCH(ROUNDUP((AA$1)/10,0)*10,[1]Hugst!$R$4:$W$4,0))))</f>
        <v>8147.809492583423</v>
      </c>
      <c r="AB212" s="168">
        <f ca="1">IF($C212-AB$1&lt;År1,0,AA211*(1-VLOOKUP($A212,[1]Hugst!$R$5:$W$9,MATCH(ROUNDUP((AB$1)/10,0)*10,[1]Hugst!$R$4:$W$4,0))))</f>
        <v>8142.5918651840057</v>
      </c>
      <c r="AC212" s="168">
        <f ca="1">IF($C212-AC$1&lt;År1,0,AB211*(1-VLOOKUP($A212,[1]Hugst!$R$5:$W$9,MATCH(ROUNDUP((AC$1)/10,0)*10,[1]Hugst!$R$4:$W$4,0))))</f>
        <v>8137.3985294731438</v>
      </c>
      <c r="AD212" s="168">
        <f ca="1">IF($C212-AD$1&lt;År1,0,AC211*(1-VLOOKUP($A212,[1]Hugst!$R$5:$W$9,MATCH(ROUNDUP((AD$1)/10,0)*10,[1]Hugst!$R$4:$W$4,0))))</f>
        <v>8132.2295239468513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862.8180142557394</v>
      </c>
      <c r="E213" s="168">
        <f t="shared" ca="1" si="4"/>
        <v>227.01742379166535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7183.1065260692721</v>
      </c>
      <c r="G213" s="168">
        <f ca="1">IF($C213-G$1&lt;År1,0,F212*(1-VLOOKUP($A213,[1]Hugst!$R$5:$W$9,MATCH(ROUNDUP((G$1)/10,0)*10,[1]Hugst!$R$4:$W$4,0))))</f>
        <v>7180.2286709886048</v>
      </c>
      <c r="H213" s="168">
        <f ca="1">IF($C213-H$1&lt;År1,0,G212*(1-VLOOKUP($A213,[1]Hugst!$R$5:$W$9,MATCH(ROUNDUP((H$1)/10,0)*10,[1]Hugst!$R$4:$W$4,0))))</f>
        <v>7177.4008081085831</v>
      </c>
      <c r="I213" s="168">
        <f ca="1">IF($C213-I$1&lt;År1,0,H212*(1-VLOOKUP($A213,[1]Hugst!$R$5:$W$9,MATCH(ROUNDUP((I$1)/10,0)*10,[1]Hugst!$R$4:$W$4,0))))</f>
        <v>7174.623209884272</v>
      </c>
      <c r="J213" s="168">
        <f ca="1">IF($C213-J$1&lt;År1,0,I212*(1-VLOOKUP($A213,[1]Hugst!$R$5:$W$9,MATCH(ROUNDUP((J$1)/10,0)*10,[1]Hugst!$R$4:$W$4,0))))</f>
        <v>7171.8961499516645</v>
      </c>
      <c r="K213" s="168">
        <f ca="1">IF($C213-K$1&lt;År1,0,J212*(1-VLOOKUP($A213,[1]Hugst!$R$5:$W$9,MATCH(ROUNDUP((K$1)/10,0)*10,[1]Hugst!$R$4:$W$4,0))))</f>
        <v>7169.2199031331784</v>
      </c>
      <c r="L213" s="168">
        <f ca="1">IF($C213-L$1&lt;År1,0,K212*(1-VLOOKUP($A213,[1]Hugst!$R$5:$W$9,MATCH(ROUNDUP((L$1)/10,0)*10,[1]Hugst!$R$4:$W$4,0))))</f>
        <v>7163.7512821228611</v>
      </c>
      <c r="M213" s="168">
        <f ca="1">IF($C213-M$1&lt;År1,0,L212*(1-VLOOKUP($A213,[1]Hugst!$R$5:$W$9,MATCH(ROUNDUP((M$1)/10,0)*10,[1]Hugst!$R$4:$W$4,0))))</f>
        <v>7150.3132991174371</v>
      </c>
      <c r="N213" s="168">
        <f ca="1">IF($C213-N$1&lt;År1,0,M212*(1-VLOOKUP($A213,[1]Hugst!$R$5:$W$9,MATCH(ROUNDUP((N$1)/10,0)*10,[1]Hugst!$R$4:$W$4,0))))</f>
        <v>7136.8480415214417</v>
      </c>
      <c r="O213" s="168">
        <f ca="1">IF($C213-O$1&lt;År1,0,N212*(1-VLOOKUP($A213,[1]Hugst!$R$5:$W$9,MATCH(ROUNDUP((O$1)/10,0)*10,[1]Hugst!$R$4:$W$4,0))))</f>
        <v>7123.3554608313298</v>
      </c>
      <c r="P213" s="168">
        <f ca="1">IF($C213-P$1&lt;År1,0,O212*(1-VLOOKUP($A213,[1]Hugst!$R$5:$W$9,MATCH(ROUNDUP((P$1)/10,0)*10,[1]Hugst!$R$4:$W$4,0))))</f>
        <v>7094.228552500258</v>
      </c>
      <c r="Q213" s="168">
        <f ca="1">IF($C213-Q$1&lt;År1,0,P212*(1-VLOOKUP($A213,[1]Hugst!$R$5:$W$9,MATCH(ROUNDUP((Q$1)/10,0)*10,[1]Hugst!$R$4:$W$4,0))))</f>
        <v>7065.1678940837392</v>
      </c>
      <c r="R213" s="168">
        <f ca="1">IF($C213-R$1&lt;År1,0,Q212*(1-VLOOKUP($A213,[1]Hugst!$R$5:$W$9,MATCH(ROUNDUP((R$1)/10,0)*10,[1]Hugst!$R$4:$W$4,0))))</f>
        <v>7036.1733466750111</v>
      </c>
      <c r="S213" s="168">
        <f ca="1">IF($C213-S$1&lt;År1,0,R212*(1-VLOOKUP($A213,[1]Hugst!$R$5:$W$9,MATCH(ROUNDUP((S$1)/10,0)*10,[1]Hugst!$R$4:$W$4,0))))</f>
        <v>7007.2447716903062</v>
      </c>
      <c r="T213" s="168">
        <f ca="1">IF($C213-T$1&lt;År1,0,S212*(1-VLOOKUP($A213,[1]Hugst!$R$5:$W$9,MATCH(ROUNDUP((T$1)/10,0)*10,[1]Hugst!$R$4:$W$4,0))))</f>
        <v>6978.3820308687291</v>
      </c>
      <c r="U213" s="168">
        <f ca="1">IF($C213-U$1&lt;År1,0,T212*(1-VLOOKUP($A213,[1]Hugst!$R$5:$W$9,MATCH(ROUNDUP((U$1)/10,0)*10,[1]Hugst!$R$4:$W$4,0))))</f>
        <v>8225.1668535536628</v>
      </c>
      <c r="V213" s="168">
        <f ca="1">IF($C213-V$1&lt;År1,0,U212*(1-VLOOKUP($A213,[1]Hugst!$R$5:$W$9,MATCH(ROUNDUP((V$1)/10,0)*10,[1]Hugst!$R$4:$W$4,0))))</f>
        <v>8193.6353098051168</v>
      </c>
      <c r="W213" s="168">
        <f ca="1">IF($C213-W$1&lt;År1,0,V212*(1-VLOOKUP($A213,[1]Hugst!$R$5:$W$9,MATCH(ROUNDUP((W$1)/10,0)*10,[1]Hugst!$R$4:$W$4,0))))</f>
        <v>8180.265238748997</v>
      </c>
      <c r="X213" s="168">
        <f ca="1">IF($C213-X$1&lt;År1,0,W212*(1-VLOOKUP($A213,[1]Hugst!$R$5:$W$9,MATCH(ROUNDUP((X$1)/10,0)*10,[1]Hugst!$R$4:$W$4,0))))</f>
        <v>8166.9375288890078</v>
      </c>
      <c r="Y213" s="168">
        <f ca="1">IF($C213-Y$1&lt;År1,0,X212*(1-VLOOKUP($A213,[1]Hugst!$R$5:$W$9,MATCH(ROUNDUP((Y$1)/10,0)*10,[1]Hugst!$R$4:$W$4,0))))</f>
        <v>8153.652123918343</v>
      </c>
      <c r="Z213" s="168">
        <f ca="1">IF($C213-Z$1&lt;År1,0,Y212*(1-VLOOKUP($A213,[1]Hugst!$R$5:$W$9,MATCH(ROUNDUP((Z$1)/10,0)*10,[1]Hugst!$R$4:$W$4,0))))</f>
        <v>8148.3683018737993</v>
      </c>
      <c r="AA213" s="168">
        <f ca="1">IF($C213-AA$1&lt;År1,0,Z212*(1-VLOOKUP($A213,[1]Hugst!$R$5:$W$9,MATCH(ROUNDUP((AA$1)/10,0)*10,[1]Hugst!$R$4:$W$4,0))))</f>
        <v>8143.1086278094535</v>
      </c>
      <c r="AB213" s="168">
        <f ca="1">IF($C213-AB$1&lt;År1,0,AA212*(1-VLOOKUP($A213,[1]Hugst!$R$5:$W$9,MATCH(ROUNDUP((AB$1)/10,0)*10,[1]Hugst!$R$4:$W$4,0))))</f>
        <v>8137.8731395436871</v>
      </c>
      <c r="AC213" s="168">
        <f ca="1">IF($C213-AC$1&lt;År1,0,AB212*(1-VLOOKUP($A213,[1]Hugst!$R$5:$W$9,MATCH(ROUNDUP((AC$1)/10,0)*10,[1]Hugst!$R$4:$W$4,0))))</f>
        <v>8132.6618751045125</v>
      </c>
      <c r="AD213" s="168">
        <f ca="1">IF($C213-AD$1&lt;År1,0,AC212*(1-VLOOKUP($A213,[1]Hugst!$R$5:$W$9,MATCH(ROUNDUP((AD$1)/10,0)*10,[1]Hugst!$R$4:$W$4,0))))</f>
        <v>8127.4748727298838</v>
      </c>
      <c r="AE213" s="168">
        <f ca="1">IF($C213-AE$1&lt;År1,0,AD212*(1-VLOOKUP($A213,[1]Hugst!$R$5:$W$9,MATCH(ROUNDUP((AE$1)/10,0)*10,[1]Hugst!$R$4:$W$4,0))))</f>
        <v>8122.3121708688677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858.5039241844861</v>
      </c>
      <c r="E214" s="168">
        <f t="shared" ca="1" si="4"/>
        <v>234.25908986537252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7186.034102071726</v>
      </c>
      <c r="G214" s="168">
        <f ca="1">IF($C214-G$1&lt;År1,0,F213*(1-VLOOKUP($A214,[1]Hugst!$R$5:$W$9,MATCH(ROUNDUP((G$1)/10,0)*10,[1]Hugst!$R$4:$W$4,0))))</f>
        <v>7183.1065260692721</v>
      </c>
      <c r="H214" s="168">
        <f ca="1">IF($C214-H$1&lt;År1,0,G213*(1-VLOOKUP($A214,[1]Hugst!$R$5:$W$9,MATCH(ROUNDUP((H$1)/10,0)*10,[1]Hugst!$R$4:$W$4,0))))</f>
        <v>7180.2286709886048</v>
      </c>
      <c r="I214" s="168">
        <f ca="1">IF($C214-I$1&lt;År1,0,H213*(1-VLOOKUP($A214,[1]Hugst!$R$5:$W$9,MATCH(ROUNDUP((I$1)/10,0)*10,[1]Hugst!$R$4:$W$4,0))))</f>
        <v>7177.4008081085831</v>
      </c>
      <c r="J214" s="168">
        <f ca="1">IF($C214-J$1&lt;År1,0,I213*(1-VLOOKUP($A214,[1]Hugst!$R$5:$W$9,MATCH(ROUNDUP((J$1)/10,0)*10,[1]Hugst!$R$4:$W$4,0))))</f>
        <v>7174.623209884272</v>
      </c>
      <c r="K214" s="168">
        <f ca="1">IF($C214-K$1&lt;År1,0,J213*(1-VLOOKUP($A214,[1]Hugst!$R$5:$W$9,MATCH(ROUNDUP((K$1)/10,0)*10,[1]Hugst!$R$4:$W$4,0))))</f>
        <v>7171.8961499516645</v>
      </c>
      <c r="L214" s="168">
        <f ca="1">IF($C214-L$1&lt;År1,0,K213*(1-VLOOKUP($A214,[1]Hugst!$R$5:$W$9,MATCH(ROUNDUP((L$1)/10,0)*10,[1]Hugst!$R$4:$W$4,0))))</f>
        <v>7169.2199031331784</v>
      </c>
      <c r="M214" s="168">
        <f ca="1">IF($C214-M$1&lt;År1,0,L213*(1-VLOOKUP($A214,[1]Hugst!$R$5:$W$9,MATCH(ROUNDUP((M$1)/10,0)*10,[1]Hugst!$R$4:$W$4,0))))</f>
        <v>7163.7512821228611</v>
      </c>
      <c r="N214" s="168">
        <f ca="1">IF($C214-N$1&lt;År1,0,M213*(1-VLOOKUP($A214,[1]Hugst!$R$5:$W$9,MATCH(ROUNDUP((N$1)/10,0)*10,[1]Hugst!$R$4:$W$4,0))))</f>
        <v>7150.3132991174371</v>
      </c>
      <c r="O214" s="168">
        <f ca="1">IF($C214-O$1&lt;År1,0,N213*(1-VLOOKUP($A214,[1]Hugst!$R$5:$W$9,MATCH(ROUNDUP((O$1)/10,0)*10,[1]Hugst!$R$4:$W$4,0))))</f>
        <v>7136.8480415214417</v>
      </c>
      <c r="P214" s="168">
        <f ca="1">IF($C214-P$1&lt;År1,0,O213*(1-VLOOKUP($A214,[1]Hugst!$R$5:$W$9,MATCH(ROUNDUP((P$1)/10,0)*10,[1]Hugst!$R$4:$W$4,0))))</f>
        <v>7107.7188268929194</v>
      </c>
      <c r="Q214" s="168">
        <f ca="1">IF($C214-Q$1&lt;År1,0,P213*(1-VLOOKUP($A214,[1]Hugst!$R$5:$W$9,MATCH(ROUNDUP((Q$1)/10,0)*10,[1]Hugst!$R$4:$W$4,0))))</f>
        <v>7078.6558556776963</v>
      </c>
      <c r="R214" s="168">
        <f ca="1">IF($C214-R$1&lt;År1,0,Q213*(1-VLOOKUP($A214,[1]Hugst!$R$5:$W$9,MATCH(ROUNDUP((R$1)/10,0)*10,[1]Hugst!$R$4:$W$4,0))))</f>
        <v>7049.6589889503848</v>
      </c>
      <c r="S214" s="168">
        <f ca="1">IF($C214-S$1&lt;År1,0,R213*(1-VLOOKUP($A214,[1]Hugst!$R$5:$W$9,MATCH(ROUNDUP((S$1)/10,0)*10,[1]Hugst!$R$4:$W$4,0))))</f>
        <v>7020.7280881091392</v>
      </c>
      <c r="T214" s="168">
        <f ca="1">IF($C214-T$1&lt;År1,0,S213*(1-VLOOKUP($A214,[1]Hugst!$R$5:$W$9,MATCH(ROUNDUP((T$1)/10,0)*10,[1]Hugst!$R$4:$W$4,0))))</f>
        <v>6991.8630148744005</v>
      </c>
      <c r="U214" s="168">
        <f ca="1">IF($C214-U$1&lt;År1,0,T213*(1-VLOOKUP($A214,[1]Hugst!$R$5:$W$9,MATCH(ROUNDUP((U$1)/10,0)*10,[1]Hugst!$R$4:$W$4,0))))</f>
        <v>6963.0636312887736</v>
      </c>
      <c r="V214" s="168">
        <f ca="1">IF($C214-V$1&lt;År1,0,U213*(1-VLOOKUP($A214,[1]Hugst!$R$5:$W$9,MATCH(ROUNDUP((V$1)/10,0)*10,[1]Hugst!$R$4:$W$4,0))))</f>
        <v>8207.1116092409848</v>
      </c>
      <c r="W214" s="168">
        <f ca="1">IF($C214-W$1&lt;År1,0,V213*(1-VLOOKUP($A214,[1]Hugst!$R$5:$W$9,MATCH(ROUNDUP((W$1)/10,0)*10,[1]Hugst!$R$4:$W$4,0))))</f>
        <v>8175.6492810762766</v>
      </c>
      <c r="X214" s="168">
        <f ca="1">IF($C214-X$1&lt;År1,0,W213*(1-VLOOKUP($A214,[1]Hugst!$R$5:$W$9,MATCH(ROUNDUP((X$1)/10,0)*10,[1]Hugst!$R$4:$W$4,0))))</f>
        <v>8162.3085589566208</v>
      </c>
      <c r="Y214" s="168">
        <f ca="1">IF($C214-Y$1&lt;År1,0,X213*(1-VLOOKUP($A214,[1]Hugst!$R$5:$W$9,MATCH(ROUNDUP((Y$1)/10,0)*10,[1]Hugst!$R$4:$W$4,0))))</f>
        <v>8149.0101050451049</v>
      </c>
      <c r="Z214" s="168">
        <f ca="1">IF($C214-Z$1&lt;År1,0,Y213*(1-VLOOKUP($A214,[1]Hugst!$R$5:$W$9,MATCH(ROUNDUP((Z$1)/10,0)*10,[1]Hugst!$R$4:$W$4,0))))</f>
        <v>8143.7086457184423</v>
      </c>
      <c r="AA214" s="168">
        <f ca="1">IF($C214-AA$1&lt;År1,0,Z213*(1-VLOOKUP($A214,[1]Hugst!$R$5:$W$9,MATCH(ROUNDUP((AA$1)/10,0)*10,[1]Hugst!$R$4:$W$4,0))))</f>
        <v>8138.4312673593195</v>
      </c>
      <c r="AB214" s="168">
        <f ca="1">IF($C214-AB$1&lt;År1,0,AA213*(1-VLOOKUP($A214,[1]Hugst!$R$5:$W$9,MATCH(ROUNDUP((AB$1)/10,0)*10,[1]Hugst!$R$4:$W$4,0))))</f>
        <v>8133.1780075316374</v>
      </c>
      <c r="AC214" s="168">
        <f ca="1">IF($C214-AC$1&lt;År1,0,AB213*(1-VLOOKUP($A214,[1]Hugst!$R$5:$W$9,MATCH(ROUNDUP((AC$1)/10,0)*10,[1]Hugst!$R$4:$W$4,0))))</f>
        <v>8127.9489040076578</v>
      </c>
      <c r="AD214" s="168">
        <f ca="1">IF($C214-AD$1&lt;År1,0,AC213*(1-VLOOKUP($A214,[1]Hugst!$R$5:$W$9,MATCH(ROUNDUP((AD$1)/10,0)*10,[1]Hugst!$R$4:$W$4,0))))</f>
        <v>8122.7439947690191</v>
      </c>
      <c r="AE214" s="168">
        <f ca="1">IF($C214-AE$1&lt;År1,0,AD213*(1-VLOOKUP($A214,[1]Hugst!$R$5:$W$9,MATCH(ROUNDUP((AE$1)/10,0)*10,[1]Hugst!$R$4:$W$4,0))))</f>
        <v>8117.5633180070427</v>
      </c>
      <c r="AF214" s="168">
        <f ca="1">IF($C214-AF$1&lt;År1,0,AE213*(1-VLOOKUP($A214,[1]Hugst!$R$5:$W$9,MATCH(ROUNDUP((AF$1)/10,0)*10,[1]Hugst!$R$4:$W$4,0))))</f>
        <v>8112.4069121239054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854.21140456352441</v>
      </c>
      <c r="E215" s="168">
        <f t="shared" ca="1" si="4"/>
        <v>241.52863630294451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7189.0111288883363</v>
      </c>
      <c r="G215" s="168">
        <f ca="1">IF($C215-G$1&lt;År1,0,F214*(1-VLOOKUP($A215,[1]Hugst!$R$5:$W$9,MATCH(ROUNDUP((G$1)/10,0)*10,[1]Hugst!$R$4:$W$4,0))))</f>
        <v>7186.034102071726</v>
      </c>
      <c r="H215" s="168">
        <f ca="1">IF($C215-H$1&lt;År1,0,G214*(1-VLOOKUP($A215,[1]Hugst!$R$5:$W$9,MATCH(ROUNDUP((H$1)/10,0)*10,[1]Hugst!$R$4:$W$4,0))))</f>
        <v>7183.1065260692721</v>
      </c>
      <c r="I215" s="168">
        <f ca="1">IF($C215-I$1&lt;År1,0,H214*(1-VLOOKUP($A215,[1]Hugst!$R$5:$W$9,MATCH(ROUNDUP((I$1)/10,0)*10,[1]Hugst!$R$4:$W$4,0))))</f>
        <v>7180.2286709886048</v>
      </c>
      <c r="J215" s="168">
        <f ca="1">IF($C215-J$1&lt;År1,0,I214*(1-VLOOKUP($A215,[1]Hugst!$R$5:$W$9,MATCH(ROUNDUP((J$1)/10,0)*10,[1]Hugst!$R$4:$W$4,0))))</f>
        <v>7177.4008081085831</v>
      </c>
      <c r="K215" s="168">
        <f ca="1">IF($C215-K$1&lt;År1,0,J214*(1-VLOOKUP($A215,[1]Hugst!$R$5:$W$9,MATCH(ROUNDUP((K$1)/10,0)*10,[1]Hugst!$R$4:$W$4,0))))</f>
        <v>7174.623209884272</v>
      </c>
      <c r="L215" s="168">
        <f ca="1">IF($C215-L$1&lt;År1,0,K214*(1-VLOOKUP($A215,[1]Hugst!$R$5:$W$9,MATCH(ROUNDUP((L$1)/10,0)*10,[1]Hugst!$R$4:$W$4,0))))</f>
        <v>7171.8961499516645</v>
      </c>
      <c r="M215" s="168">
        <f ca="1">IF($C215-M$1&lt;År1,0,L214*(1-VLOOKUP($A215,[1]Hugst!$R$5:$W$9,MATCH(ROUNDUP((M$1)/10,0)*10,[1]Hugst!$R$4:$W$4,0))))</f>
        <v>7169.2199031331784</v>
      </c>
      <c r="N215" s="168">
        <f ca="1">IF($C215-N$1&lt;År1,0,M214*(1-VLOOKUP($A215,[1]Hugst!$R$5:$W$9,MATCH(ROUNDUP((N$1)/10,0)*10,[1]Hugst!$R$4:$W$4,0))))</f>
        <v>7163.7512821228611</v>
      </c>
      <c r="O215" s="168">
        <f ca="1">IF($C215-O$1&lt;År1,0,N214*(1-VLOOKUP($A215,[1]Hugst!$R$5:$W$9,MATCH(ROUNDUP((O$1)/10,0)*10,[1]Hugst!$R$4:$W$4,0))))</f>
        <v>7150.3132991174371</v>
      </c>
      <c r="P215" s="168">
        <f ca="1">IF($C215-P$1&lt;År1,0,O214*(1-VLOOKUP($A215,[1]Hugst!$R$5:$W$9,MATCH(ROUNDUP((P$1)/10,0)*10,[1]Hugst!$R$4:$W$4,0))))</f>
        <v>7121.1817897229803</v>
      </c>
      <c r="Q215" s="168">
        <f ca="1">IF($C215-Q$1&lt;År1,0,P214*(1-VLOOKUP($A215,[1]Hugst!$R$5:$W$9,MATCH(ROUNDUP((Q$1)/10,0)*10,[1]Hugst!$R$4:$W$4,0))))</f>
        <v>7092.1165172729106</v>
      </c>
      <c r="R215" s="168">
        <f ca="1">IF($C215-R$1&lt;År1,0,Q214*(1-VLOOKUP($A215,[1]Hugst!$R$5:$W$9,MATCH(ROUNDUP((R$1)/10,0)*10,[1]Hugst!$R$4:$W$4,0))))</f>
        <v>7063.1173428237698</v>
      </c>
      <c r="S215" s="168">
        <f ca="1">IF($C215-S$1&lt;År1,0,R214*(1-VLOOKUP($A215,[1]Hugst!$R$5:$W$9,MATCH(ROUNDUP((S$1)/10,0)*10,[1]Hugst!$R$4:$W$4,0))))</f>
        <v>7034.1841277551275</v>
      </c>
      <c r="T215" s="168">
        <f ca="1">IF($C215-T$1&lt;År1,0,S214*(1-VLOOKUP($A215,[1]Hugst!$R$5:$W$9,MATCH(ROUNDUP((T$1)/10,0)*10,[1]Hugst!$R$4:$W$4,0))))</f>
        <v>7005.3167337693876</v>
      </c>
      <c r="U215" s="168">
        <f ca="1">IF($C215-U$1&lt;År1,0,T214*(1-VLOOKUP($A215,[1]Hugst!$R$5:$W$9,MATCH(ROUNDUP((U$1)/10,0)*10,[1]Hugst!$R$4:$W$4,0))))</f>
        <v>6976.5150228905295</v>
      </c>
      <c r="V215" s="168">
        <f ca="1">IF($C215-V$1&lt;År1,0,U214*(1-VLOOKUP($A215,[1]Hugst!$R$5:$W$9,MATCH(ROUNDUP((V$1)/10,0)*10,[1]Hugst!$R$4:$W$4,0))))</f>
        <v>6947.7788574639935</v>
      </c>
      <c r="W215" s="168">
        <f ca="1">IF($C215-W$1&lt;År1,0,V214*(1-VLOOKUP($A215,[1]Hugst!$R$5:$W$9,MATCH(ROUNDUP((W$1)/10,0)*10,[1]Hugst!$R$4:$W$4,0))))</f>
        <v>8189.0959983914317</v>
      </c>
      <c r="X215" s="168">
        <f ca="1">IF($C215-X$1&lt;År1,0,W214*(1-VLOOKUP($A215,[1]Hugst!$R$5:$W$9,MATCH(ROUNDUP((X$1)/10,0)*10,[1]Hugst!$R$4:$W$4,0))))</f>
        <v>8157.7027338739144</v>
      </c>
      <c r="Y215" s="168">
        <f ca="1">IF($C215-Y$1&lt;År1,0,X214*(1-VLOOKUP($A215,[1]Hugst!$R$5:$W$9,MATCH(ROUNDUP((Y$1)/10,0)*10,[1]Hugst!$R$4:$W$4,0))))</f>
        <v>8144.391296266228</v>
      </c>
      <c r="Z215" s="168">
        <f ca="1">IF($C215-Z$1&lt;År1,0,Y214*(1-VLOOKUP($A215,[1]Hugst!$R$5:$W$9,MATCH(ROUNDUP((Z$1)/10,0)*10,[1]Hugst!$R$4:$W$4,0))))</f>
        <v>8139.0722878438301</v>
      </c>
      <c r="AA215" s="168">
        <f ca="1">IF($C215-AA$1&lt;År1,0,Z214*(1-VLOOKUP($A215,[1]Hugst!$R$5:$W$9,MATCH(ROUNDUP((AA$1)/10,0)*10,[1]Hugst!$R$4:$W$4,0))))</f>
        <v>8133.7772937114687</v>
      </c>
      <c r="AB215" s="168">
        <f ca="1">IF($C215-AB$1&lt;År1,0,AA214*(1-VLOOKUP($A215,[1]Hugst!$R$5:$W$9,MATCH(ROUNDUP((AB$1)/10,0)*10,[1]Hugst!$R$4:$W$4,0))))</f>
        <v>8128.5063511796134</v>
      </c>
      <c r="AC215" s="168">
        <f ca="1">IF($C215-AC$1&lt;År1,0,AB214*(1-VLOOKUP($A215,[1]Hugst!$R$5:$W$9,MATCH(ROUNDUP((AC$1)/10,0)*10,[1]Hugst!$R$4:$W$4,0))))</f>
        <v>8123.2594977663548</v>
      </c>
      <c r="AD215" s="168">
        <f ca="1">IF($C215-AD$1&lt;År1,0,AC214*(1-VLOOKUP($A215,[1]Hugst!$R$5:$W$9,MATCH(ROUNDUP((AD$1)/10,0)*10,[1]Hugst!$R$4:$W$4,0))))</f>
        <v>8118.0367711978924</v>
      </c>
      <c r="AE215" s="168">
        <f ca="1">IF($C215-AE$1&lt;År1,0,AD214*(1-VLOOKUP($A215,[1]Hugst!$R$5:$W$9,MATCH(ROUNDUP((AE$1)/10,0)*10,[1]Hugst!$R$4:$W$4,0))))</f>
        <v>8112.838209409545</v>
      </c>
      <c r="AF215" s="168">
        <f ca="1">IF($C215-AF$1&lt;År1,0,AE214*(1-VLOOKUP($A215,[1]Hugst!$R$5:$W$9,MATCH(ROUNDUP((AF$1)/10,0)*10,[1]Hugst!$R$4:$W$4,0))))</f>
        <v>8107.6638505460587</v>
      </c>
      <c r="AG215" s="168">
        <f ca="1">IF($C215-AG$1&lt;År1,0,AF214*(1-VLOOKUP($A215,[1]Hugst!$R$5:$W$9,MATCH(ROUNDUP((AG$1)/10,0)*10,[1]Hugst!$R$4:$W$4,0))))</f>
        <v>8102.5137329627787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849.94034754071617</v>
      </c>
      <c r="E216" s="168">
        <f t="shared" ca="1" si="4"/>
        <v>248.82590201520361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7192.0373375777872</v>
      </c>
      <c r="G216" s="168">
        <f ca="1">IF($C216-G$1&lt;År1,0,F215*(1-VLOOKUP($A216,[1]Hugst!$R$5:$W$9,MATCH(ROUNDUP((G$1)/10,0)*10,[1]Hugst!$R$4:$W$4,0))))</f>
        <v>7189.0111288883363</v>
      </c>
      <c r="H216" s="168">
        <f ca="1">IF($C216-H$1&lt;År1,0,G215*(1-VLOOKUP($A216,[1]Hugst!$R$5:$W$9,MATCH(ROUNDUP((H$1)/10,0)*10,[1]Hugst!$R$4:$W$4,0))))</f>
        <v>7186.034102071726</v>
      </c>
      <c r="I216" s="168">
        <f ca="1">IF($C216-I$1&lt;År1,0,H215*(1-VLOOKUP($A216,[1]Hugst!$R$5:$W$9,MATCH(ROUNDUP((I$1)/10,0)*10,[1]Hugst!$R$4:$W$4,0))))</f>
        <v>7183.1065260692721</v>
      </c>
      <c r="J216" s="168">
        <f ca="1">IF($C216-J$1&lt;År1,0,I215*(1-VLOOKUP($A216,[1]Hugst!$R$5:$W$9,MATCH(ROUNDUP((J$1)/10,0)*10,[1]Hugst!$R$4:$W$4,0))))</f>
        <v>7180.2286709886048</v>
      </c>
      <c r="K216" s="168">
        <f ca="1">IF($C216-K$1&lt;År1,0,J215*(1-VLOOKUP($A216,[1]Hugst!$R$5:$W$9,MATCH(ROUNDUP((K$1)/10,0)*10,[1]Hugst!$R$4:$W$4,0))))</f>
        <v>7177.4008081085831</v>
      </c>
      <c r="L216" s="168">
        <f ca="1">IF($C216-L$1&lt;År1,0,K215*(1-VLOOKUP($A216,[1]Hugst!$R$5:$W$9,MATCH(ROUNDUP((L$1)/10,0)*10,[1]Hugst!$R$4:$W$4,0))))</f>
        <v>7174.623209884272</v>
      </c>
      <c r="M216" s="168">
        <f ca="1">IF($C216-M$1&lt;År1,0,L215*(1-VLOOKUP($A216,[1]Hugst!$R$5:$W$9,MATCH(ROUNDUP((M$1)/10,0)*10,[1]Hugst!$R$4:$W$4,0))))</f>
        <v>7171.8961499516645</v>
      </c>
      <c r="N216" s="168">
        <f ca="1">IF($C216-N$1&lt;År1,0,M215*(1-VLOOKUP($A216,[1]Hugst!$R$5:$W$9,MATCH(ROUNDUP((N$1)/10,0)*10,[1]Hugst!$R$4:$W$4,0))))</f>
        <v>7169.2199031331784</v>
      </c>
      <c r="O216" s="168">
        <f ca="1">IF($C216-O$1&lt;År1,0,N215*(1-VLOOKUP($A216,[1]Hugst!$R$5:$W$9,MATCH(ROUNDUP((O$1)/10,0)*10,[1]Hugst!$R$4:$W$4,0))))</f>
        <v>7163.7512821228611</v>
      </c>
      <c r="P216" s="168">
        <f ca="1">IF($C216-P$1&lt;År1,0,O215*(1-VLOOKUP($A216,[1]Hugst!$R$5:$W$9,MATCH(ROUNDUP((P$1)/10,0)*10,[1]Hugst!$R$4:$W$4,0))))</f>
        <v>7134.6174894364476</v>
      </c>
      <c r="Q216" s="168">
        <f ca="1">IF($C216-Q$1&lt;År1,0,P215*(1-VLOOKUP($A216,[1]Hugst!$R$5:$W$9,MATCH(ROUNDUP((Q$1)/10,0)*10,[1]Hugst!$R$4:$W$4,0))))</f>
        <v>7105.5499272577345</v>
      </c>
      <c r="R216" s="168">
        <f ca="1">IF($C216-R$1&lt;År1,0,Q215*(1-VLOOKUP($A216,[1]Hugst!$R$5:$W$9,MATCH(ROUNDUP((R$1)/10,0)*10,[1]Hugst!$R$4:$W$4,0))))</f>
        <v>7076.548456625238</v>
      </c>
      <c r="S216" s="168">
        <f ca="1">IF($C216-S$1&lt;År1,0,R215*(1-VLOOKUP($A216,[1]Hugst!$R$5:$W$9,MATCH(ROUNDUP((S$1)/10,0)*10,[1]Hugst!$R$4:$W$4,0))))</f>
        <v>7047.6129389004982</v>
      </c>
      <c r="T216" s="168">
        <f ca="1">IF($C216-T$1&lt;År1,0,S215*(1-VLOOKUP($A216,[1]Hugst!$R$5:$W$9,MATCH(ROUNDUP((T$1)/10,0)*10,[1]Hugst!$R$4:$W$4,0))))</f>
        <v>7018.7432357673724</v>
      </c>
      <c r="U216" s="168">
        <f ca="1">IF($C216-U$1&lt;År1,0,T215*(1-VLOOKUP($A216,[1]Hugst!$R$5:$W$9,MATCH(ROUNDUP((U$1)/10,0)*10,[1]Hugst!$R$4:$W$4,0))))</f>
        <v>6989.9392092318449</v>
      </c>
      <c r="V216" s="168">
        <f ca="1">IF($C216-V$1&lt;År1,0,U215*(1-VLOOKUP($A216,[1]Hugst!$R$5:$W$9,MATCH(ROUNDUP((V$1)/10,0)*10,[1]Hugst!$R$4:$W$4,0))))</f>
        <v>6961.2007216207694</v>
      </c>
      <c r="W216" s="168">
        <f ca="1">IF($C216-W$1&lt;År1,0,V215*(1-VLOOKUP($A216,[1]Hugst!$R$5:$W$9,MATCH(ROUNDUP((W$1)/10,0)*10,[1]Hugst!$R$4:$W$4,0))))</f>
        <v>6932.527635581755</v>
      </c>
      <c r="X216" s="168">
        <f ca="1">IF($C216-X$1&lt;År1,0,W215*(1-VLOOKUP($A216,[1]Hugst!$R$5:$W$9,MATCH(ROUNDUP((X$1)/10,0)*10,[1]Hugst!$R$4:$W$4,0))))</f>
        <v>8171.1199340047187</v>
      </c>
      <c r="Y216" s="168">
        <f ca="1">IF($C216-Y$1&lt;År1,0,X215*(1-VLOOKUP($A216,[1]Hugst!$R$5:$W$9,MATCH(ROUNDUP((Y$1)/10,0)*10,[1]Hugst!$R$4:$W$4,0))))</f>
        <v>8139.7955815312644</v>
      </c>
      <c r="Z216" s="168">
        <f ca="1">IF($C216-Z$1&lt;År1,0,Y215*(1-VLOOKUP($A216,[1]Hugst!$R$5:$W$9,MATCH(ROUNDUP((Z$1)/10,0)*10,[1]Hugst!$R$4:$W$4,0))))</f>
        <v>8134.459111758586</v>
      </c>
      <c r="AA216" s="168">
        <f ca="1">IF($C216-AA$1&lt;År1,0,Z215*(1-VLOOKUP($A216,[1]Hugst!$R$5:$W$9,MATCH(ROUNDUP((AA$1)/10,0)*10,[1]Hugst!$R$4:$W$4,0))))</f>
        <v>8129.1465899318255</v>
      </c>
      <c r="AB216" s="168">
        <f ca="1">IF($C216-AB$1&lt;År1,0,AA215*(1-VLOOKUP($A216,[1]Hugst!$R$5:$W$9,MATCH(ROUNDUP((AB$1)/10,0)*10,[1]Hugst!$R$4:$W$4,0))))</f>
        <v>8123.8580531093812</v>
      </c>
      <c r="AC216" s="168">
        <f ca="1">IF($C216-AC$1&lt;År1,0,AB215*(1-VLOOKUP($A216,[1]Hugst!$R$5:$W$9,MATCH(ROUNDUP((AC$1)/10,0)*10,[1]Hugst!$R$4:$W$4,0))))</f>
        <v>8118.5935385562234</v>
      </c>
      <c r="AD216" s="168">
        <f ca="1">IF($C216-AD$1&lt;År1,0,AC215*(1-VLOOKUP($A216,[1]Hugst!$R$5:$W$9,MATCH(ROUNDUP((AD$1)/10,0)*10,[1]Hugst!$R$4:$W$4,0))))</f>
        <v>8113.3530837446888</v>
      </c>
      <c r="AE216" s="168">
        <f ca="1">IF($C216-AE$1&lt;År1,0,AD215*(1-VLOOKUP($A216,[1]Hugst!$R$5:$W$9,MATCH(ROUNDUP((AE$1)/10,0)*10,[1]Hugst!$R$4:$W$4,0))))</f>
        <v>8108.1367263549682</v>
      </c>
      <c r="AF216" s="168">
        <f ca="1">IF($C216-AF$1&lt;År1,0,AE215*(1-VLOOKUP($A216,[1]Hugst!$R$5:$W$9,MATCH(ROUNDUP((AF$1)/10,0)*10,[1]Hugst!$R$4:$W$4,0))))</f>
        <v>8102.944504276119</v>
      </c>
      <c r="AG216" s="168">
        <f ca="1">IF($C216-AG$1&lt;År1,0,AF215*(1-VLOOKUP($A216,[1]Hugst!$R$5:$W$9,MATCH(ROUNDUP((AG$1)/10,0)*10,[1]Hugst!$R$4:$W$4,0))))</f>
        <v>8097.7764556063685</v>
      </c>
      <c r="AH216" s="168">
        <f ca="1">IF($C216-AH$1&lt;År1,0,AG215*(1-VLOOKUP($A216,[1]Hugst!$R$5:$W$9,MATCH(ROUNDUP((AH$1)/10,0)*10,[1]Hugst!$R$4:$W$4,0))))</f>
        <v>8092.6326186542874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845.69064580304621</v>
      </c>
      <c r="E217" s="168">
        <f t="shared" ca="1" si="4"/>
        <v>256.15072653480456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7195.1124603597182</v>
      </c>
      <c r="G217" s="168">
        <f ca="1">IF($C217-G$1&lt;År1,0,F216*(1-VLOOKUP($A217,[1]Hugst!$R$5:$W$9,MATCH(ROUNDUP((G$1)/10,0)*10,[1]Hugst!$R$4:$W$4,0))))</f>
        <v>7192.0373375777872</v>
      </c>
      <c r="H217" s="168">
        <f ca="1">IF($C217-H$1&lt;År1,0,G216*(1-VLOOKUP($A217,[1]Hugst!$R$5:$W$9,MATCH(ROUNDUP((H$1)/10,0)*10,[1]Hugst!$R$4:$W$4,0))))</f>
        <v>7189.0111288883363</v>
      </c>
      <c r="I217" s="168">
        <f ca="1">IF($C217-I$1&lt;År1,0,H216*(1-VLOOKUP($A217,[1]Hugst!$R$5:$W$9,MATCH(ROUNDUP((I$1)/10,0)*10,[1]Hugst!$R$4:$W$4,0))))</f>
        <v>7186.034102071726</v>
      </c>
      <c r="J217" s="168">
        <f ca="1">IF($C217-J$1&lt;År1,0,I216*(1-VLOOKUP($A217,[1]Hugst!$R$5:$W$9,MATCH(ROUNDUP((J$1)/10,0)*10,[1]Hugst!$R$4:$W$4,0))))</f>
        <v>7183.1065260692721</v>
      </c>
      <c r="K217" s="168">
        <f ca="1">IF($C217-K$1&lt;År1,0,J216*(1-VLOOKUP($A217,[1]Hugst!$R$5:$W$9,MATCH(ROUNDUP((K$1)/10,0)*10,[1]Hugst!$R$4:$W$4,0))))</f>
        <v>7180.2286709886048</v>
      </c>
      <c r="L217" s="168">
        <f ca="1">IF($C217-L$1&lt;År1,0,K216*(1-VLOOKUP($A217,[1]Hugst!$R$5:$W$9,MATCH(ROUNDUP((L$1)/10,0)*10,[1]Hugst!$R$4:$W$4,0))))</f>
        <v>7177.4008081085831</v>
      </c>
      <c r="M217" s="168">
        <f ca="1">IF($C217-M$1&lt;År1,0,L216*(1-VLOOKUP($A217,[1]Hugst!$R$5:$W$9,MATCH(ROUNDUP((M$1)/10,0)*10,[1]Hugst!$R$4:$W$4,0))))</f>
        <v>7174.623209884272</v>
      </c>
      <c r="N217" s="168">
        <f ca="1">IF($C217-N$1&lt;År1,0,M216*(1-VLOOKUP($A217,[1]Hugst!$R$5:$W$9,MATCH(ROUNDUP((N$1)/10,0)*10,[1]Hugst!$R$4:$W$4,0))))</f>
        <v>7171.8961499516645</v>
      </c>
      <c r="O217" s="168">
        <f ca="1">IF($C217-O$1&lt;År1,0,N216*(1-VLOOKUP($A217,[1]Hugst!$R$5:$W$9,MATCH(ROUNDUP((O$1)/10,0)*10,[1]Hugst!$R$4:$W$4,0))))</f>
        <v>7169.2199031331784</v>
      </c>
      <c r="P217" s="168">
        <f ca="1">IF($C217-P$1&lt;År1,0,O216*(1-VLOOKUP($A217,[1]Hugst!$R$5:$W$9,MATCH(ROUNDUP((P$1)/10,0)*10,[1]Hugst!$R$4:$W$4,0))))</f>
        <v>7148.0259744303967</v>
      </c>
      <c r="Q217" s="168">
        <f ca="1">IF($C217-Q$1&lt;År1,0,P216*(1-VLOOKUP($A217,[1]Hugst!$R$5:$W$9,MATCH(ROUNDUP((Q$1)/10,0)*10,[1]Hugst!$R$4:$W$4,0))))</f>
        <v>7118.9561339718312</v>
      </c>
      <c r="R217" s="168">
        <f ca="1">IF($C217-R$1&lt;År1,0,Q216*(1-VLOOKUP($A217,[1]Hugst!$R$5:$W$9,MATCH(ROUNDUP((R$1)/10,0)*10,[1]Hugst!$R$4:$W$4,0))))</f>
        <v>7089.9523786369245</v>
      </c>
      <c r="S217" s="168">
        <f ca="1">IF($C217-S$1&lt;År1,0,R216*(1-VLOOKUP($A217,[1]Hugst!$R$5:$W$9,MATCH(ROUNDUP((S$1)/10,0)*10,[1]Hugst!$R$4:$W$4,0))))</f>
        <v>7061.0145697692315</v>
      </c>
      <c r="T217" s="168">
        <f ca="1">IF($C217-T$1&lt;År1,0,S216*(1-VLOOKUP($A217,[1]Hugst!$R$5:$W$9,MATCH(ROUNDUP((T$1)/10,0)*10,[1]Hugst!$R$4:$W$4,0))))</f>
        <v>7032.1425690346186</v>
      </c>
      <c r="U217" s="168">
        <f ca="1">IF($C217-U$1&lt;År1,0,T216*(1-VLOOKUP($A217,[1]Hugst!$R$5:$W$9,MATCH(ROUNDUP((U$1)/10,0)*10,[1]Hugst!$R$4:$W$4,0))))</f>
        <v>7003.3362384205657</v>
      </c>
      <c r="V217" s="168">
        <f ca="1">IF($C217-V$1&lt;År1,0,U216*(1-VLOOKUP($A217,[1]Hugst!$R$5:$W$9,MATCH(ROUNDUP((V$1)/10,0)*10,[1]Hugst!$R$4:$W$4,0))))</f>
        <v>6974.5954402359703</v>
      </c>
      <c r="W217" s="168">
        <f ca="1">IF($C217-W$1&lt;År1,0,V216*(1-VLOOKUP($A217,[1]Hugst!$R$5:$W$9,MATCH(ROUNDUP((W$1)/10,0)*10,[1]Hugst!$R$4:$W$4,0))))</f>
        <v>6945.9200371098941</v>
      </c>
      <c r="X217" s="168">
        <f ca="1">IF($C217-X$1&lt;År1,0,W216*(1-VLOOKUP($A217,[1]Hugst!$R$5:$W$9,MATCH(ROUNDUP((X$1)/10,0)*10,[1]Hugst!$R$4:$W$4,0))))</f>
        <v>6917.3098919914537</v>
      </c>
      <c r="Y217" s="168">
        <f ca="1">IF($C217-Y$1&lt;År1,0,X216*(1-VLOOKUP($A217,[1]Hugst!$R$5:$W$9,MATCH(ROUNDUP((Y$1)/10,0)*10,[1]Hugst!$R$4:$W$4,0))))</f>
        <v>8153.1833292715373</v>
      </c>
      <c r="Z217" s="168">
        <f ca="1">IF($C217-Z$1&lt;År1,0,Y216*(1-VLOOKUP($A217,[1]Hugst!$R$5:$W$9,MATCH(ROUNDUP((Z$1)/10,0)*10,[1]Hugst!$R$4:$W$4,0))))</f>
        <v>8129.8690015537868</v>
      </c>
      <c r="AA217" s="168">
        <f ca="1">IF($C217-AA$1&lt;År1,0,Z216*(1-VLOOKUP($A217,[1]Hugst!$R$5:$W$9,MATCH(ROUNDUP((AA$1)/10,0)*10,[1]Hugst!$R$4:$W$4,0))))</f>
        <v>8124.5390396710754</v>
      </c>
      <c r="AB217" s="168">
        <f ca="1">IF($C217-AB$1&lt;År1,0,AA216*(1-VLOOKUP($A217,[1]Hugst!$R$5:$W$9,MATCH(ROUNDUP((AB$1)/10,0)*10,[1]Hugst!$R$4:$W$4,0))))</f>
        <v>8119.2329965294693</v>
      </c>
      <c r="AC217" s="168">
        <f ca="1">IF($C217-AC$1&lt;År1,0,AB216*(1-VLOOKUP($A217,[1]Hugst!$R$5:$W$9,MATCH(ROUNDUP((AC$1)/10,0)*10,[1]Hugst!$R$4:$W$4,0))))</f>
        <v>8113.9509091421751</v>
      </c>
      <c r="AD217" s="168">
        <f ca="1">IF($C217-AD$1&lt;År1,0,AC216*(1-VLOOKUP($A217,[1]Hugst!$R$5:$W$9,MATCH(ROUNDUP((AD$1)/10,0)*10,[1]Hugst!$R$4:$W$4,0))))</f>
        <v>8108.6928147287153</v>
      </c>
      <c r="AE217" s="168">
        <f ca="1">IF($C217-AE$1&lt;År1,0,AD216*(1-VLOOKUP($A217,[1]Hugst!$R$5:$W$9,MATCH(ROUNDUP((AE$1)/10,0)*10,[1]Hugst!$R$4:$W$4,0))))</f>
        <v>8103.4587507157321</v>
      </c>
      <c r="AF217" s="168">
        <f ca="1">IF($C217-AF$1&lt;År1,0,AE216*(1-VLOOKUP($A217,[1]Hugst!$R$5:$W$9,MATCH(ROUNDUP((AF$1)/10,0)*10,[1]Hugst!$R$4:$W$4,0))))</f>
        <v>8098.2487547374621</v>
      </c>
      <c r="AG217" s="168">
        <f ca="1">IF($C217-AG$1&lt;År1,0,AF216*(1-VLOOKUP($A217,[1]Hugst!$R$5:$W$9,MATCH(ROUNDUP((AG$1)/10,0)*10,[1]Hugst!$R$4:$W$4,0))))</f>
        <v>8093.0628646367577</v>
      </c>
      <c r="AH217" s="168">
        <f ca="1">IF($C217-AH$1&lt;År1,0,AG216*(1-VLOOKUP($A217,[1]Hugst!$R$5:$W$9,MATCH(ROUNDUP((AH$1)/10,0)*10,[1]Hugst!$R$4:$W$4,0))))</f>
        <v>8087.9011184653855</v>
      </c>
      <c r="AI217" s="168">
        <f ca="1">IF($C217-AI$1&lt;År1,0,AH216*(1-VLOOKUP($A217,[1]Hugst!$R$5:$W$9,MATCH(ROUNDUP((AI$1)/10,0)*10,[1]Hugst!$R$4:$W$4,0))))</f>
        <v>8082.7635544851964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841.4621925740139</v>
      </c>
      <c r="E218" s="168">
        <f t="shared" ca="1" si="4"/>
        <v>259.03233070796705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7193.7656113038483</v>
      </c>
      <c r="G218" s="168">
        <f ca="1">IF($C218-G$1&lt;År1,0,F217*(1-VLOOKUP($A218,[1]Hugst!$R$5:$W$9,MATCH(ROUNDUP((G$1)/10,0)*10,[1]Hugst!$R$4:$W$4,0))))</f>
        <v>7195.1124603597182</v>
      </c>
      <c r="H218" s="168">
        <f ca="1">IF($C218-H$1&lt;År1,0,G217*(1-VLOOKUP($A218,[1]Hugst!$R$5:$W$9,MATCH(ROUNDUP((H$1)/10,0)*10,[1]Hugst!$R$4:$W$4,0))))</f>
        <v>7192.0373375777872</v>
      </c>
      <c r="I218" s="168">
        <f ca="1">IF($C218-I$1&lt;År1,0,H217*(1-VLOOKUP($A218,[1]Hugst!$R$5:$W$9,MATCH(ROUNDUP((I$1)/10,0)*10,[1]Hugst!$R$4:$W$4,0))))</f>
        <v>7189.0111288883363</v>
      </c>
      <c r="J218" s="168">
        <f ca="1">IF($C218-J$1&lt;År1,0,I217*(1-VLOOKUP($A218,[1]Hugst!$R$5:$W$9,MATCH(ROUNDUP((J$1)/10,0)*10,[1]Hugst!$R$4:$W$4,0))))</f>
        <v>7186.034102071726</v>
      </c>
      <c r="K218" s="168">
        <f ca="1">IF($C218-K$1&lt;År1,0,J217*(1-VLOOKUP($A218,[1]Hugst!$R$5:$W$9,MATCH(ROUNDUP((K$1)/10,0)*10,[1]Hugst!$R$4:$W$4,0))))</f>
        <v>7183.1065260692721</v>
      </c>
      <c r="L218" s="168">
        <f ca="1">IF($C218-L$1&lt;År1,0,K217*(1-VLOOKUP($A218,[1]Hugst!$R$5:$W$9,MATCH(ROUNDUP((L$1)/10,0)*10,[1]Hugst!$R$4:$W$4,0))))</f>
        <v>7180.2286709886048</v>
      </c>
      <c r="M218" s="168">
        <f ca="1">IF($C218-M$1&lt;År1,0,L217*(1-VLOOKUP($A218,[1]Hugst!$R$5:$W$9,MATCH(ROUNDUP((M$1)/10,0)*10,[1]Hugst!$R$4:$W$4,0))))</f>
        <v>7177.4008081085831</v>
      </c>
      <c r="N218" s="168">
        <f ca="1">IF($C218-N$1&lt;År1,0,M217*(1-VLOOKUP($A218,[1]Hugst!$R$5:$W$9,MATCH(ROUNDUP((N$1)/10,0)*10,[1]Hugst!$R$4:$W$4,0))))</f>
        <v>7174.623209884272</v>
      </c>
      <c r="O218" s="168">
        <f ca="1">IF($C218-O$1&lt;År1,0,N217*(1-VLOOKUP($A218,[1]Hugst!$R$5:$W$9,MATCH(ROUNDUP((O$1)/10,0)*10,[1]Hugst!$R$4:$W$4,0))))</f>
        <v>7171.8961499516645</v>
      </c>
      <c r="P218" s="168">
        <f ca="1">IF($C218-P$1&lt;År1,0,O217*(1-VLOOKUP($A218,[1]Hugst!$R$5:$W$9,MATCH(ROUNDUP((P$1)/10,0)*10,[1]Hugst!$R$4:$W$4,0))))</f>
        <v>7153.4825911506905</v>
      </c>
      <c r="Q218" s="168">
        <f ca="1">IF($C218-Q$1&lt;År1,0,P217*(1-VLOOKUP($A218,[1]Hugst!$R$5:$W$9,MATCH(ROUNDUP((Q$1)/10,0)*10,[1]Hugst!$R$4:$W$4,0))))</f>
        <v>7132.335185706037</v>
      </c>
      <c r="R218" s="168">
        <f ca="1">IF($C218-R$1&lt;År1,0,Q217*(1-VLOOKUP($A218,[1]Hugst!$R$5:$W$9,MATCH(ROUNDUP((R$1)/10,0)*10,[1]Hugst!$R$4:$W$4,0))))</f>
        <v>7103.3291570923811</v>
      </c>
      <c r="S218" s="168">
        <f ca="1">IF($C218-S$1&lt;År1,0,R217*(1-VLOOKUP($A218,[1]Hugst!$R$5:$W$9,MATCH(ROUNDUP((S$1)/10,0)*10,[1]Hugst!$R$4:$W$4,0))))</f>
        <v>7074.3890685374772</v>
      </c>
      <c r="T218" s="168">
        <f ca="1">IF($C218-T$1&lt;År1,0,S217*(1-VLOOKUP($A218,[1]Hugst!$R$5:$W$9,MATCH(ROUNDUP((T$1)/10,0)*10,[1]Hugst!$R$4:$W$4,0))))</f>
        <v>7045.5147816892504</v>
      </c>
      <c r="U218" s="168">
        <f ca="1">IF($C218-U$1&lt;År1,0,T217*(1-VLOOKUP($A218,[1]Hugst!$R$5:$W$9,MATCH(ROUNDUP((U$1)/10,0)*10,[1]Hugst!$R$4:$W$4,0))))</f>
        <v>7016.706158517226</v>
      </c>
      <c r="V218" s="168">
        <f ca="1">IF($C218-V$1&lt;År1,0,U217*(1-VLOOKUP($A218,[1]Hugst!$R$5:$W$9,MATCH(ROUNDUP((V$1)/10,0)*10,[1]Hugst!$R$4:$W$4,0))))</f>
        <v>6987.9630613118379</v>
      </c>
      <c r="W218" s="168">
        <f ca="1">IF($C218-W$1&lt;År1,0,V217*(1-VLOOKUP($A218,[1]Hugst!$R$5:$W$9,MATCH(ROUNDUP((W$1)/10,0)*10,[1]Hugst!$R$4:$W$4,0))))</f>
        <v>6959.2853526842327</v>
      </c>
      <c r="X218" s="168">
        <f ca="1">IF($C218-X$1&lt;År1,0,W217*(1-VLOOKUP($A218,[1]Hugst!$R$5:$W$9,MATCH(ROUNDUP((X$1)/10,0)*10,[1]Hugst!$R$4:$W$4,0))))</f>
        <v>6930.6728955650187</v>
      </c>
      <c r="Y218" s="168">
        <f ca="1">IF($C218-Y$1&lt;År1,0,X217*(1-VLOOKUP($A218,[1]Hugst!$R$5:$W$9,MATCH(ROUNDUP((Y$1)/10,0)*10,[1]Hugst!$R$4:$W$4,0))))</f>
        <v>6902.125553204155</v>
      </c>
      <c r="Z218" s="168">
        <f ca="1">IF($C218-Z$1&lt;År1,0,Y217*(1-VLOOKUP($A218,[1]Hugst!$R$5:$W$9,MATCH(ROUNDUP((Z$1)/10,0)*10,[1]Hugst!$R$4:$W$4,0))))</f>
        <v>8143.2404227724255</v>
      </c>
      <c r="AA218" s="168">
        <f ca="1">IF($C218-AA$1&lt;År1,0,Z217*(1-VLOOKUP($A218,[1]Hugst!$R$5:$W$9,MATCH(ROUNDUP((AA$1)/10,0)*10,[1]Hugst!$R$4:$W$4,0))))</f>
        <v>8119.954527161648</v>
      </c>
      <c r="AB218" s="168">
        <f ca="1">IF($C218-AB$1&lt;År1,0,AA217*(1-VLOOKUP($A218,[1]Hugst!$R$5:$W$9,MATCH(ROUNDUP((AB$1)/10,0)*10,[1]Hugst!$R$4:$W$4,0))))</f>
        <v>8114.6310652324519</v>
      </c>
      <c r="AC218" s="168">
        <f ca="1">IF($C218-AC$1&lt;År1,0,AB217*(1-VLOOKUP($A218,[1]Hugst!$R$5:$W$9,MATCH(ROUNDUP((AC$1)/10,0)*10,[1]Hugst!$R$4:$W$4,0))))</f>
        <v>8109.3314928751652</v>
      </c>
      <c r="AD218" s="168">
        <f ca="1">IF($C218-AD$1&lt;År1,0,AC217*(1-VLOOKUP($A218,[1]Hugst!$R$5:$W$9,MATCH(ROUNDUP((AD$1)/10,0)*10,[1]Hugst!$R$4:$W$4,0))))</f>
        <v>8104.0558470578553</v>
      </c>
      <c r="AE218" s="168">
        <f ca="1">IF($C218-AE$1&lt;År1,0,AD217*(1-VLOOKUP($A218,[1]Hugst!$R$5:$W$9,MATCH(ROUNDUP((AE$1)/10,0)*10,[1]Hugst!$R$4:$W$4,0))))</f>
        <v>8098.8041649546558</v>
      </c>
      <c r="AF218" s="168">
        <f ca="1">IF($C218-AF$1&lt;År1,0,AE217*(1-VLOOKUP($A218,[1]Hugst!$R$5:$W$9,MATCH(ROUNDUP((AF$1)/10,0)*10,[1]Hugst!$R$4:$W$4,0))))</f>
        <v>8093.5764839465664</v>
      </c>
      <c r="AG218" s="168">
        <f ca="1">IF($C218-AG$1&lt;År1,0,AF217*(1-VLOOKUP($A218,[1]Hugst!$R$5:$W$9,MATCH(ROUNDUP((AG$1)/10,0)*10,[1]Hugst!$R$4:$W$4,0))))</f>
        <v>8088.3728416219283</v>
      </c>
      <c r="AH218" s="168">
        <f ca="1">IF($C218-AH$1&lt;År1,0,AG217*(1-VLOOKUP($A218,[1]Hugst!$R$5:$W$9,MATCH(ROUNDUP((AH$1)/10,0)*10,[1]Hugst!$R$4:$W$4,0))))</f>
        <v>8083.1932757774448</v>
      </c>
      <c r="AI218" s="168">
        <f ca="1">IF($C218-AI$1&lt;År1,0,AH217*(1-VLOOKUP($A218,[1]Hugst!$R$5:$W$9,MATCH(ROUNDUP((AI$1)/10,0)*10,[1]Hugst!$R$4:$W$4,0))))</f>
        <v>8078.0378244184767</v>
      </c>
      <c r="AJ218" s="168">
        <f ca="1">IF($C218-AJ$1&lt;År1,0,AI217*(1-VLOOKUP($A218,[1]Hugst!$R$5:$W$9,MATCH(ROUNDUP((AJ$1)/10,0)*10,[1]Hugst!$R$4:$W$4,0))))</f>
        <v>8077.3421886864571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286.26749999999737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1082.3025448219757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284.83616249999767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1080.871207321976</v>
      </c>
      <c r="G220" s="168">
        <f ca="1">IF($C220-G$1&lt;År1,0,F219*(1-VLOOKUP($A220,[1]Hugst!$R$5:$W$9,MATCH(ROUNDUP((G$1)/10,0)*10,[1]Hugst!$R$4:$W$4,0))))</f>
        <v>1082.3025448219757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283.41198168750338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1079.4470265094817</v>
      </c>
      <c r="G221" s="168">
        <f ca="1">IF($C221-G$1&lt;År1,0,F220*(1-VLOOKUP($A221,[1]Hugst!$R$5:$W$9,MATCH(ROUNDUP((G$1)/10,0)*10,[1]Hugst!$R$4:$W$4,0))))</f>
        <v>1080.871207321976</v>
      </c>
      <c r="H221" s="168">
        <f ca="1">IF($C221-H$1&lt;År1,0,G220*(1-VLOOKUP($A221,[1]Hugst!$R$5:$W$9,MATCH(ROUNDUP((H$1)/10,0)*10,[1]Hugst!$R$4:$W$4,0))))</f>
        <v>1082.3025448219757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281.9949217790637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1078.0299666010419</v>
      </c>
      <c r="G222" s="168">
        <f ca="1">IF($C222-G$1&lt;År1,0,F221*(1-VLOOKUP($A222,[1]Hugst!$R$5:$W$9,MATCH(ROUNDUP((G$1)/10,0)*10,[1]Hugst!$R$4:$W$4,0))))</f>
        <v>1079.4470265094817</v>
      </c>
      <c r="H222" s="168">
        <f ca="1">IF($C222-H$1&lt;År1,0,G221*(1-VLOOKUP($A222,[1]Hugst!$R$5:$W$9,MATCH(ROUNDUP((H$1)/10,0)*10,[1]Hugst!$R$4:$W$4,0))))</f>
        <v>1080.871207321976</v>
      </c>
      <c r="I222" s="168">
        <f ca="1">IF($C222-I$1&lt;År1,0,H221*(1-VLOOKUP($A222,[1]Hugst!$R$5:$W$9,MATCH(ROUNDUP((I$1)/10,0)*10,[1]Hugst!$R$4:$W$4,0))))</f>
        <v>1082.3025448219757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280.5849471701606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1076.6199919921389</v>
      </c>
      <c r="G223" s="168">
        <f ca="1">IF($C223-G$1&lt;År1,0,F222*(1-VLOOKUP($A223,[1]Hugst!$R$5:$W$9,MATCH(ROUNDUP((G$1)/10,0)*10,[1]Hugst!$R$4:$W$4,0))))</f>
        <v>1078.0299666010419</v>
      </c>
      <c r="H223" s="168">
        <f ca="1">IF($C223-H$1&lt;År1,0,G222*(1-VLOOKUP($A223,[1]Hugst!$R$5:$W$9,MATCH(ROUNDUP((H$1)/10,0)*10,[1]Hugst!$R$4:$W$4,0))))</f>
        <v>1079.4470265094817</v>
      </c>
      <c r="I223" s="168">
        <f ca="1">IF($C223-I$1&lt;År1,0,H222*(1-VLOOKUP($A223,[1]Hugst!$R$5:$W$9,MATCH(ROUNDUP((I$1)/10,0)*10,[1]Hugst!$R$4:$W$4,0))))</f>
        <v>1080.871207321976</v>
      </c>
      <c r="J223" s="168">
        <f ca="1">IF($C223-J$1&lt;År1,0,I222*(1-VLOOKUP($A223,[1]Hugst!$R$5:$W$9,MATCH(ROUNDUP((J$1)/10,0)*10,[1]Hugst!$R$4:$W$4,0))))</f>
        <v>1082.3025448219757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279.18202243431438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1075.2170672562927</v>
      </c>
      <c r="G224" s="168">
        <f ca="1">IF($C224-G$1&lt;År1,0,F223*(1-VLOOKUP($A224,[1]Hugst!$R$5:$W$9,MATCH(ROUNDUP((G$1)/10,0)*10,[1]Hugst!$R$4:$W$4,0))))</f>
        <v>1076.6199919921389</v>
      </c>
      <c r="H224" s="168">
        <f ca="1">IF($C224-H$1&lt;År1,0,G223*(1-VLOOKUP($A224,[1]Hugst!$R$5:$W$9,MATCH(ROUNDUP((H$1)/10,0)*10,[1]Hugst!$R$4:$W$4,0))))</f>
        <v>1078.0299666010419</v>
      </c>
      <c r="I224" s="168">
        <f ca="1">IF($C224-I$1&lt;År1,0,H223*(1-VLOOKUP($A224,[1]Hugst!$R$5:$W$9,MATCH(ROUNDUP((I$1)/10,0)*10,[1]Hugst!$R$4:$W$4,0))))</f>
        <v>1079.4470265094817</v>
      </c>
      <c r="J224" s="168">
        <f ca="1">IF($C224-J$1&lt;År1,0,I223*(1-VLOOKUP($A224,[1]Hugst!$R$5:$W$9,MATCH(ROUNDUP((J$1)/10,0)*10,[1]Hugst!$R$4:$W$4,0))))</f>
        <v>1080.871207321976</v>
      </c>
      <c r="K224" s="168">
        <f ca="1">IF($C224-K$1&lt;År1,0,J223*(1-VLOOKUP($A224,[1]Hugst!$R$5:$W$9,MATCH(ROUNDUP((K$1)/10,0)*10,[1]Hugst!$R$4:$W$4,0))))</f>
        <v>1082.3025448219757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277.78611232215121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1073.8211571441295</v>
      </c>
      <c r="G225" s="168">
        <f ca="1">IF($C225-G$1&lt;År1,0,F224*(1-VLOOKUP($A225,[1]Hugst!$R$5:$W$9,MATCH(ROUNDUP((G$1)/10,0)*10,[1]Hugst!$R$4:$W$4,0))))</f>
        <v>1075.2170672562927</v>
      </c>
      <c r="H225" s="168">
        <f ca="1">IF($C225-H$1&lt;År1,0,G224*(1-VLOOKUP($A225,[1]Hugst!$R$5:$W$9,MATCH(ROUNDUP((H$1)/10,0)*10,[1]Hugst!$R$4:$W$4,0))))</f>
        <v>1076.6199919921389</v>
      </c>
      <c r="I225" s="168">
        <f ca="1">IF($C225-I$1&lt;År1,0,H224*(1-VLOOKUP($A225,[1]Hugst!$R$5:$W$9,MATCH(ROUNDUP((I$1)/10,0)*10,[1]Hugst!$R$4:$W$4,0))))</f>
        <v>1078.0299666010419</v>
      </c>
      <c r="J225" s="168">
        <f ca="1">IF($C225-J$1&lt;År1,0,I224*(1-VLOOKUP($A225,[1]Hugst!$R$5:$W$9,MATCH(ROUNDUP((J$1)/10,0)*10,[1]Hugst!$R$4:$W$4,0))))</f>
        <v>1079.4470265094817</v>
      </c>
      <c r="K225" s="168">
        <f ca="1">IF($C225-K$1&lt;År1,0,J224*(1-VLOOKUP($A225,[1]Hugst!$R$5:$W$9,MATCH(ROUNDUP((K$1)/10,0)*10,[1]Hugst!$R$4:$W$4,0))))</f>
        <v>1080.871207321976</v>
      </c>
      <c r="L225" s="168">
        <f ca="1">IF($C225-L$1&lt;År1,0,K224*(1-VLOOKUP($A225,[1]Hugst!$R$5:$W$9,MATCH(ROUNDUP((L$1)/10,0)*10,[1]Hugst!$R$4:$W$4,0))))</f>
        <v>1082.3025448219757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276.39718176053384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1072.4322265825122</v>
      </c>
      <c r="G226" s="168">
        <f ca="1">IF($C226-G$1&lt;År1,0,F225*(1-VLOOKUP($A226,[1]Hugst!$R$5:$W$9,MATCH(ROUNDUP((G$1)/10,0)*10,[1]Hugst!$R$4:$W$4,0))))</f>
        <v>1073.8211571441295</v>
      </c>
      <c r="H226" s="168">
        <f ca="1">IF($C226-H$1&lt;År1,0,G225*(1-VLOOKUP($A226,[1]Hugst!$R$5:$W$9,MATCH(ROUNDUP((H$1)/10,0)*10,[1]Hugst!$R$4:$W$4,0))))</f>
        <v>1075.2170672562927</v>
      </c>
      <c r="I226" s="168">
        <f ca="1">IF($C226-I$1&lt;År1,0,H225*(1-VLOOKUP($A226,[1]Hugst!$R$5:$W$9,MATCH(ROUNDUP((I$1)/10,0)*10,[1]Hugst!$R$4:$W$4,0))))</f>
        <v>1076.6199919921389</v>
      </c>
      <c r="J226" s="168">
        <f ca="1">IF($C226-J$1&lt;År1,0,I225*(1-VLOOKUP($A226,[1]Hugst!$R$5:$W$9,MATCH(ROUNDUP((J$1)/10,0)*10,[1]Hugst!$R$4:$W$4,0))))</f>
        <v>1078.0299666010419</v>
      </c>
      <c r="K226" s="168">
        <f ca="1">IF($C226-K$1&lt;År1,0,J225*(1-VLOOKUP($A226,[1]Hugst!$R$5:$W$9,MATCH(ROUNDUP((K$1)/10,0)*10,[1]Hugst!$R$4:$W$4,0))))</f>
        <v>1079.4470265094817</v>
      </c>
      <c r="L226" s="168">
        <f ca="1">IF($C226-L$1&lt;År1,0,K225*(1-VLOOKUP($A226,[1]Hugst!$R$5:$W$9,MATCH(ROUNDUP((L$1)/10,0)*10,[1]Hugst!$R$4:$W$4,0))))</f>
        <v>1080.871207321976</v>
      </c>
      <c r="M226" s="168">
        <f ca="1">IF($C226-M$1&lt;År1,0,L225*(1-VLOOKUP($A226,[1]Hugst!$R$5:$W$9,MATCH(ROUNDUP((M$1)/10,0)*10,[1]Hugst!$R$4:$W$4,0))))</f>
        <v>1082.3025448219757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275.01519585173492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1071.0502406737132</v>
      </c>
      <c r="G227" s="168">
        <f ca="1">IF($C227-G$1&lt;År1,0,F226*(1-VLOOKUP($A227,[1]Hugst!$R$5:$W$9,MATCH(ROUNDUP((G$1)/10,0)*10,[1]Hugst!$R$4:$W$4,0))))</f>
        <v>1072.4322265825122</v>
      </c>
      <c r="H227" s="168">
        <f ca="1">IF($C227-H$1&lt;År1,0,G226*(1-VLOOKUP($A227,[1]Hugst!$R$5:$W$9,MATCH(ROUNDUP((H$1)/10,0)*10,[1]Hugst!$R$4:$W$4,0))))</f>
        <v>1073.8211571441295</v>
      </c>
      <c r="I227" s="168">
        <f ca="1">IF($C227-I$1&lt;År1,0,H226*(1-VLOOKUP($A227,[1]Hugst!$R$5:$W$9,MATCH(ROUNDUP((I$1)/10,0)*10,[1]Hugst!$R$4:$W$4,0))))</f>
        <v>1075.2170672562927</v>
      </c>
      <c r="J227" s="168">
        <f ca="1">IF($C227-J$1&lt;År1,0,I226*(1-VLOOKUP($A227,[1]Hugst!$R$5:$W$9,MATCH(ROUNDUP((J$1)/10,0)*10,[1]Hugst!$R$4:$W$4,0))))</f>
        <v>1076.6199919921389</v>
      </c>
      <c r="K227" s="168">
        <f ca="1">IF($C227-K$1&lt;År1,0,J226*(1-VLOOKUP($A227,[1]Hugst!$R$5:$W$9,MATCH(ROUNDUP((K$1)/10,0)*10,[1]Hugst!$R$4:$W$4,0))))</f>
        <v>1078.0299666010419</v>
      </c>
      <c r="L227" s="168">
        <f ca="1">IF($C227-L$1&lt;År1,0,K226*(1-VLOOKUP($A227,[1]Hugst!$R$5:$W$9,MATCH(ROUNDUP((L$1)/10,0)*10,[1]Hugst!$R$4:$W$4,0))))</f>
        <v>1079.4470265094817</v>
      </c>
      <c r="M227" s="168">
        <f ca="1">IF($C227-M$1&lt;År1,0,L226*(1-VLOOKUP($A227,[1]Hugst!$R$5:$W$9,MATCH(ROUNDUP((M$1)/10,0)*10,[1]Hugst!$R$4:$W$4,0))))</f>
        <v>1080.871207321976</v>
      </c>
      <c r="N227" s="168">
        <f ca="1">IF($C227-N$1&lt;År1,0,M226*(1-VLOOKUP($A227,[1]Hugst!$R$5:$W$9,MATCH(ROUNDUP((N$1)/10,0)*10,[1]Hugst!$R$4:$W$4,0))))</f>
        <v>1082.3025448219757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273.64011987246477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1069.6751646944431</v>
      </c>
      <c r="G228" s="168">
        <f ca="1">IF($C228-G$1&lt;År1,0,F227*(1-VLOOKUP($A228,[1]Hugst!$R$5:$W$9,MATCH(ROUNDUP((G$1)/10,0)*10,[1]Hugst!$R$4:$W$4,0))))</f>
        <v>1071.0502406737132</v>
      </c>
      <c r="H228" s="168">
        <f ca="1">IF($C228-H$1&lt;År1,0,G227*(1-VLOOKUP($A228,[1]Hugst!$R$5:$W$9,MATCH(ROUNDUP((H$1)/10,0)*10,[1]Hugst!$R$4:$W$4,0))))</f>
        <v>1072.4322265825122</v>
      </c>
      <c r="I228" s="168">
        <f ca="1">IF($C228-I$1&lt;År1,0,H227*(1-VLOOKUP($A228,[1]Hugst!$R$5:$W$9,MATCH(ROUNDUP((I$1)/10,0)*10,[1]Hugst!$R$4:$W$4,0))))</f>
        <v>1073.8211571441295</v>
      </c>
      <c r="J228" s="168">
        <f ca="1">IF($C228-J$1&lt;År1,0,I227*(1-VLOOKUP($A228,[1]Hugst!$R$5:$W$9,MATCH(ROUNDUP((J$1)/10,0)*10,[1]Hugst!$R$4:$W$4,0))))</f>
        <v>1075.2170672562927</v>
      </c>
      <c r="K228" s="168">
        <f ca="1">IF($C228-K$1&lt;År1,0,J227*(1-VLOOKUP($A228,[1]Hugst!$R$5:$W$9,MATCH(ROUNDUP((K$1)/10,0)*10,[1]Hugst!$R$4:$W$4,0))))</f>
        <v>1076.6199919921389</v>
      </c>
      <c r="L228" s="168">
        <f ca="1">IF($C228-L$1&lt;År1,0,K227*(1-VLOOKUP($A228,[1]Hugst!$R$5:$W$9,MATCH(ROUNDUP((L$1)/10,0)*10,[1]Hugst!$R$4:$W$4,0))))</f>
        <v>1078.0299666010419</v>
      </c>
      <c r="M228" s="168">
        <f ca="1">IF($C228-M$1&lt;År1,0,L227*(1-VLOOKUP($A228,[1]Hugst!$R$5:$W$9,MATCH(ROUNDUP((M$1)/10,0)*10,[1]Hugst!$R$4:$W$4,0))))</f>
        <v>1079.4470265094817</v>
      </c>
      <c r="N228" s="168">
        <f ca="1">IF($C228-N$1&lt;År1,0,M227*(1-VLOOKUP($A228,[1]Hugst!$R$5:$W$9,MATCH(ROUNDUP((N$1)/10,0)*10,[1]Hugst!$R$4:$W$4,0))))</f>
        <v>1080.871207321976</v>
      </c>
      <c r="O228" s="168">
        <f ca="1">IF($C228-O$1&lt;År1,0,N227*(1-VLOOKUP($A228,[1]Hugst!$R$5:$W$9,MATCH(ROUNDUP((O$1)/10,0)*10,[1]Hugst!$R$4:$W$4,0))))</f>
        <v>1082.3025448219757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272.27191927311378</v>
      </c>
      <c r="E229" s="168">
        <f t="shared" ca="1" si="5"/>
        <v>2.3757860740006436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1070.6827501690927</v>
      </c>
      <c r="G229" s="168">
        <f ca="1">IF($C229-G$1&lt;År1,0,F228*(1-VLOOKUP($A229,[1]Hugst!$R$5:$W$9,MATCH(ROUNDUP((G$1)/10,0)*10,[1]Hugst!$R$4:$W$4,0))))</f>
        <v>1069.6751646944431</v>
      </c>
      <c r="H229" s="168">
        <f ca="1">IF($C229-H$1&lt;År1,0,G228*(1-VLOOKUP($A229,[1]Hugst!$R$5:$W$9,MATCH(ROUNDUP((H$1)/10,0)*10,[1]Hugst!$R$4:$W$4,0))))</f>
        <v>1071.0502406737132</v>
      </c>
      <c r="I229" s="168">
        <f ca="1">IF($C229-I$1&lt;År1,0,H228*(1-VLOOKUP($A229,[1]Hugst!$R$5:$W$9,MATCH(ROUNDUP((I$1)/10,0)*10,[1]Hugst!$R$4:$W$4,0))))</f>
        <v>1072.4322265825122</v>
      </c>
      <c r="J229" s="168">
        <f ca="1">IF($C229-J$1&lt;År1,0,I228*(1-VLOOKUP($A229,[1]Hugst!$R$5:$W$9,MATCH(ROUNDUP((J$1)/10,0)*10,[1]Hugst!$R$4:$W$4,0))))</f>
        <v>1073.8211571441295</v>
      </c>
      <c r="K229" s="168">
        <f ca="1">IF($C229-K$1&lt;År1,0,J228*(1-VLOOKUP($A229,[1]Hugst!$R$5:$W$9,MATCH(ROUNDUP((K$1)/10,0)*10,[1]Hugst!$R$4:$W$4,0))))</f>
        <v>1075.2170672562927</v>
      </c>
      <c r="L229" s="168">
        <f ca="1">IF($C229-L$1&lt;År1,0,K228*(1-VLOOKUP($A229,[1]Hugst!$R$5:$W$9,MATCH(ROUNDUP((L$1)/10,0)*10,[1]Hugst!$R$4:$W$4,0))))</f>
        <v>1076.6199919921389</v>
      </c>
      <c r="M229" s="168">
        <f ca="1">IF($C229-M$1&lt;År1,0,L228*(1-VLOOKUP($A229,[1]Hugst!$R$5:$W$9,MATCH(ROUNDUP((M$1)/10,0)*10,[1]Hugst!$R$4:$W$4,0))))</f>
        <v>1078.0299666010419</v>
      </c>
      <c r="N229" s="168">
        <f ca="1">IF($C229-N$1&lt;År1,0,M228*(1-VLOOKUP($A229,[1]Hugst!$R$5:$W$9,MATCH(ROUNDUP((N$1)/10,0)*10,[1]Hugst!$R$4:$W$4,0))))</f>
        <v>1079.4470265094817</v>
      </c>
      <c r="O229" s="168">
        <f ca="1">IF($C229-O$1&lt;År1,0,N228*(1-VLOOKUP($A229,[1]Hugst!$R$5:$W$9,MATCH(ROUNDUP((O$1)/10,0)*10,[1]Hugst!$R$4:$W$4,0))))</f>
        <v>1080.871207321976</v>
      </c>
      <c r="P229" s="168">
        <f ca="1">IF($C229-P$1&lt;År1,0,O228*(1-VLOOKUP($A229,[1]Hugst!$R$5:$W$9,MATCH(ROUNDUP((P$1)/10,0)*10,[1]Hugst!$R$4:$W$4,0))))</f>
        <v>1079.9267587479762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270.91055967673947</v>
      </c>
      <c r="E230" s="168">
        <f t="shared" ca="1" si="5"/>
        <v>4.743215047470585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932.3826867023422</v>
      </c>
      <c r="G230" s="168">
        <f ca="1">IF($C230-G$1&lt;År1,0,F229*(1-VLOOKUP($A230,[1]Hugst!$R$5:$W$9,MATCH(ROUNDUP((G$1)/10,0)*10,[1]Hugst!$R$4:$W$4,0))))</f>
        <v>1070.6827501690927</v>
      </c>
      <c r="H230" s="168">
        <f ca="1">IF($C230-H$1&lt;År1,0,G229*(1-VLOOKUP($A230,[1]Hugst!$R$5:$W$9,MATCH(ROUNDUP((H$1)/10,0)*10,[1]Hugst!$R$4:$W$4,0))))</f>
        <v>1069.6751646944431</v>
      </c>
      <c r="I230" s="168">
        <f ca="1">IF($C230-I$1&lt;År1,0,H229*(1-VLOOKUP($A230,[1]Hugst!$R$5:$W$9,MATCH(ROUNDUP((I$1)/10,0)*10,[1]Hugst!$R$4:$W$4,0))))</f>
        <v>1071.0502406737132</v>
      </c>
      <c r="J230" s="168">
        <f ca="1">IF($C230-J$1&lt;År1,0,I229*(1-VLOOKUP($A230,[1]Hugst!$R$5:$W$9,MATCH(ROUNDUP((J$1)/10,0)*10,[1]Hugst!$R$4:$W$4,0))))</f>
        <v>1072.4322265825122</v>
      </c>
      <c r="K230" s="168">
        <f ca="1">IF($C230-K$1&lt;År1,0,J229*(1-VLOOKUP($A230,[1]Hugst!$R$5:$W$9,MATCH(ROUNDUP((K$1)/10,0)*10,[1]Hugst!$R$4:$W$4,0))))</f>
        <v>1073.8211571441295</v>
      </c>
      <c r="L230" s="168">
        <f ca="1">IF($C230-L$1&lt;År1,0,K229*(1-VLOOKUP($A230,[1]Hugst!$R$5:$W$9,MATCH(ROUNDUP((L$1)/10,0)*10,[1]Hugst!$R$4:$W$4,0))))</f>
        <v>1075.2170672562927</v>
      </c>
      <c r="M230" s="168">
        <f ca="1">IF($C230-M$1&lt;År1,0,L229*(1-VLOOKUP($A230,[1]Hugst!$R$5:$W$9,MATCH(ROUNDUP((M$1)/10,0)*10,[1]Hugst!$R$4:$W$4,0))))</f>
        <v>1076.6199919921389</v>
      </c>
      <c r="N230" s="168">
        <f ca="1">IF($C230-N$1&lt;År1,0,M229*(1-VLOOKUP($A230,[1]Hugst!$R$5:$W$9,MATCH(ROUNDUP((N$1)/10,0)*10,[1]Hugst!$R$4:$W$4,0))))</f>
        <v>1078.0299666010419</v>
      </c>
      <c r="O230" s="168">
        <f ca="1">IF($C230-O$1&lt;År1,0,N229*(1-VLOOKUP($A230,[1]Hugst!$R$5:$W$9,MATCH(ROUNDUP((O$1)/10,0)*10,[1]Hugst!$R$4:$W$4,0))))</f>
        <v>1079.4470265094817</v>
      </c>
      <c r="P230" s="168">
        <f ca="1">IF($C230-P$1&lt;År1,0,O229*(1-VLOOKUP($A230,[1]Hugst!$R$5:$W$9,MATCH(ROUNDUP((P$1)/10,0)*10,[1]Hugst!$R$4:$W$4,0))))</f>
        <v>1078.4985632083424</v>
      </c>
      <c r="Q230" s="168">
        <f ca="1">IF($C230-Q$1&lt;År1,0,P229*(1-VLOOKUP($A230,[1]Hugst!$R$5:$W$9,MATCH(ROUNDUP((Q$1)/10,0)*10,[1]Hugst!$R$4:$W$4,0))))</f>
        <v>1077.5561878141393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269.55600687836159</v>
      </c>
      <c r="E231" s="168">
        <f t="shared" ca="1" si="5"/>
        <v>7.1023209750710521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933.38723983156478</v>
      </c>
      <c r="G231" s="168">
        <f ca="1">IF($C231-G$1&lt;År1,0,F230*(1-VLOOKUP($A231,[1]Hugst!$R$5:$W$9,MATCH(ROUNDUP((G$1)/10,0)*10,[1]Hugst!$R$4:$W$4,0))))</f>
        <v>932.3826867023422</v>
      </c>
      <c r="H231" s="168">
        <f ca="1">IF($C231-H$1&lt;År1,0,G230*(1-VLOOKUP($A231,[1]Hugst!$R$5:$W$9,MATCH(ROUNDUP((H$1)/10,0)*10,[1]Hugst!$R$4:$W$4,0))))</f>
        <v>1070.6827501690927</v>
      </c>
      <c r="I231" s="168">
        <f ca="1">IF($C231-I$1&lt;År1,0,H230*(1-VLOOKUP($A231,[1]Hugst!$R$5:$W$9,MATCH(ROUNDUP((I$1)/10,0)*10,[1]Hugst!$R$4:$W$4,0))))</f>
        <v>1069.6751646944431</v>
      </c>
      <c r="J231" s="168">
        <f ca="1">IF($C231-J$1&lt;År1,0,I230*(1-VLOOKUP($A231,[1]Hugst!$R$5:$W$9,MATCH(ROUNDUP((J$1)/10,0)*10,[1]Hugst!$R$4:$W$4,0))))</f>
        <v>1071.0502406737132</v>
      </c>
      <c r="K231" s="168">
        <f ca="1">IF($C231-K$1&lt;År1,0,J230*(1-VLOOKUP($A231,[1]Hugst!$R$5:$W$9,MATCH(ROUNDUP((K$1)/10,0)*10,[1]Hugst!$R$4:$W$4,0))))</f>
        <v>1072.4322265825122</v>
      </c>
      <c r="L231" s="168">
        <f ca="1">IF($C231-L$1&lt;År1,0,K230*(1-VLOOKUP($A231,[1]Hugst!$R$5:$W$9,MATCH(ROUNDUP((L$1)/10,0)*10,[1]Hugst!$R$4:$W$4,0))))</f>
        <v>1073.8211571441295</v>
      </c>
      <c r="M231" s="168">
        <f ca="1">IF($C231-M$1&lt;År1,0,L230*(1-VLOOKUP($A231,[1]Hugst!$R$5:$W$9,MATCH(ROUNDUP((M$1)/10,0)*10,[1]Hugst!$R$4:$W$4,0))))</f>
        <v>1075.2170672562927</v>
      </c>
      <c r="N231" s="168">
        <f ca="1">IF($C231-N$1&lt;År1,0,M230*(1-VLOOKUP($A231,[1]Hugst!$R$5:$W$9,MATCH(ROUNDUP((N$1)/10,0)*10,[1]Hugst!$R$4:$W$4,0))))</f>
        <v>1076.6199919921389</v>
      </c>
      <c r="O231" s="168">
        <f ca="1">IF($C231-O$1&lt;År1,0,N230*(1-VLOOKUP($A231,[1]Hugst!$R$5:$W$9,MATCH(ROUNDUP((O$1)/10,0)*10,[1]Hugst!$R$4:$W$4,0))))</f>
        <v>1078.0299666010419</v>
      </c>
      <c r="P231" s="168">
        <f ca="1">IF($C231-P$1&lt;År1,0,O230*(1-VLOOKUP($A231,[1]Hugst!$R$5:$W$9,MATCH(ROUNDUP((P$1)/10,0)*10,[1]Hugst!$R$4:$W$4,0))))</f>
        <v>1077.0775086464121</v>
      </c>
      <c r="Q231" s="168">
        <f ca="1">IF($C231-Q$1&lt;År1,0,P230*(1-VLOOKUP($A231,[1]Hugst!$R$5:$W$9,MATCH(ROUNDUP((Q$1)/10,0)*10,[1]Hugst!$R$4:$W$4,0))))</f>
        <v>1076.1311273378851</v>
      </c>
      <c r="R231" s="168">
        <f ca="1">IF($C231-R$1&lt;År1,0,Q230*(1-VLOOKUP($A231,[1]Hugst!$R$5:$W$9,MATCH(ROUNDUP((R$1)/10,0)*10,[1]Hugst!$R$4:$W$4,0))))</f>
        <v>1075.1908205725961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268.20822684396762</v>
      </c>
      <c r="E232" s="168">
        <f t="shared" ca="1" si="5"/>
        <v>9.4531377581533889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934.39027658025316</v>
      </c>
      <c r="G232" s="168">
        <f ca="1">IF($C232-G$1&lt;År1,0,F231*(1-VLOOKUP($A232,[1]Hugst!$R$5:$W$9,MATCH(ROUNDUP((G$1)/10,0)*10,[1]Hugst!$R$4:$W$4,0))))</f>
        <v>933.38723983156478</v>
      </c>
      <c r="H232" s="168">
        <f ca="1">IF($C232-H$1&lt;År1,0,G231*(1-VLOOKUP($A232,[1]Hugst!$R$5:$W$9,MATCH(ROUNDUP((H$1)/10,0)*10,[1]Hugst!$R$4:$W$4,0))))</f>
        <v>932.3826867023422</v>
      </c>
      <c r="I232" s="168">
        <f ca="1">IF($C232-I$1&lt;År1,0,H231*(1-VLOOKUP($A232,[1]Hugst!$R$5:$W$9,MATCH(ROUNDUP((I$1)/10,0)*10,[1]Hugst!$R$4:$W$4,0))))</f>
        <v>1070.6827501690927</v>
      </c>
      <c r="J232" s="168">
        <f ca="1">IF($C232-J$1&lt;År1,0,I231*(1-VLOOKUP($A232,[1]Hugst!$R$5:$W$9,MATCH(ROUNDUP((J$1)/10,0)*10,[1]Hugst!$R$4:$W$4,0))))</f>
        <v>1069.6751646944431</v>
      </c>
      <c r="K232" s="168">
        <f ca="1">IF($C232-K$1&lt;År1,0,J231*(1-VLOOKUP($A232,[1]Hugst!$R$5:$W$9,MATCH(ROUNDUP((K$1)/10,0)*10,[1]Hugst!$R$4:$W$4,0))))</f>
        <v>1071.0502406737132</v>
      </c>
      <c r="L232" s="168">
        <f ca="1">IF($C232-L$1&lt;År1,0,K231*(1-VLOOKUP($A232,[1]Hugst!$R$5:$W$9,MATCH(ROUNDUP((L$1)/10,0)*10,[1]Hugst!$R$4:$W$4,0))))</f>
        <v>1072.4322265825122</v>
      </c>
      <c r="M232" s="168">
        <f ca="1">IF($C232-M$1&lt;År1,0,L231*(1-VLOOKUP($A232,[1]Hugst!$R$5:$W$9,MATCH(ROUNDUP((M$1)/10,0)*10,[1]Hugst!$R$4:$W$4,0))))</f>
        <v>1073.8211571441295</v>
      </c>
      <c r="N232" s="168">
        <f ca="1">IF($C232-N$1&lt;År1,0,M231*(1-VLOOKUP($A232,[1]Hugst!$R$5:$W$9,MATCH(ROUNDUP((N$1)/10,0)*10,[1]Hugst!$R$4:$W$4,0))))</f>
        <v>1075.2170672562927</v>
      </c>
      <c r="O232" s="168">
        <f ca="1">IF($C232-O$1&lt;År1,0,N231*(1-VLOOKUP($A232,[1]Hugst!$R$5:$W$9,MATCH(ROUNDUP((O$1)/10,0)*10,[1]Hugst!$R$4:$W$4,0))))</f>
        <v>1076.6199919921389</v>
      </c>
      <c r="P232" s="168">
        <f ca="1">IF($C232-P$1&lt;År1,0,O231*(1-VLOOKUP($A232,[1]Hugst!$R$5:$W$9,MATCH(ROUNDUP((P$1)/10,0)*10,[1]Hugst!$R$4:$W$4,0))))</f>
        <v>1075.6635593572835</v>
      </c>
      <c r="Q232" s="168">
        <f ca="1">IF($C232-Q$1&lt;År1,0,P231*(1-VLOOKUP($A232,[1]Hugst!$R$5:$W$9,MATCH(ROUNDUP((Q$1)/10,0)*10,[1]Hugst!$R$4:$W$4,0))))</f>
        <v>1074.7131921640175</v>
      </c>
      <c r="R232" s="168">
        <f ca="1">IF($C232-R$1&lt;År1,0,Q231*(1-VLOOKUP($A232,[1]Hugst!$R$5:$W$9,MATCH(ROUNDUP((R$1)/10,0)*10,[1]Hugst!$R$4:$W$4,0))))</f>
        <v>1073.768888277875</v>
      </c>
      <c r="S232" s="168">
        <f ca="1">IF($C232-S$1&lt;År1,0,R231*(1-VLOOKUP($A232,[1]Hugst!$R$5:$W$9,MATCH(ROUNDUP((S$1)/10,0)*10,[1]Hugst!$R$4:$W$4,0))))</f>
        <v>1072.8306456006073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266.86718570974699</v>
      </c>
      <c r="E233" s="168">
        <f t="shared" ca="1" si="5"/>
        <v>11.795699145493927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935.39179683337306</v>
      </c>
      <c r="G233" s="168">
        <f ca="1">IF($C233-G$1&lt;År1,0,F232*(1-VLOOKUP($A233,[1]Hugst!$R$5:$W$9,MATCH(ROUNDUP((G$1)/10,0)*10,[1]Hugst!$R$4:$W$4,0))))</f>
        <v>934.39027658025316</v>
      </c>
      <c r="H233" s="168">
        <f ca="1">IF($C233-H$1&lt;År1,0,G232*(1-VLOOKUP($A233,[1]Hugst!$R$5:$W$9,MATCH(ROUNDUP((H$1)/10,0)*10,[1]Hugst!$R$4:$W$4,0))))</f>
        <v>933.38723983156478</v>
      </c>
      <c r="I233" s="168">
        <f ca="1">IF($C233-I$1&lt;År1,0,H232*(1-VLOOKUP($A233,[1]Hugst!$R$5:$W$9,MATCH(ROUNDUP((I$1)/10,0)*10,[1]Hugst!$R$4:$W$4,0))))</f>
        <v>932.3826867023422</v>
      </c>
      <c r="J233" s="168">
        <f ca="1">IF($C233-J$1&lt;År1,0,I232*(1-VLOOKUP($A233,[1]Hugst!$R$5:$W$9,MATCH(ROUNDUP((J$1)/10,0)*10,[1]Hugst!$R$4:$W$4,0))))</f>
        <v>1070.6827501690927</v>
      </c>
      <c r="K233" s="168">
        <f ca="1">IF($C233-K$1&lt;År1,0,J232*(1-VLOOKUP($A233,[1]Hugst!$R$5:$W$9,MATCH(ROUNDUP((K$1)/10,0)*10,[1]Hugst!$R$4:$W$4,0))))</f>
        <v>1069.6751646944431</v>
      </c>
      <c r="L233" s="168">
        <f ca="1">IF($C233-L$1&lt;År1,0,K232*(1-VLOOKUP($A233,[1]Hugst!$R$5:$W$9,MATCH(ROUNDUP((L$1)/10,0)*10,[1]Hugst!$R$4:$W$4,0))))</f>
        <v>1071.0502406737132</v>
      </c>
      <c r="M233" s="168">
        <f ca="1">IF($C233-M$1&lt;År1,0,L232*(1-VLOOKUP($A233,[1]Hugst!$R$5:$W$9,MATCH(ROUNDUP((M$1)/10,0)*10,[1]Hugst!$R$4:$W$4,0))))</f>
        <v>1072.4322265825122</v>
      </c>
      <c r="N233" s="168">
        <f ca="1">IF($C233-N$1&lt;År1,0,M232*(1-VLOOKUP($A233,[1]Hugst!$R$5:$W$9,MATCH(ROUNDUP((N$1)/10,0)*10,[1]Hugst!$R$4:$W$4,0))))</f>
        <v>1073.8211571441295</v>
      </c>
      <c r="O233" s="168">
        <f ca="1">IF($C233-O$1&lt;År1,0,N232*(1-VLOOKUP($A233,[1]Hugst!$R$5:$W$9,MATCH(ROUNDUP((O$1)/10,0)*10,[1]Hugst!$R$4:$W$4,0))))</f>
        <v>1075.2170672562927</v>
      </c>
      <c r="P233" s="168">
        <f ca="1">IF($C233-P$1&lt;År1,0,O232*(1-VLOOKUP($A233,[1]Hugst!$R$5:$W$9,MATCH(ROUNDUP((P$1)/10,0)*10,[1]Hugst!$R$4:$W$4,0))))</f>
        <v>1074.2566798145951</v>
      </c>
      <c r="Q233" s="168">
        <f ca="1">IF($C233-Q$1&lt;År1,0,P232*(1-VLOOKUP($A233,[1]Hugst!$R$5:$W$9,MATCH(ROUNDUP((Q$1)/10,0)*10,[1]Hugst!$R$4:$W$4,0))))</f>
        <v>1073.3023466660113</v>
      </c>
      <c r="R233" s="168">
        <f ca="1">IF($C233-R$1&lt;År1,0,Q232*(1-VLOOKUP($A233,[1]Hugst!$R$5:$W$9,MATCH(ROUNDUP((R$1)/10,0)*10,[1]Hugst!$R$4:$W$4,0))))</f>
        <v>1072.354065644633</v>
      </c>
      <c r="S233" s="168">
        <f ca="1">IF($C233-S$1&lt;År1,0,R232*(1-VLOOKUP($A233,[1]Hugst!$R$5:$W$9,MATCH(ROUNDUP((S$1)/10,0)*10,[1]Hugst!$R$4:$W$4,0))))</f>
        <v>1071.4118346206797</v>
      </c>
      <c r="T233" s="168">
        <f ca="1">IF($C233-T$1&lt;År1,0,S232*(1-VLOOKUP($A233,[1]Hugst!$R$5:$W$9,MATCH(ROUNDUP((T$1)/10,0)*10,[1]Hugst!$R$4:$W$4,0))))</f>
        <v>1070.4756515005085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265.53284978120791</v>
      </c>
      <c r="E234" s="168">
        <f t="shared" ca="1" si="5"/>
        <v>14.130038734028858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936.39180049336892</v>
      </c>
      <c r="G234" s="168">
        <f ca="1">IF($C234-G$1&lt;År1,0,F233*(1-VLOOKUP($A234,[1]Hugst!$R$5:$W$9,MATCH(ROUNDUP((G$1)/10,0)*10,[1]Hugst!$R$4:$W$4,0))))</f>
        <v>935.39179683337306</v>
      </c>
      <c r="H234" s="168">
        <f ca="1">IF($C234-H$1&lt;År1,0,G233*(1-VLOOKUP($A234,[1]Hugst!$R$5:$W$9,MATCH(ROUNDUP((H$1)/10,0)*10,[1]Hugst!$R$4:$W$4,0))))</f>
        <v>934.39027658025316</v>
      </c>
      <c r="I234" s="168">
        <f ca="1">IF($C234-I$1&lt;År1,0,H233*(1-VLOOKUP($A234,[1]Hugst!$R$5:$W$9,MATCH(ROUNDUP((I$1)/10,0)*10,[1]Hugst!$R$4:$W$4,0))))</f>
        <v>933.38723983156478</v>
      </c>
      <c r="J234" s="168">
        <f ca="1">IF($C234-J$1&lt;År1,0,I233*(1-VLOOKUP($A234,[1]Hugst!$R$5:$W$9,MATCH(ROUNDUP((J$1)/10,0)*10,[1]Hugst!$R$4:$W$4,0))))</f>
        <v>932.3826867023422</v>
      </c>
      <c r="K234" s="168">
        <f ca="1">IF($C234-K$1&lt;År1,0,J233*(1-VLOOKUP($A234,[1]Hugst!$R$5:$W$9,MATCH(ROUNDUP((K$1)/10,0)*10,[1]Hugst!$R$4:$W$4,0))))</f>
        <v>1070.6827501690927</v>
      </c>
      <c r="L234" s="168">
        <f ca="1">IF($C234-L$1&lt;År1,0,K233*(1-VLOOKUP($A234,[1]Hugst!$R$5:$W$9,MATCH(ROUNDUP((L$1)/10,0)*10,[1]Hugst!$R$4:$W$4,0))))</f>
        <v>1069.6751646944431</v>
      </c>
      <c r="M234" s="168">
        <f ca="1">IF($C234-M$1&lt;År1,0,L233*(1-VLOOKUP($A234,[1]Hugst!$R$5:$W$9,MATCH(ROUNDUP((M$1)/10,0)*10,[1]Hugst!$R$4:$W$4,0))))</f>
        <v>1071.0502406737132</v>
      </c>
      <c r="N234" s="168">
        <f ca="1">IF($C234-N$1&lt;År1,0,M233*(1-VLOOKUP($A234,[1]Hugst!$R$5:$W$9,MATCH(ROUNDUP((N$1)/10,0)*10,[1]Hugst!$R$4:$W$4,0))))</f>
        <v>1072.4322265825122</v>
      </c>
      <c r="O234" s="168">
        <f ca="1">IF($C234-O$1&lt;År1,0,N233*(1-VLOOKUP($A234,[1]Hugst!$R$5:$W$9,MATCH(ROUNDUP((O$1)/10,0)*10,[1]Hugst!$R$4:$W$4,0))))</f>
        <v>1073.8211571441295</v>
      </c>
      <c r="P234" s="168">
        <f ca="1">IF($C234-P$1&lt;År1,0,O233*(1-VLOOKUP($A234,[1]Hugst!$R$5:$W$9,MATCH(ROUNDUP((P$1)/10,0)*10,[1]Hugst!$R$4:$W$4,0))))</f>
        <v>1072.8568346696325</v>
      </c>
      <c r="Q234" s="168">
        <f ca="1">IF($C234-Q$1&lt;År1,0,P233*(1-VLOOKUP($A234,[1]Hugst!$R$5:$W$9,MATCH(ROUNDUP((Q$1)/10,0)*10,[1]Hugst!$R$4:$W$4,0))))</f>
        <v>1071.8985553954899</v>
      </c>
      <c r="R234" s="168">
        <f ca="1">IF($C234-R$1&lt;År1,0,Q233*(1-VLOOKUP($A234,[1]Hugst!$R$5:$W$9,MATCH(ROUNDUP((R$1)/10,0)*10,[1]Hugst!$R$4:$W$4,0))))</f>
        <v>1070.9463171245493</v>
      </c>
      <c r="S234" s="168">
        <f ca="1">IF($C234-S$1&lt;År1,0,R233*(1-VLOOKUP($A234,[1]Hugst!$R$5:$W$9,MATCH(ROUNDUP((S$1)/10,0)*10,[1]Hugst!$R$4:$W$4,0))))</f>
        <v>1070.0001176956571</v>
      </c>
      <c r="T234" s="168">
        <f ca="1">IF($C234-T$1&lt;År1,0,S233*(1-VLOOKUP($A234,[1]Hugst!$R$5:$W$9,MATCH(ROUNDUP((T$1)/10,0)*10,[1]Hugst!$R$4:$W$4,0))))</f>
        <v>1069.0599549837075</v>
      </c>
      <c r="U234" s="168">
        <f ca="1">IF($C234-U$1&lt;År1,0,T233*(1-VLOOKUP($A234,[1]Hugst!$R$5:$W$9,MATCH(ROUNDUP((U$1)/10,0)*10,[1]Hugst!$R$4:$W$4,0))))</f>
        <v>1068.1258268996537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264.20518553228976</v>
      </c>
      <c r="E235" s="168">
        <f t="shared" ca="1" si="5"/>
        <v>16.456189969569095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937.390287479991</v>
      </c>
      <c r="G235" s="168">
        <f ca="1">IF($C235-G$1&lt;År1,0,F234*(1-VLOOKUP($A235,[1]Hugst!$R$5:$W$9,MATCH(ROUNDUP((G$1)/10,0)*10,[1]Hugst!$R$4:$W$4,0))))</f>
        <v>936.39180049336892</v>
      </c>
      <c r="H235" s="168">
        <f ca="1">IF($C235-H$1&lt;År1,0,G234*(1-VLOOKUP($A235,[1]Hugst!$R$5:$W$9,MATCH(ROUNDUP((H$1)/10,0)*10,[1]Hugst!$R$4:$W$4,0))))</f>
        <v>935.39179683337306</v>
      </c>
      <c r="I235" s="168">
        <f ca="1">IF($C235-I$1&lt;År1,0,H234*(1-VLOOKUP($A235,[1]Hugst!$R$5:$W$9,MATCH(ROUNDUP((I$1)/10,0)*10,[1]Hugst!$R$4:$W$4,0))))</f>
        <v>934.39027658025316</v>
      </c>
      <c r="J235" s="168">
        <f ca="1">IF($C235-J$1&lt;År1,0,I234*(1-VLOOKUP($A235,[1]Hugst!$R$5:$W$9,MATCH(ROUNDUP((J$1)/10,0)*10,[1]Hugst!$R$4:$W$4,0))))</f>
        <v>933.38723983156478</v>
      </c>
      <c r="K235" s="168">
        <f ca="1">IF($C235-K$1&lt;År1,0,J234*(1-VLOOKUP($A235,[1]Hugst!$R$5:$W$9,MATCH(ROUNDUP((K$1)/10,0)*10,[1]Hugst!$R$4:$W$4,0))))</f>
        <v>932.3826867023422</v>
      </c>
      <c r="L235" s="168">
        <f ca="1">IF($C235-L$1&lt;År1,0,K234*(1-VLOOKUP($A235,[1]Hugst!$R$5:$W$9,MATCH(ROUNDUP((L$1)/10,0)*10,[1]Hugst!$R$4:$W$4,0))))</f>
        <v>1070.6827501690927</v>
      </c>
      <c r="M235" s="168">
        <f ca="1">IF($C235-M$1&lt;År1,0,L234*(1-VLOOKUP($A235,[1]Hugst!$R$5:$W$9,MATCH(ROUNDUP((M$1)/10,0)*10,[1]Hugst!$R$4:$W$4,0))))</f>
        <v>1069.6751646944431</v>
      </c>
      <c r="N235" s="168">
        <f ca="1">IF($C235-N$1&lt;År1,0,M234*(1-VLOOKUP($A235,[1]Hugst!$R$5:$W$9,MATCH(ROUNDUP((N$1)/10,0)*10,[1]Hugst!$R$4:$W$4,0))))</f>
        <v>1071.0502406737132</v>
      </c>
      <c r="O235" s="168">
        <f ca="1">IF($C235-O$1&lt;År1,0,N234*(1-VLOOKUP($A235,[1]Hugst!$R$5:$W$9,MATCH(ROUNDUP((O$1)/10,0)*10,[1]Hugst!$R$4:$W$4,0))))</f>
        <v>1072.4322265825122</v>
      </c>
      <c r="P235" s="168">
        <f ca="1">IF($C235-P$1&lt;År1,0,O234*(1-VLOOKUP($A235,[1]Hugst!$R$5:$W$9,MATCH(ROUNDUP((P$1)/10,0)*10,[1]Hugst!$R$4:$W$4,0))))</f>
        <v>1071.4639887503986</v>
      </c>
      <c r="Q235" s="168">
        <f ca="1">IF($C235-Q$1&lt;År1,0,P234*(1-VLOOKUP($A235,[1]Hugst!$R$5:$W$9,MATCH(ROUNDUP((Q$1)/10,0)*10,[1]Hugst!$R$4:$W$4,0))))</f>
        <v>1070.5017830813333</v>
      </c>
      <c r="R235" s="168">
        <f ca="1">IF($C235-R$1&lt;År1,0,Q234*(1-VLOOKUP($A235,[1]Hugst!$R$5:$W$9,MATCH(ROUNDUP((R$1)/10,0)*10,[1]Hugst!$R$4:$W$4,0))))</f>
        <v>1069.5456073470607</v>
      </c>
      <c r="S235" s="168">
        <f ca="1">IF($C235-S$1&lt;År1,0,R234*(1-VLOOKUP($A235,[1]Hugst!$R$5:$W$9,MATCH(ROUNDUP((S$1)/10,0)*10,[1]Hugst!$R$4:$W$4,0))))</f>
        <v>1068.5954593552515</v>
      </c>
      <c r="T235" s="168">
        <f ca="1">IF($C235-T$1&lt;År1,0,S234*(1-VLOOKUP($A235,[1]Hugst!$R$5:$W$9,MATCH(ROUNDUP((T$1)/10,0)*10,[1]Hugst!$R$4:$W$4,0))))</f>
        <v>1067.6513369494958</v>
      </c>
      <c r="U235" s="168">
        <f ca="1">IF($C235-U$1&lt;År1,0,T234*(1-VLOOKUP($A235,[1]Hugst!$R$5:$W$9,MATCH(ROUNDUP((U$1)/10,0)*10,[1]Hugst!$R$4:$W$4,0))))</f>
        <v>1066.7132380093531</v>
      </c>
      <c r="V235" s="168">
        <f ca="1">IF($C235-V$1&lt;År1,0,U234*(1-VLOOKUP($A235,[1]Hugst!$R$5:$W$9,MATCH(ROUNDUP((V$1)/10,0)*10,[1]Hugst!$R$4:$W$4,0))))</f>
        <v>1065.7811604503618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262.88415960463499</v>
      </c>
      <c r="E236" s="168">
        <f t="shared" ca="1" si="5"/>
        <v>18.774186147496948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938.38725773026408</v>
      </c>
      <c r="G236" s="168">
        <f ca="1">IF($C236-G$1&lt;År1,0,F235*(1-VLOOKUP($A236,[1]Hugst!$R$5:$W$9,MATCH(ROUNDUP((G$1)/10,0)*10,[1]Hugst!$R$4:$W$4,0))))</f>
        <v>937.390287479991</v>
      </c>
      <c r="H236" s="168">
        <f ca="1">IF($C236-H$1&lt;År1,0,G235*(1-VLOOKUP($A236,[1]Hugst!$R$5:$W$9,MATCH(ROUNDUP((H$1)/10,0)*10,[1]Hugst!$R$4:$W$4,0))))</f>
        <v>936.39180049336892</v>
      </c>
      <c r="I236" s="168">
        <f ca="1">IF($C236-I$1&lt;År1,0,H235*(1-VLOOKUP($A236,[1]Hugst!$R$5:$W$9,MATCH(ROUNDUP((I$1)/10,0)*10,[1]Hugst!$R$4:$W$4,0))))</f>
        <v>935.39179683337306</v>
      </c>
      <c r="J236" s="168">
        <f ca="1">IF($C236-J$1&lt;År1,0,I235*(1-VLOOKUP($A236,[1]Hugst!$R$5:$W$9,MATCH(ROUNDUP((J$1)/10,0)*10,[1]Hugst!$R$4:$W$4,0))))</f>
        <v>934.39027658025316</v>
      </c>
      <c r="K236" s="168">
        <f ca="1">IF($C236-K$1&lt;År1,0,J235*(1-VLOOKUP($A236,[1]Hugst!$R$5:$W$9,MATCH(ROUNDUP((K$1)/10,0)*10,[1]Hugst!$R$4:$W$4,0))))</f>
        <v>933.38723983156478</v>
      </c>
      <c r="L236" s="168">
        <f ca="1">IF($C236-L$1&lt;År1,0,K235*(1-VLOOKUP($A236,[1]Hugst!$R$5:$W$9,MATCH(ROUNDUP((L$1)/10,0)*10,[1]Hugst!$R$4:$W$4,0))))</f>
        <v>932.3826867023422</v>
      </c>
      <c r="M236" s="168">
        <f ca="1">IF($C236-M$1&lt;År1,0,L235*(1-VLOOKUP($A236,[1]Hugst!$R$5:$W$9,MATCH(ROUNDUP((M$1)/10,0)*10,[1]Hugst!$R$4:$W$4,0))))</f>
        <v>1070.6827501690927</v>
      </c>
      <c r="N236" s="168">
        <f ca="1">IF($C236-N$1&lt;År1,0,M235*(1-VLOOKUP($A236,[1]Hugst!$R$5:$W$9,MATCH(ROUNDUP((N$1)/10,0)*10,[1]Hugst!$R$4:$W$4,0))))</f>
        <v>1069.6751646944431</v>
      </c>
      <c r="O236" s="168">
        <f ca="1">IF($C236-O$1&lt;År1,0,N235*(1-VLOOKUP($A236,[1]Hugst!$R$5:$W$9,MATCH(ROUNDUP((O$1)/10,0)*10,[1]Hugst!$R$4:$W$4,0))))</f>
        <v>1071.0502406737132</v>
      </c>
      <c r="P236" s="168">
        <f ca="1">IF($C236-P$1&lt;År1,0,O235*(1-VLOOKUP($A236,[1]Hugst!$R$5:$W$9,MATCH(ROUNDUP((P$1)/10,0)*10,[1]Hugst!$R$4:$W$4,0))))</f>
        <v>1070.0781070607457</v>
      </c>
      <c r="Q236" s="168">
        <f ca="1">IF($C236-Q$1&lt;År1,0,P235*(1-VLOOKUP($A236,[1]Hugst!$R$5:$W$9,MATCH(ROUNDUP((Q$1)/10,0)*10,[1]Hugst!$R$4:$W$4,0))))</f>
        <v>1069.1119946287513</v>
      </c>
      <c r="R236" s="168">
        <f ca="1">IF($C236-R$1&lt;År1,0,Q235*(1-VLOOKUP($A236,[1]Hugst!$R$5:$W$9,MATCH(ROUNDUP((R$1)/10,0)*10,[1]Hugst!$R$4:$W$4,0))))</f>
        <v>1068.1519011184719</v>
      </c>
      <c r="S236" s="168">
        <f ca="1">IF($C236-S$1&lt;År1,0,R235*(1-VLOOKUP($A236,[1]Hugst!$R$5:$W$9,MATCH(ROUNDUP((S$1)/10,0)*10,[1]Hugst!$R$4:$W$4,0))))</f>
        <v>1067.1978243065428</v>
      </c>
      <c r="T236" s="168">
        <f ca="1">IF($C236-T$1&lt;År1,0,S235*(1-VLOOKUP($A236,[1]Hugst!$R$5:$W$9,MATCH(ROUNDUP((T$1)/10,0)*10,[1]Hugst!$R$4:$W$4,0))))</f>
        <v>1066.2497620054473</v>
      </c>
      <c r="U236" s="168">
        <f ca="1">IF($C236-U$1&lt;År1,0,T235*(1-VLOOKUP($A236,[1]Hugst!$R$5:$W$9,MATCH(ROUNDUP((U$1)/10,0)*10,[1]Hugst!$R$4:$W$4,0))))</f>
        <v>1065.3077120635091</v>
      </c>
      <c r="V236" s="168">
        <f ca="1">IF($C236-V$1&lt;År1,0,U235*(1-VLOOKUP($A236,[1]Hugst!$R$5:$W$9,MATCH(ROUNDUP((V$1)/10,0)*10,[1]Hugst!$R$4:$W$4,0))))</f>
        <v>1064.3716723649422</v>
      </c>
      <c r="W236" s="168">
        <f ca="1">IF($C236-W$1&lt;År1,0,V235*(1-VLOOKUP($A236,[1]Hugst!$R$5:$W$9,MATCH(ROUNDUP((W$1)/10,0)*10,[1]Hugst!$R$4:$W$4,0))))</f>
        <v>1063.4416408298609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261.56973880661553</v>
      </c>
      <c r="E237" s="168">
        <f t="shared" ca="1" si="5"/>
        <v>21.084060413530096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939.38271119827778</v>
      </c>
      <c r="G237" s="168">
        <f ca="1">IF($C237-G$1&lt;År1,0,F236*(1-VLOOKUP($A237,[1]Hugst!$R$5:$W$9,MATCH(ROUNDUP((G$1)/10,0)*10,[1]Hugst!$R$4:$W$4,0))))</f>
        <v>938.38725773026408</v>
      </c>
      <c r="H237" s="168">
        <f ca="1">IF($C237-H$1&lt;År1,0,G236*(1-VLOOKUP($A237,[1]Hugst!$R$5:$W$9,MATCH(ROUNDUP((H$1)/10,0)*10,[1]Hugst!$R$4:$W$4,0))))</f>
        <v>937.390287479991</v>
      </c>
      <c r="I237" s="168">
        <f ca="1">IF($C237-I$1&lt;År1,0,H236*(1-VLOOKUP($A237,[1]Hugst!$R$5:$W$9,MATCH(ROUNDUP((I$1)/10,0)*10,[1]Hugst!$R$4:$W$4,0))))</f>
        <v>936.39180049336892</v>
      </c>
      <c r="J237" s="168">
        <f ca="1">IF($C237-J$1&lt;År1,0,I236*(1-VLOOKUP($A237,[1]Hugst!$R$5:$W$9,MATCH(ROUNDUP((J$1)/10,0)*10,[1]Hugst!$R$4:$W$4,0))))</f>
        <v>935.39179683337306</v>
      </c>
      <c r="K237" s="168">
        <f ca="1">IF($C237-K$1&lt;År1,0,J236*(1-VLOOKUP($A237,[1]Hugst!$R$5:$W$9,MATCH(ROUNDUP((K$1)/10,0)*10,[1]Hugst!$R$4:$W$4,0))))</f>
        <v>934.39027658025316</v>
      </c>
      <c r="L237" s="168">
        <f ca="1">IF($C237-L$1&lt;År1,0,K236*(1-VLOOKUP($A237,[1]Hugst!$R$5:$W$9,MATCH(ROUNDUP((L$1)/10,0)*10,[1]Hugst!$R$4:$W$4,0))))</f>
        <v>933.38723983156478</v>
      </c>
      <c r="M237" s="168">
        <f ca="1">IF($C237-M$1&lt;År1,0,L236*(1-VLOOKUP($A237,[1]Hugst!$R$5:$W$9,MATCH(ROUNDUP((M$1)/10,0)*10,[1]Hugst!$R$4:$W$4,0))))</f>
        <v>932.3826867023422</v>
      </c>
      <c r="N237" s="168">
        <f ca="1">IF($C237-N$1&lt;År1,0,M236*(1-VLOOKUP($A237,[1]Hugst!$R$5:$W$9,MATCH(ROUNDUP((N$1)/10,0)*10,[1]Hugst!$R$4:$W$4,0))))</f>
        <v>1070.6827501690927</v>
      </c>
      <c r="O237" s="168">
        <f ca="1">IF($C237-O$1&lt;År1,0,N236*(1-VLOOKUP($A237,[1]Hugst!$R$5:$W$9,MATCH(ROUNDUP((O$1)/10,0)*10,[1]Hugst!$R$4:$W$4,0))))</f>
        <v>1069.6751646944431</v>
      </c>
      <c r="P237" s="168">
        <f ca="1">IF($C237-P$1&lt;År1,0,O236*(1-VLOOKUP($A237,[1]Hugst!$R$5:$W$9,MATCH(ROUNDUP((P$1)/10,0)*10,[1]Hugst!$R$4:$W$4,0))))</f>
        <v>1068.6991547795515</v>
      </c>
      <c r="Q237" s="168">
        <f ca="1">IF($C237-Q$1&lt;År1,0,P236*(1-VLOOKUP($A237,[1]Hugst!$R$5:$W$9,MATCH(ROUNDUP((Q$1)/10,0)*10,[1]Hugst!$R$4:$W$4,0))))</f>
        <v>1067.7291551184171</v>
      </c>
      <c r="R237" s="168">
        <f ca="1">IF($C237-R$1&lt;År1,0,Q236*(1-VLOOKUP($A237,[1]Hugst!$R$5:$W$9,MATCH(ROUNDUP((R$1)/10,0)*10,[1]Hugst!$R$4:$W$4,0))))</f>
        <v>1066.7651634210297</v>
      </c>
      <c r="S237" s="168">
        <f ca="1">IF($C237-S$1&lt;År1,0,R236*(1-VLOOKUP($A237,[1]Hugst!$R$5:$W$9,MATCH(ROUNDUP((S$1)/10,0)*10,[1]Hugst!$R$4:$W$4,0))))</f>
        <v>1065.8071774330899</v>
      </c>
      <c r="T237" s="168">
        <f ca="1">IF($C237-T$1&lt;År1,0,S236*(1-VLOOKUP($A237,[1]Hugst!$R$5:$W$9,MATCH(ROUNDUP((T$1)/10,0)*10,[1]Hugst!$R$4:$W$4,0))))</f>
        <v>1064.8551949361138</v>
      </c>
      <c r="U237" s="168">
        <f ca="1">IF($C237-U$1&lt;År1,0,T236*(1-VLOOKUP($A237,[1]Hugst!$R$5:$W$9,MATCH(ROUNDUP((U$1)/10,0)*10,[1]Hugst!$R$4:$W$4,0))))</f>
        <v>1063.9092137473865</v>
      </c>
      <c r="V237" s="168">
        <f ca="1">IF($C237-V$1&lt;År1,0,U236*(1-VLOOKUP($A237,[1]Hugst!$R$5:$W$9,MATCH(ROUNDUP((V$1)/10,0)*10,[1]Hugst!$R$4:$W$4,0))))</f>
        <v>1062.9692317199551</v>
      </c>
      <c r="W237" s="168">
        <f ca="1">IF($C237-W$1&lt;År1,0,V236*(1-VLOOKUP($A237,[1]Hugst!$R$5:$W$9,MATCH(ROUNDUP((W$1)/10,0)*10,[1]Hugst!$R$4:$W$4,0))))</f>
        <v>1062.0352467426778</v>
      </c>
      <c r="X237" s="168">
        <f ca="1">IF($C237-X$1&lt;År1,0,W236*(1-VLOOKUP($A237,[1]Hugst!$R$5:$W$9,MATCH(ROUNDUP((X$1)/10,0)*10,[1]Hugst!$R$4:$W$4,0))))</f>
        <v>1061.1072567402343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260.2618901125752</v>
      </c>
      <c r="E238" s="168">
        <f t="shared" ca="1" si="5"/>
        <v>23.385845764390979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940.37664785509833</v>
      </c>
      <c r="G238" s="168">
        <f ca="1">IF($C238-G$1&lt;År1,0,F237*(1-VLOOKUP($A238,[1]Hugst!$R$5:$W$9,MATCH(ROUNDUP((G$1)/10,0)*10,[1]Hugst!$R$4:$W$4,0))))</f>
        <v>939.38271119827778</v>
      </c>
      <c r="H238" s="168">
        <f ca="1">IF($C238-H$1&lt;År1,0,G237*(1-VLOOKUP($A238,[1]Hugst!$R$5:$W$9,MATCH(ROUNDUP((H$1)/10,0)*10,[1]Hugst!$R$4:$W$4,0))))</f>
        <v>938.38725773026408</v>
      </c>
      <c r="I238" s="168">
        <f ca="1">IF($C238-I$1&lt;År1,0,H237*(1-VLOOKUP($A238,[1]Hugst!$R$5:$W$9,MATCH(ROUNDUP((I$1)/10,0)*10,[1]Hugst!$R$4:$W$4,0))))</f>
        <v>937.390287479991</v>
      </c>
      <c r="J238" s="168">
        <f ca="1">IF($C238-J$1&lt;År1,0,I237*(1-VLOOKUP($A238,[1]Hugst!$R$5:$W$9,MATCH(ROUNDUP((J$1)/10,0)*10,[1]Hugst!$R$4:$W$4,0))))</f>
        <v>936.39180049336892</v>
      </c>
      <c r="K238" s="168">
        <f ca="1">IF($C238-K$1&lt;År1,0,J237*(1-VLOOKUP($A238,[1]Hugst!$R$5:$W$9,MATCH(ROUNDUP((K$1)/10,0)*10,[1]Hugst!$R$4:$W$4,0))))</f>
        <v>935.39179683337306</v>
      </c>
      <c r="L238" s="168">
        <f ca="1">IF($C238-L$1&lt;År1,0,K237*(1-VLOOKUP($A238,[1]Hugst!$R$5:$W$9,MATCH(ROUNDUP((L$1)/10,0)*10,[1]Hugst!$R$4:$W$4,0))))</f>
        <v>934.39027658025316</v>
      </c>
      <c r="M238" s="168">
        <f ca="1">IF($C238-M$1&lt;År1,0,L237*(1-VLOOKUP($A238,[1]Hugst!$R$5:$W$9,MATCH(ROUNDUP((M$1)/10,0)*10,[1]Hugst!$R$4:$W$4,0))))</f>
        <v>933.38723983156478</v>
      </c>
      <c r="N238" s="168">
        <f ca="1">IF($C238-N$1&lt;År1,0,M237*(1-VLOOKUP($A238,[1]Hugst!$R$5:$W$9,MATCH(ROUNDUP((N$1)/10,0)*10,[1]Hugst!$R$4:$W$4,0))))</f>
        <v>932.3826867023422</v>
      </c>
      <c r="O238" s="168">
        <f ca="1">IF($C238-O$1&lt;År1,0,N237*(1-VLOOKUP($A238,[1]Hugst!$R$5:$W$9,MATCH(ROUNDUP((O$1)/10,0)*10,[1]Hugst!$R$4:$W$4,0))))</f>
        <v>1070.6827501690927</v>
      </c>
      <c r="P238" s="168">
        <f ca="1">IF($C238-P$1&lt;År1,0,O237*(1-VLOOKUP($A238,[1]Hugst!$R$5:$W$9,MATCH(ROUNDUP((P$1)/10,0)*10,[1]Hugst!$R$4:$W$4,0))))</f>
        <v>1067.3270972597479</v>
      </c>
      <c r="Q238" s="168">
        <f ca="1">IF($C238-Q$1&lt;År1,0,P237*(1-VLOOKUP($A238,[1]Hugst!$R$5:$W$9,MATCH(ROUNDUP((Q$1)/10,0)*10,[1]Hugst!$R$4:$W$4,0))))</f>
        <v>1066.3532298056452</v>
      </c>
      <c r="R238" s="168">
        <f ca="1">IF($C238-R$1&lt;År1,0,Q237*(1-VLOOKUP($A238,[1]Hugst!$R$5:$W$9,MATCH(ROUNDUP((R$1)/10,0)*10,[1]Hugst!$R$4:$W$4,0))))</f>
        <v>1065.3853594120596</v>
      </c>
      <c r="S238" s="168">
        <f ca="1">IF($C238-S$1&lt;År1,0,R237*(1-VLOOKUP($A238,[1]Hugst!$R$5:$W$9,MATCH(ROUNDUP((S$1)/10,0)*10,[1]Hugst!$R$4:$W$4,0))))</f>
        <v>1064.423483794008</v>
      </c>
      <c r="T238" s="168">
        <f ca="1">IF($C238-T$1&lt;År1,0,S237*(1-VLOOKUP($A238,[1]Hugst!$R$5:$W$9,MATCH(ROUNDUP((T$1)/10,0)*10,[1]Hugst!$R$4:$W$4,0))))</f>
        <v>1063.4676007021392</v>
      </c>
      <c r="U238" s="168">
        <f ca="1">IF($C238-U$1&lt;År1,0,T237*(1-VLOOKUP($A238,[1]Hugst!$R$5:$W$9,MATCH(ROUNDUP((U$1)/10,0)*10,[1]Hugst!$R$4:$W$4,0))))</f>
        <v>1062.5177079228395</v>
      </c>
      <c r="V238" s="168">
        <f ca="1">IF($C238-V$1&lt;År1,0,U237*(1-VLOOKUP($A238,[1]Hugst!$R$5:$W$9,MATCH(ROUNDUP((V$1)/10,0)*10,[1]Hugst!$R$4:$W$4,0))))</f>
        <v>1061.5738032781849</v>
      </c>
      <c r="W238" s="168">
        <f ca="1">IF($C238-W$1&lt;År1,0,V237*(1-VLOOKUP($A238,[1]Hugst!$R$5:$W$9,MATCH(ROUNDUP((W$1)/10,0)*10,[1]Hugst!$R$4:$W$4,0))))</f>
        <v>1060.6358846259357</v>
      </c>
      <c r="X238" s="168">
        <f ca="1">IF($C238-X$1&lt;År1,0,W237*(1-VLOOKUP($A238,[1]Hugst!$R$5:$W$9,MATCH(ROUNDUP((X$1)/10,0)*10,[1]Hugst!$R$4:$W$4,0))))</f>
        <v>1059.7039498595841</v>
      </c>
      <c r="Y238" s="168">
        <f ca="1">IF($C238-Y$1&lt;År1,0,X237*(1-VLOOKUP($A238,[1]Hugst!$R$5:$W$9,MATCH(ROUNDUP((Y$1)/10,0)*10,[1]Hugst!$R$4:$W$4,0))))</f>
        <v>1058.7779969083656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258.96058066201022</v>
      </c>
      <c r="E239" s="168">
        <f t="shared" ca="1" si="5"/>
        <v>24.65183604536287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940.34132868550523</v>
      </c>
      <c r="G239" s="168">
        <f ca="1">IF($C239-G$1&lt;År1,0,F238*(1-VLOOKUP($A239,[1]Hugst!$R$5:$W$9,MATCH(ROUNDUP((G$1)/10,0)*10,[1]Hugst!$R$4:$W$4,0))))</f>
        <v>940.37664785509833</v>
      </c>
      <c r="H239" s="168">
        <f ca="1">IF($C239-H$1&lt;År1,0,G238*(1-VLOOKUP($A239,[1]Hugst!$R$5:$W$9,MATCH(ROUNDUP((H$1)/10,0)*10,[1]Hugst!$R$4:$W$4,0))))</f>
        <v>939.38271119827778</v>
      </c>
      <c r="I239" s="168">
        <f ca="1">IF($C239-I$1&lt;År1,0,H238*(1-VLOOKUP($A239,[1]Hugst!$R$5:$W$9,MATCH(ROUNDUP((I$1)/10,0)*10,[1]Hugst!$R$4:$W$4,0))))</f>
        <v>938.38725773026408</v>
      </c>
      <c r="J239" s="168">
        <f ca="1">IF($C239-J$1&lt;År1,0,I238*(1-VLOOKUP($A239,[1]Hugst!$R$5:$W$9,MATCH(ROUNDUP((J$1)/10,0)*10,[1]Hugst!$R$4:$W$4,0))))</f>
        <v>937.390287479991</v>
      </c>
      <c r="K239" s="168">
        <f ca="1">IF($C239-K$1&lt;År1,0,J238*(1-VLOOKUP($A239,[1]Hugst!$R$5:$W$9,MATCH(ROUNDUP((K$1)/10,0)*10,[1]Hugst!$R$4:$W$4,0))))</f>
        <v>936.39180049336892</v>
      </c>
      <c r="L239" s="168">
        <f ca="1">IF($C239-L$1&lt;År1,0,K238*(1-VLOOKUP($A239,[1]Hugst!$R$5:$W$9,MATCH(ROUNDUP((L$1)/10,0)*10,[1]Hugst!$R$4:$W$4,0))))</f>
        <v>935.39179683337306</v>
      </c>
      <c r="M239" s="168">
        <f ca="1">IF($C239-M$1&lt;År1,0,L238*(1-VLOOKUP($A239,[1]Hugst!$R$5:$W$9,MATCH(ROUNDUP((M$1)/10,0)*10,[1]Hugst!$R$4:$W$4,0))))</f>
        <v>934.39027658025316</v>
      </c>
      <c r="N239" s="168">
        <f ca="1">IF($C239-N$1&lt;År1,0,M238*(1-VLOOKUP($A239,[1]Hugst!$R$5:$W$9,MATCH(ROUNDUP((N$1)/10,0)*10,[1]Hugst!$R$4:$W$4,0))))</f>
        <v>933.38723983156478</v>
      </c>
      <c r="O239" s="168">
        <f ca="1">IF($C239-O$1&lt;År1,0,N238*(1-VLOOKUP($A239,[1]Hugst!$R$5:$W$9,MATCH(ROUNDUP((O$1)/10,0)*10,[1]Hugst!$R$4:$W$4,0))))</f>
        <v>932.3826867023422</v>
      </c>
      <c r="P239" s="168">
        <f ca="1">IF($C239-P$1&lt;År1,0,O238*(1-VLOOKUP($A239,[1]Hugst!$R$5:$W$9,MATCH(ROUNDUP((P$1)/10,0)*10,[1]Hugst!$R$4:$W$4,0))))</f>
        <v>1068.3324709614044</v>
      </c>
      <c r="Q239" s="168">
        <f ca="1">IF($C239-Q$1&lt;År1,0,P238*(1-VLOOKUP($A239,[1]Hugst!$R$5:$W$9,MATCH(ROUNDUP((Q$1)/10,0)*10,[1]Hugst!$R$4:$W$4,0))))</f>
        <v>1064.9841841194216</v>
      </c>
      <c r="R239" s="168">
        <f ca="1">IF($C239-R$1&lt;År1,0,Q238*(1-VLOOKUP($A239,[1]Hugst!$R$5:$W$9,MATCH(ROUNDUP((R$1)/10,0)*10,[1]Hugst!$R$4:$W$4,0))))</f>
        <v>1064.0124544231451</v>
      </c>
      <c r="S239" s="168">
        <f ca="1">IF($C239-S$1&lt;År1,0,R238*(1-VLOOKUP($A239,[1]Hugst!$R$5:$W$9,MATCH(ROUNDUP((S$1)/10,0)*10,[1]Hugst!$R$4:$W$4,0))))</f>
        <v>1063.0467086231063</v>
      </c>
      <c r="T239" s="168">
        <f ca="1">IF($C239-T$1&lt;År1,0,S238*(1-VLOOKUP($A239,[1]Hugst!$R$5:$W$9,MATCH(ROUNDUP((T$1)/10,0)*10,[1]Hugst!$R$4:$W$4,0))))</f>
        <v>1062.0869444393381</v>
      </c>
      <c r="U239" s="168">
        <f ca="1">IF($C239-U$1&lt;År1,0,T238*(1-VLOOKUP($A239,[1]Hugst!$R$5:$W$9,MATCH(ROUNDUP((U$1)/10,0)*10,[1]Hugst!$R$4:$W$4,0))))</f>
        <v>1061.1331596274272</v>
      </c>
      <c r="V239" s="168">
        <f ca="1">IF($C239-V$1&lt;År1,0,U238*(1-VLOOKUP($A239,[1]Hugst!$R$5:$W$9,MATCH(ROUNDUP((V$1)/10,0)*10,[1]Hugst!$R$4:$W$4,0))))</f>
        <v>1060.1853519786187</v>
      </c>
      <c r="W239" s="168">
        <f ca="1">IF($C239-W$1&lt;År1,0,V238*(1-VLOOKUP($A239,[1]Hugst!$R$5:$W$9,MATCH(ROUNDUP((W$1)/10,0)*10,[1]Hugst!$R$4:$W$4,0))))</f>
        <v>1059.2435193197693</v>
      </c>
      <c r="X239" s="168">
        <f ca="1">IF($C239-X$1&lt;År1,0,W238*(1-VLOOKUP($A239,[1]Hugst!$R$5:$W$9,MATCH(ROUNDUP((X$1)/10,0)*10,[1]Hugst!$R$4:$W$4,0))))</f>
        <v>1058.3076595133421</v>
      </c>
      <c r="Y239" s="168">
        <f ca="1">IF($C239-Y$1&lt;År1,0,X238*(1-VLOOKUP($A239,[1]Hugst!$R$5:$W$9,MATCH(ROUNDUP((Y$1)/10,0)*10,[1]Hugst!$R$4:$W$4,0))))</f>
        <v>1057.3777704574534</v>
      </c>
      <c r="Z239" s="168">
        <f ca="1">IF($C239-Z$1&lt;År1,0,Y238*(1-VLOOKUP($A239,[1]Hugst!$R$5:$W$9,MATCH(ROUNDUP((Z$1)/10,0)*10,[1]Hugst!$R$4:$W$4,0))))</f>
        <v>1057.4868042292092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257.66577775870064</v>
      </c>
      <c r="E240" s="168">
        <f t="shared" ca="1" si="5"/>
        <v>25.614087592879514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940.0087773297123</v>
      </c>
      <c r="G240" s="168">
        <f ca="1">IF($C240-G$1&lt;År1,0,F239*(1-VLOOKUP($A240,[1]Hugst!$R$5:$W$9,MATCH(ROUNDUP((G$1)/10,0)*10,[1]Hugst!$R$4:$W$4,0))))</f>
        <v>940.34132868550523</v>
      </c>
      <c r="H240" s="168">
        <f ca="1">IF($C240-H$1&lt;År1,0,G239*(1-VLOOKUP($A240,[1]Hugst!$R$5:$W$9,MATCH(ROUNDUP((H$1)/10,0)*10,[1]Hugst!$R$4:$W$4,0))))</f>
        <v>940.37664785509833</v>
      </c>
      <c r="I240" s="168">
        <f ca="1">IF($C240-I$1&lt;År1,0,H239*(1-VLOOKUP($A240,[1]Hugst!$R$5:$W$9,MATCH(ROUNDUP((I$1)/10,0)*10,[1]Hugst!$R$4:$W$4,0))))</f>
        <v>939.38271119827778</v>
      </c>
      <c r="J240" s="168">
        <f ca="1">IF($C240-J$1&lt;År1,0,I239*(1-VLOOKUP($A240,[1]Hugst!$R$5:$W$9,MATCH(ROUNDUP((J$1)/10,0)*10,[1]Hugst!$R$4:$W$4,0))))</f>
        <v>938.38725773026408</v>
      </c>
      <c r="K240" s="168">
        <f ca="1">IF($C240-K$1&lt;År1,0,J239*(1-VLOOKUP($A240,[1]Hugst!$R$5:$W$9,MATCH(ROUNDUP((K$1)/10,0)*10,[1]Hugst!$R$4:$W$4,0))))</f>
        <v>937.390287479991</v>
      </c>
      <c r="L240" s="168">
        <f ca="1">IF($C240-L$1&lt;År1,0,K239*(1-VLOOKUP($A240,[1]Hugst!$R$5:$W$9,MATCH(ROUNDUP((L$1)/10,0)*10,[1]Hugst!$R$4:$W$4,0))))</f>
        <v>936.39180049336892</v>
      </c>
      <c r="M240" s="168">
        <f ca="1">IF($C240-M$1&lt;År1,0,L239*(1-VLOOKUP($A240,[1]Hugst!$R$5:$W$9,MATCH(ROUNDUP((M$1)/10,0)*10,[1]Hugst!$R$4:$W$4,0))))</f>
        <v>935.39179683337306</v>
      </c>
      <c r="N240" s="168">
        <f ca="1">IF($C240-N$1&lt;År1,0,M239*(1-VLOOKUP($A240,[1]Hugst!$R$5:$W$9,MATCH(ROUNDUP((N$1)/10,0)*10,[1]Hugst!$R$4:$W$4,0))))</f>
        <v>934.39027658025316</v>
      </c>
      <c r="O240" s="168">
        <f ca="1">IF($C240-O$1&lt;År1,0,N239*(1-VLOOKUP($A240,[1]Hugst!$R$5:$W$9,MATCH(ROUNDUP((O$1)/10,0)*10,[1]Hugst!$R$4:$W$4,0))))</f>
        <v>933.38723983156478</v>
      </c>
      <c r="P240" s="168">
        <f ca="1">IF($C240-P$1&lt;År1,0,O239*(1-VLOOKUP($A240,[1]Hugst!$R$5:$W$9,MATCH(ROUNDUP((P$1)/10,0)*10,[1]Hugst!$R$4:$W$4,0))))</f>
        <v>930.33599299982484</v>
      </c>
      <c r="Q240" s="168">
        <f ca="1">IF($C240-Q$1&lt;År1,0,P239*(1-VLOOKUP($A240,[1]Hugst!$R$5:$W$9,MATCH(ROUNDUP((Q$1)/10,0)*10,[1]Hugst!$R$4:$W$4,0))))</f>
        <v>1065.9873509031963</v>
      </c>
      <c r="R240" s="168">
        <f ca="1">IF($C240-R$1&lt;År1,0,Q239*(1-VLOOKUP($A240,[1]Hugst!$R$5:$W$9,MATCH(ROUNDUP((R$1)/10,0)*10,[1]Hugst!$R$4:$W$4,0))))</f>
        <v>1062.6464139591594</v>
      </c>
      <c r="S240" s="168">
        <f ca="1">IF($C240-S$1&lt;År1,0,R239*(1-VLOOKUP($A240,[1]Hugst!$R$5:$W$9,MATCH(ROUNDUP((S$1)/10,0)*10,[1]Hugst!$R$4:$W$4,0))))</f>
        <v>1061.6768173280698</v>
      </c>
      <c r="T240" s="168">
        <f ca="1">IF($C240-T$1&lt;År1,0,S239*(1-VLOOKUP($A240,[1]Hugst!$R$5:$W$9,MATCH(ROUNDUP((T$1)/10,0)*10,[1]Hugst!$R$4:$W$4,0))))</f>
        <v>1060.713191457836</v>
      </c>
      <c r="U240" s="168">
        <f ca="1">IF($C240-U$1&lt;År1,0,T239*(1-VLOOKUP($A240,[1]Hugst!$R$5:$W$9,MATCH(ROUNDUP((U$1)/10,0)*10,[1]Hugst!$R$4:$W$4,0))))</f>
        <v>1059.7555340734957</v>
      </c>
      <c r="V240" s="168">
        <f ca="1">IF($C240-V$1&lt;År1,0,U239*(1-VLOOKUP($A240,[1]Hugst!$R$5:$W$9,MATCH(ROUNDUP((V$1)/10,0)*10,[1]Hugst!$R$4:$W$4,0))))</f>
        <v>1058.803842935562</v>
      </c>
      <c r="W240" s="168">
        <f ca="1">IF($C240-W$1&lt;År1,0,V239*(1-VLOOKUP($A240,[1]Hugst!$R$5:$W$9,MATCH(ROUNDUP((W$1)/10,0)*10,[1]Hugst!$R$4:$W$4,0))))</f>
        <v>1057.8581158401289</v>
      </c>
      <c r="X240" s="168">
        <f ca="1">IF($C240-X$1&lt;År1,0,W239*(1-VLOOKUP($A240,[1]Hugst!$R$5:$W$9,MATCH(ROUNDUP((X$1)/10,0)*10,[1]Hugst!$R$4:$W$4,0))))</f>
        <v>1056.9183506188235</v>
      </c>
      <c r="Y240" s="168">
        <f ca="1">IF($C240-Y$1&lt;År1,0,X239*(1-VLOOKUP($A240,[1]Hugst!$R$5:$W$9,MATCH(ROUNDUP((Y$1)/10,0)*10,[1]Hugst!$R$4:$W$4,0))))</f>
        <v>1055.9845451388005</v>
      </c>
      <c r="Z240" s="168">
        <f ca="1">IF($C240-Z$1&lt;År1,0,Y239*(1-VLOOKUP($A240,[1]Hugst!$R$5:$W$9,MATCH(ROUNDUP((Z$1)/10,0)*10,[1]Hugst!$R$4:$W$4,0))))</f>
        <v>1056.0882853715298</v>
      </c>
      <c r="AA240" s="168">
        <f ca="1">IF($C240-AA$1&lt;År1,0,Z239*(1-VLOOKUP($A240,[1]Hugst!$R$5:$W$9,MATCH(ROUNDUP((AA$1)/10,0)*10,[1]Hugst!$R$4:$W$4,0))))</f>
        <v>1056.1971861752711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256.37744886991914</v>
      </c>
      <c r="E241" s="168">
        <f t="shared" ca="1" si="5"/>
        <v>26.579047739745874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939.68540858779716</v>
      </c>
      <c r="G241" s="168">
        <f ca="1">IF($C241-G$1&lt;År1,0,F240*(1-VLOOKUP($A241,[1]Hugst!$R$5:$W$9,MATCH(ROUNDUP((G$1)/10,0)*10,[1]Hugst!$R$4:$W$4,0))))</f>
        <v>940.0087773297123</v>
      </c>
      <c r="H241" s="168">
        <f ca="1">IF($C241-H$1&lt;År1,0,G240*(1-VLOOKUP($A241,[1]Hugst!$R$5:$W$9,MATCH(ROUNDUP((H$1)/10,0)*10,[1]Hugst!$R$4:$W$4,0))))</f>
        <v>940.34132868550523</v>
      </c>
      <c r="I241" s="168">
        <f ca="1">IF($C241-I$1&lt;År1,0,H240*(1-VLOOKUP($A241,[1]Hugst!$R$5:$W$9,MATCH(ROUNDUP((I$1)/10,0)*10,[1]Hugst!$R$4:$W$4,0))))</f>
        <v>940.37664785509833</v>
      </c>
      <c r="J241" s="168">
        <f ca="1">IF($C241-J$1&lt;År1,0,I240*(1-VLOOKUP($A241,[1]Hugst!$R$5:$W$9,MATCH(ROUNDUP((J$1)/10,0)*10,[1]Hugst!$R$4:$W$4,0))))</f>
        <v>939.38271119827778</v>
      </c>
      <c r="K241" s="168">
        <f ca="1">IF($C241-K$1&lt;År1,0,J240*(1-VLOOKUP($A241,[1]Hugst!$R$5:$W$9,MATCH(ROUNDUP((K$1)/10,0)*10,[1]Hugst!$R$4:$W$4,0))))</f>
        <v>938.38725773026408</v>
      </c>
      <c r="L241" s="168">
        <f ca="1">IF($C241-L$1&lt;År1,0,K240*(1-VLOOKUP($A241,[1]Hugst!$R$5:$W$9,MATCH(ROUNDUP((L$1)/10,0)*10,[1]Hugst!$R$4:$W$4,0))))</f>
        <v>937.390287479991</v>
      </c>
      <c r="M241" s="168">
        <f ca="1">IF($C241-M$1&lt;År1,0,L240*(1-VLOOKUP($A241,[1]Hugst!$R$5:$W$9,MATCH(ROUNDUP((M$1)/10,0)*10,[1]Hugst!$R$4:$W$4,0))))</f>
        <v>936.39180049336892</v>
      </c>
      <c r="N241" s="168">
        <f ca="1">IF($C241-N$1&lt;År1,0,M240*(1-VLOOKUP($A241,[1]Hugst!$R$5:$W$9,MATCH(ROUNDUP((N$1)/10,0)*10,[1]Hugst!$R$4:$W$4,0))))</f>
        <v>935.39179683337306</v>
      </c>
      <c r="O241" s="168">
        <f ca="1">IF($C241-O$1&lt;År1,0,N240*(1-VLOOKUP($A241,[1]Hugst!$R$5:$W$9,MATCH(ROUNDUP((O$1)/10,0)*10,[1]Hugst!$R$4:$W$4,0))))</f>
        <v>934.39027658025316</v>
      </c>
      <c r="P241" s="168">
        <f ca="1">IF($C241-P$1&lt;År1,0,O240*(1-VLOOKUP($A241,[1]Hugst!$R$5:$W$9,MATCH(ROUNDUP((P$1)/10,0)*10,[1]Hugst!$R$4:$W$4,0))))</f>
        <v>931.33834101242235</v>
      </c>
      <c r="Q241" s="168">
        <f ca="1">IF($C241-Q$1&lt;År1,0,P240*(1-VLOOKUP($A241,[1]Hugst!$R$5:$W$9,MATCH(ROUNDUP((Q$1)/10,0)*10,[1]Hugst!$R$4:$W$4,0))))</f>
        <v>928.29379203958126</v>
      </c>
      <c r="R241" s="168">
        <f ca="1">IF($C241-R$1&lt;År1,0,Q240*(1-VLOOKUP($A241,[1]Hugst!$R$5:$W$9,MATCH(ROUNDUP((R$1)/10,0)*10,[1]Hugst!$R$4:$W$4,0))))</f>
        <v>1063.6473786695065</v>
      </c>
      <c r="S241" s="168">
        <f ca="1">IF($C241-S$1&lt;År1,0,R240*(1-VLOOKUP($A241,[1]Hugst!$R$5:$W$9,MATCH(ROUNDUP((S$1)/10,0)*10,[1]Hugst!$R$4:$W$4,0))))</f>
        <v>1060.3137754894929</v>
      </c>
      <c r="T241" s="168">
        <f ca="1">IF($C241-T$1&lt;År1,0,S240*(1-VLOOKUP($A241,[1]Hugst!$R$5:$W$9,MATCH(ROUNDUP((T$1)/10,0)*10,[1]Hugst!$R$4:$W$4,0))))</f>
        <v>1059.3463072412521</v>
      </c>
      <c r="U241" s="168">
        <f ca="1">IF($C241-U$1&lt;År1,0,T240*(1-VLOOKUP($A241,[1]Hugst!$R$5:$W$9,MATCH(ROUNDUP((U$1)/10,0)*10,[1]Hugst!$R$4:$W$4,0))))</f>
        <v>1058.3847966473188</v>
      </c>
      <c r="V241" s="168">
        <f ca="1">IF($C241-V$1&lt;År1,0,U240*(1-VLOOKUP($A241,[1]Hugst!$R$5:$W$9,MATCH(ROUNDUP((V$1)/10,0)*10,[1]Hugst!$R$4:$W$4,0))))</f>
        <v>1057.4292414377246</v>
      </c>
      <c r="W241" s="168">
        <f ca="1">IF($C241-W$1&lt;År1,0,V240*(1-VLOOKUP($A241,[1]Hugst!$R$5:$W$9,MATCH(ROUNDUP((W$1)/10,0)*10,[1]Hugst!$R$4:$W$4,0))))</f>
        <v>1056.4796393778986</v>
      </c>
      <c r="X241" s="168">
        <f ca="1">IF($C241-X$1&lt;År1,0,W240*(1-VLOOKUP($A241,[1]Hugst!$R$5:$W$9,MATCH(ROUNDUP((X$1)/10,0)*10,[1]Hugst!$R$4:$W$4,0))))</f>
        <v>1055.5359882687726</v>
      </c>
      <c r="Y241" s="168">
        <f ca="1">IF($C241-Y$1&lt;År1,0,X240*(1-VLOOKUP($A241,[1]Hugst!$R$5:$W$9,MATCH(ROUNDUP((Y$1)/10,0)*10,[1]Hugst!$R$4:$W$4,0))))</f>
        <v>1054.5982859467333</v>
      </c>
      <c r="Z241" s="168">
        <f ca="1">IF($C241-Z$1&lt;År1,0,Y240*(1-VLOOKUP($A241,[1]Hugst!$R$5:$W$9,MATCH(ROUNDUP((Z$1)/10,0)*10,[1]Hugst!$R$4:$W$4,0))))</f>
        <v>1054.6967591081434</v>
      </c>
      <c r="AA241" s="168">
        <f ca="1">IF($C241-AA$1&lt;År1,0,Z240*(1-VLOOKUP($A241,[1]Hugst!$R$5:$W$9,MATCH(ROUNDUP((AA$1)/10,0)*10,[1]Hugst!$R$4:$W$4,0))))</f>
        <v>1054.8003728283938</v>
      </c>
      <c r="AB241" s="168">
        <f ca="1">IF($C241-AB$1&lt;År1,0,AA240*(1-VLOOKUP($A241,[1]Hugst!$R$5:$W$9,MATCH(ROUNDUP((AB$1)/10,0)*10,[1]Hugst!$R$4:$W$4,0))))</f>
        <v>1054.9091408262768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255.095561625556</v>
      </c>
      <c r="E242" s="168">
        <f t="shared" ca="1" si="5"/>
        <v>27.546697225472599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939.37117082916075</v>
      </c>
      <c r="G242" s="168">
        <f ca="1">IF($C242-G$1&lt;År1,0,F241*(1-VLOOKUP($A242,[1]Hugst!$R$5:$W$9,MATCH(ROUNDUP((G$1)/10,0)*10,[1]Hugst!$R$4:$W$4,0))))</f>
        <v>939.68540858779716</v>
      </c>
      <c r="H242" s="168">
        <f ca="1">IF($C242-H$1&lt;År1,0,G241*(1-VLOOKUP($A242,[1]Hugst!$R$5:$W$9,MATCH(ROUNDUP((H$1)/10,0)*10,[1]Hugst!$R$4:$W$4,0))))</f>
        <v>940.0087773297123</v>
      </c>
      <c r="I242" s="168">
        <f ca="1">IF($C242-I$1&lt;År1,0,H241*(1-VLOOKUP($A242,[1]Hugst!$R$5:$W$9,MATCH(ROUNDUP((I$1)/10,0)*10,[1]Hugst!$R$4:$W$4,0))))</f>
        <v>940.34132868550523</v>
      </c>
      <c r="J242" s="168">
        <f ca="1">IF($C242-J$1&lt;År1,0,I241*(1-VLOOKUP($A242,[1]Hugst!$R$5:$W$9,MATCH(ROUNDUP((J$1)/10,0)*10,[1]Hugst!$R$4:$W$4,0))))</f>
        <v>940.37664785509833</v>
      </c>
      <c r="K242" s="168">
        <f ca="1">IF($C242-K$1&lt;År1,0,J241*(1-VLOOKUP($A242,[1]Hugst!$R$5:$W$9,MATCH(ROUNDUP((K$1)/10,0)*10,[1]Hugst!$R$4:$W$4,0))))</f>
        <v>939.38271119827778</v>
      </c>
      <c r="L242" s="168">
        <f ca="1">IF($C242-L$1&lt;År1,0,K241*(1-VLOOKUP($A242,[1]Hugst!$R$5:$W$9,MATCH(ROUNDUP((L$1)/10,0)*10,[1]Hugst!$R$4:$W$4,0))))</f>
        <v>938.38725773026408</v>
      </c>
      <c r="M242" s="168">
        <f ca="1">IF($C242-M$1&lt;År1,0,L241*(1-VLOOKUP($A242,[1]Hugst!$R$5:$W$9,MATCH(ROUNDUP((M$1)/10,0)*10,[1]Hugst!$R$4:$W$4,0))))</f>
        <v>937.390287479991</v>
      </c>
      <c r="N242" s="168">
        <f ca="1">IF($C242-N$1&lt;År1,0,M241*(1-VLOOKUP($A242,[1]Hugst!$R$5:$W$9,MATCH(ROUNDUP((N$1)/10,0)*10,[1]Hugst!$R$4:$W$4,0))))</f>
        <v>936.39180049336892</v>
      </c>
      <c r="O242" s="168">
        <f ca="1">IF($C242-O$1&lt;År1,0,N241*(1-VLOOKUP($A242,[1]Hugst!$R$5:$W$9,MATCH(ROUNDUP((O$1)/10,0)*10,[1]Hugst!$R$4:$W$4,0))))</f>
        <v>935.39179683337306</v>
      </c>
      <c r="P242" s="168">
        <f ca="1">IF($C242-P$1&lt;År1,0,O241*(1-VLOOKUP($A242,[1]Hugst!$R$5:$W$9,MATCH(ROUNDUP((P$1)/10,0)*10,[1]Hugst!$R$4:$W$4,0))))</f>
        <v>932.33917597312575</v>
      </c>
      <c r="Q242" s="168">
        <f ca="1">IF($C242-Q$1&lt;År1,0,P241*(1-VLOOKUP($A242,[1]Hugst!$R$5:$W$9,MATCH(ROUNDUP((Q$1)/10,0)*10,[1]Hugst!$R$4:$W$4,0))))</f>
        <v>929.29393977605366</v>
      </c>
      <c r="R242" s="168">
        <f ca="1">IF($C242-R$1&lt;År1,0,Q241*(1-VLOOKUP($A242,[1]Hugst!$R$5:$W$9,MATCH(ROUNDUP((R$1)/10,0)*10,[1]Hugst!$R$4:$W$4,0))))</f>
        <v>926.25607395949442</v>
      </c>
      <c r="S242" s="168">
        <f ca="1">IF($C242-S$1&lt;År1,0,R241*(1-VLOOKUP($A242,[1]Hugst!$R$5:$W$9,MATCH(ROUNDUP((S$1)/10,0)*10,[1]Hugst!$R$4:$W$4,0))))</f>
        <v>1061.3125429602319</v>
      </c>
      <c r="T242" s="168">
        <f ca="1">IF($C242-T$1&lt;År1,0,S241*(1-VLOOKUP($A242,[1]Hugst!$R$5:$W$9,MATCH(ROUNDUP((T$1)/10,0)*10,[1]Hugst!$R$4:$W$4,0))))</f>
        <v>1057.9862574457354</v>
      </c>
      <c r="U242" s="168">
        <f ca="1">IF($C242-U$1&lt;År1,0,T241*(1-VLOOKUP($A242,[1]Hugst!$R$5:$W$9,MATCH(ROUNDUP((U$1)/10,0)*10,[1]Hugst!$R$4:$W$4,0))))</f>
        <v>1057.0209129082834</v>
      </c>
      <c r="V242" s="168">
        <f ca="1">IF($C242-V$1&lt;År1,0,U241*(1-VLOOKUP($A242,[1]Hugst!$R$5:$W$9,MATCH(ROUNDUP((V$1)/10,0)*10,[1]Hugst!$R$4:$W$4,0))))</f>
        <v>1056.0615129473613</v>
      </c>
      <c r="W242" s="168">
        <f ca="1">IF($C242-W$1&lt;År1,0,V241*(1-VLOOKUP($A242,[1]Hugst!$R$5:$W$9,MATCH(ROUNDUP((W$1)/10,0)*10,[1]Hugst!$R$4:$W$4,0))))</f>
        <v>1055.1080552979834</v>
      </c>
      <c r="X242" s="168">
        <f ca="1">IF($C242-X$1&lt;År1,0,W241*(1-VLOOKUP($A242,[1]Hugst!$R$5:$W$9,MATCH(ROUNDUP((X$1)/10,0)*10,[1]Hugst!$R$4:$W$4,0))))</f>
        <v>1054.1605377304836</v>
      </c>
      <c r="Y242" s="168">
        <f ca="1">IF($C242-Y$1&lt;År1,0,X241*(1-VLOOKUP($A242,[1]Hugst!$R$5:$W$9,MATCH(ROUNDUP((Y$1)/10,0)*10,[1]Hugst!$R$4:$W$4,0))))</f>
        <v>1053.2189580506217</v>
      </c>
      <c r="Z242" s="168">
        <f ca="1">IF($C242-Z$1&lt;År1,0,Y241*(1-VLOOKUP($A242,[1]Hugst!$R$5:$W$9,MATCH(ROUNDUP((Z$1)/10,0)*10,[1]Hugst!$R$4:$W$4,0))))</f>
        <v>1053.3121904760665</v>
      </c>
      <c r="AA242" s="168">
        <f ca="1">IF($C242-AA$1&lt;År1,0,Z241*(1-VLOOKUP($A242,[1]Hugst!$R$5:$W$9,MATCH(ROUNDUP((AA$1)/10,0)*10,[1]Hugst!$R$4:$W$4,0))))</f>
        <v>1053.4105435482554</v>
      </c>
      <c r="AB242" s="168">
        <f ca="1">IF($C242-AB$1&lt;År1,0,AA241*(1-VLOOKUP($A242,[1]Hugst!$R$5:$W$9,MATCH(ROUNDUP((AB$1)/10,0)*10,[1]Hugst!$R$4:$W$4,0))))</f>
        <v>1053.5140309103103</v>
      </c>
      <c r="AC242" s="168">
        <f ca="1">IF($C242-AC$1&lt;År1,0,AB241*(1-VLOOKUP($A242,[1]Hugst!$R$5:$W$9,MATCH(ROUNDUP((AC$1)/10,0)*10,[1]Hugst!$R$4:$W$4,0))))</f>
        <v>1053.6226662642935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253.82008381743344</v>
      </c>
      <c r="E243" s="168">
        <f t="shared" ca="1" si="5"/>
        <v>28.517016877744027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939.06601267330961</v>
      </c>
      <c r="G243" s="168">
        <f ca="1">IF($C243-G$1&lt;År1,0,F242*(1-VLOOKUP($A243,[1]Hugst!$R$5:$W$9,MATCH(ROUNDUP((G$1)/10,0)*10,[1]Hugst!$R$4:$W$4,0))))</f>
        <v>939.37117082916075</v>
      </c>
      <c r="H243" s="168">
        <f ca="1">IF($C243-H$1&lt;År1,0,G242*(1-VLOOKUP($A243,[1]Hugst!$R$5:$W$9,MATCH(ROUNDUP((H$1)/10,0)*10,[1]Hugst!$R$4:$W$4,0))))</f>
        <v>939.68540858779716</v>
      </c>
      <c r="I243" s="168">
        <f ca="1">IF($C243-I$1&lt;År1,0,H242*(1-VLOOKUP($A243,[1]Hugst!$R$5:$W$9,MATCH(ROUNDUP((I$1)/10,0)*10,[1]Hugst!$R$4:$W$4,0))))</f>
        <v>940.0087773297123</v>
      </c>
      <c r="J243" s="168">
        <f ca="1">IF($C243-J$1&lt;År1,0,I242*(1-VLOOKUP($A243,[1]Hugst!$R$5:$W$9,MATCH(ROUNDUP((J$1)/10,0)*10,[1]Hugst!$R$4:$W$4,0))))</f>
        <v>940.34132868550523</v>
      </c>
      <c r="K243" s="168">
        <f ca="1">IF($C243-K$1&lt;År1,0,J242*(1-VLOOKUP($A243,[1]Hugst!$R$5:$W$9,MATCH(ROUNDUP((K$1)/10,0)*10,[1]Hugst!$R$4:$W$4,0))))</f>
        <v>940.37664785509833</v>
      </c>
      <c r="L243" s="168">
        <f ca="1">IF($C243-L$1&lt;År1,0,K242*(1-VLOOKUP($A243,[1]Hugst!$R$5:$W$9,MATCH(ROUNDUP((L$1)/10,0)*10,[1]Hugst!$R$4:$W$4,0))))</f>
        <v>939.38271119827778</v>
      </c>
      <c r="M243" s="168">
        <f ca="1">IF($C243-M$1&lt;År1,0,L242*(1-VLOOKUP($A243,[1]Hugst!$R$5:$W$9,MATCH(ROUNDUP((M$1)/10,0)*10,[1]Hugst!$R$4:$W$4,0))))</f>
        <v>938.38725773026408</v>
      </c>
      <c r="N243" s="168">
        <f ca="1">IF($C243-N$1&lt;År1,0,M242*(1-VLOOKUP($A243,[1]Hugst!$R$5:$W$9,MATCH(ROUNDUP((N$1)/10,0)*10,[1]Hugst!$R$4:$W$4,0))))</f>
        <v>937.390287479991</v>
      </c>
      <c r="O243" s="168">
        <f ca="1">IF($C243-O$1&lt;År1,0,N242*(1-VLOOKUP($A243,[1]Hugst!$R$5:$W$9,MATCH(ROUNDUP((O$1)/10,0)*10,[1]Hugst!$R$4:$W$4,0))))</f>
        <v>936.39180049336892</v>
      </c>
      <c r="P243" s="168">
        <f ca="1">IF($C243-P$1&lt;År1,0,O242*(1-VLOOKUP($A243,[1]Hugst!$R$5:$W$9,MATCH(ROUNDUP((P$1)/10,0)*10,[1]Hugst!$R$4:$W$4,0))))</f>
        <v>933.33849776715351</v>
      </c>
      <c r="Q243" s="168">
        <f ca="1">IF($C243-Q$1&lt;År1,0,P242*(1-VLOOKUP($A243,[1]Hugst!$R$5:$W$9,MATCH(ROUNDUP((Q$1)/10,0)*10,[1]Hugst!$R$4:$W$4,0))))</f>
        <v>930.29257778196518</v>
      </c>
      <c r="R243" s="168">
        <f ca="1">IF($C243-R$1&lt;År1,0,Q242*(1-VLOOKUP($A243,[1]Hugst!$R$5:$W$9,MATCH(ROUNDUP((R$1)/10,0)*10,[1]Hugst!$R$4:$W$4,0))))</f>
        <v>927.25402624971593</v>
      </c>
      <c r="S243" s="168">
        <f ca="1">IF($C243-S$1&lt;År1,0,R242*(1-VLOOKUP($A243,[1]Hugst!$R$5:$W$9,MATCH(ROUNDUP((S$1)/10,0)*10,[1]Hugst!$R$4:$W$4,0))))</f>
        <v>924.22282891909549</v>
      </c>
      <c r="T243" s="168">
        <f ca="1">IF($C243-T$1&lt;År1,0,S242*(1-VLOOKUP($A243,[1]Hugst!$R$5:$W$9,MATCH(ROUNDUP((T$1)/10,0)*10,[1]Hugst!$R$4:$W$4,0))))</f>
        <v>1058.9828325000753</v>
      </c>
      <c r="U243" s="168">
        <f ca="1">IF($C243-U$1&lt;År1,0,T242*(1-VLOOKUP($A243,[1]Hugst!$R$5:$W$9,MATCH(ROUNDUP((U$1)/10,0)*10,[1]Hugst!$R$4:$W$4,0))))</f>
        <v>1055.6638485879278</v>
      </c>
      <c r="V243" s="168">
        <f ca="1">IF($C243-V$1&lt;År1,0,U242*(1-VLOOKUP($A243,[1]Hugst!$R$5:$W$9,MATCH(ROUNDUP((V$1)/10,0)*10,[1]Hugst!$R$4:$W$4,0))))</f>
        <v>1054.7006230994605</v>
      </c>
      <c r="W243" s="168">
        <f ca="1">IF($C243-W$1&lt;År1,0,V242*(1-VLOOKUP($A243,[1]Hugst!$R$5:$W$9,MATCH(ROUNDUP((W$1)/10,0)*10,[1]Hugst!$R$4:$W$4,0))))</f>
        <v>1053.7433291384525</v>
      </c>
      <c r="X243" s="168">
        <f ca="1">IF($C243-X$1&lt;År1,0,W242*(1-VLOOKUP($A243,[1]Hugst!$R$5:$W$9,MATCH(ROUNDUP((X$1)/10,0)*10,[1]Hugst!$R$4:$W$4,0))))</f>
        <v>1052.7919644448903</v>
      </c>
      <c r="Y243" s="168">
        <f ca="1">IF($C243-Y$1&lt;År1,0,X242*(1-VLOOKUP($A243,[1]Hugst!$R$5:$W$9,MATCH(ROUNDUP((Y$1)/10,0)*10,[1]Hugst!$R$4:$W$4,0))))</f>
        <v>1051.8465267940021</v>
      </c>
      <c r="Z243" s="168">
        <f ca="1">IF($C243-Z$1&lt;År1,0,Y242*(1-VLOOKUP($A243,[1]Hugst!$R$5:$W$9,MATCH(ROUNDUP((Z$1)/10,0)*10,[1]Hugst!$R$4:$W$4,0))))</f>
        <v>1051.9345446871453</v>
      </c>
      <c r="AA243" s="168">
        <f ca="1">IF($C243-AA$1&lt;År1,0,Z242*(1-VLOOKUP($A243,[1]Hugst!$R$5:$W$9,MATCH(ROUNDUP((AA$1)/10,0)*10,[1]Hugst!$R$4:$W$4,0))))</f>
        <v>1052.0276634145102</v>
      </c>
      <c r="AB243" s="168">
        <f ca="1">IF($C243-AB$1&lt;År1,0,AA242*(1-VLOOKUP($A243,[1]Hugst!$R$5:$W$9,MATCH(ROUNDUP((AB$1)/10,0)*10,[1]Hugst!$R$4:$W$4,0))))</f>
        <v>1052.1258965439283</v>
      </c>
      <c r="AC243" s="168">
        <f ca="1">IF($C243-AC$1&lt;År1,0,AB242*(1-VLOOKUP($A243,[1]Hugst!$R$5:$W$9,MATCH(ROUNDUP((AC$1)/10,0)*10,[1]Hugst!$R$4:$W$4,0))))</f>
        <v>1052.2292577018832</v>
      </c>
      <c r="AD243" s="168">
        <f ca="1">IF($C243-AD$1&lt;År1,0,AC242*(1-VLOOKUP($A243,[1]Hugst!$R$5:$W$9,MATCH(ROUNDUP((AD$1)/10,0)*10,[1]Hugst!$R$4:$W$4,0))))</f>
        <v>1052.3377605737273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252.55098339834058</v>
      </c>
      <c r="E244" s="168">
        <f t="shared" ca="1" si="5"/>
        <v>29.489987612043478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938.7698829885162</v>
      </c>
      <c r="G244" s="168">
        <f ca="1">IF($C244-G$1&lt;År1,0,F243*(1-VLOOKUP($A244,[1]Hugst!$R$5:$W$9,MATCH(ROUNDUP((G$1)/10,0)*10,[1]Hugst!$R$4:$W$4,0))))</f>
        <v>939.06601267330961</v>
      </c>
      <c r="H244" s="168">
        <f ca="1">IF($C244-H$1&lt;År1,0,G243*(1-VLOOKUP($A244,[1]Hugst!$R$5:$W$9,MATCH(ROUNDUP((H$1)/10,0)*10,[1]Hugst!$R$4:$W$4,0))))</f>
        <v>939.37117082916075</v>
      </c>
      <c r="I244" s="168">
        <f ca="1">IF($C244-I$1&lt;År1,0,H243*(1-VLOOKUP($A244,[1]Hugst!$R$5:$W$9,MATCH(ROUNDUP((I$1)/10,0)*10,[1]Hugst!$R$4:$W$4,0))))</f>
        <v>939.68540858779716</v>
      </c>
      <c r="J244" s="168">
        <f ca="1">IF($C244-J$1&lt;År1,0,I243*(1-VLOOKUP($A244,[1]Hugst!$R$5:$W$9,MATCH(ROUNDUP((J$1)/10,0)*10,[1]Hugst!$R$4:$W$4,0))))</f>
        <v>940.0087773297123</v>
      </c>
      <c r="K244" s="168">
        <f ca="1">IF($C244-K$1&lt;År1,0,J243*(1-VLOOKUP($A244,[1]Hugst!$R$5:$W$9,MATCH(ROUNDUP((K$1)/10,0)*10,[1]Hugst!$R$4:$W$4,0))))</f>
        <v>940.34132868550523</v>
      </c>
      <c r="L244" s="168">
        <f ca="1">IF($C244-L$1&lt;År1,0,K243*(1-VLOOKUP($A244,[1]Hugst!$R$5:$W$9,MATCH(ROUNDUP((L$1)/10,0)*10,[1]Hugst!$R$4:$W$4,0))))</f>
        <v>940.37664785509833</v>
      </c>
      <c r="M244" s="168">
        <f ca="1">IF($C244-M$1&lt;År1,0,L243*(1-VLOOKUP($A244,[1]Hugst!$R$5:$W$9,MATCH(ROUNDUP((M$1)/10,0)*10,[1]Hugst!$R$4:$W$4,0))))</f>
        <v>939.38271119827778</v>
      </c>
      <c r="N244" s="168">
        <f ca="1">IF($C244-N$1&lt;År1,0,M243*(1-VLOOKUP($A244,[1]Hugst!$R$5:$W$9,MATCH(ROUNDUP((N$1)/10,0)*10,[1]Hugst!$R$4:$W$4,0))))</f>
        <v>938.38725773026408</v>
      </c>
      <c r="O244" s="168">
        <f ca="1">IF($C244-O$1&lt;År1,0,N243*(1-VLOOKUP($A244,[1]Hugst!$R$5:$W$9,MATCH(ROUNDUP((O$1)/10,0)*10,[1]Hugst!$R$4:$W$4,0))))</f>
        <v>937.390287479991</v>
      </c>
      <c r="P244" s="168">
        <f ca="1">IF($C244-P$1&lt;År1,0,O243*(1-VLOOKUP($A244,[1]Hugst!$R$5:$W$9,MATCH(ROUNDUP((P$1)/10,0)*10,[1]Hugst!$R$4:$W$4,0))))</f>
        <v>934.33630629716401</v>
      </c>
      <c r="Q244" s="168">
        <f ca="1">IF($C244-Q$1&lt;År1,0,P243*(1-VLOOKUP($A244,[1]Hugst!$R$5:$W$9,MATCH(ROUNDUP((Q$1)/10,0)*10,[1]Hugst!$R$4:$W$4,0))))</f>
        <v>931.28970594278655</v>
      </c>
      <c r="R244" s="168">
        <f ca="1">IF($C244-R$1&lt;År1,0,Q243*(1-VLOOKUP($A244,[1]Hugst!$R$5:$W$9,MATCH(ROUNDUP((R$1)/10,0)*10,[1]Hugst!$R$4:$W$4,0))))</f>
        <v>928.2504721234194</v>
      </c>
      <c r="S244" s="168">
        <f ca="1">IF($C244-S$1&lt;År1,0,R243*(1-VLOOKUP($A244,[1]Hugst!$R$5:$W$9,MATCH(ROUNDUP((S$1)/10,0)*10,[1]Hugst!$R$4:$W$4,0))))</f>
        <v>925.21859058233849</v>
      </c>
      <c r="T244" s="168">
        <f ca="1">IF($C244-T$1&lt;År1,0,S243*(1-VLOOKUP($A244,[1]Hugst!$R$5:$W$9,MATCH(ROUNDUP((T$1)/10,0)*10,[1]Hugst!$R$4:$W$4,0))))</f>
        <v>922.19404709951698</v>
      </c>
      <c r="U244" s="168">
        <f ca="1">IF($C244-U$1&lt;År1,0,T243*(1-VLOOKUP($A244,[1]Hugst!$R$5:$W$9,MATCH(ROUNDUP((U$1)/10,0)*10,[1]Hugst!$R$4:$W$4,0))))</f>
        <v>1056.6582360384898</v>
      </c>
      <c r="V244" s="168">
        <f ca="1">IF($C244-V$1&lt;År1,0,U243*(1-VLOOKUP($A244,[1]Hugst!$R$5:$W$9,MATCH(ROUNDUP((V$1)/10,0)*10,[1]Hugst!$R$4:$W$4,0))))</f>
        <v>1053.3465377007835</v>
      </c>
      <c r="W244" s="168">
        <f ca="1">IF($C244-W$1&lt;År1,0,V243*(1-VLOOKUP($A244,[1]Hugst!$R$5:$W$9,MATCH(ROUNDUP((W$1)/10,0)*10,[1]Hugst!$R$4:$W$4,0))))</f>
        <v>1052.3854266097298</v>
      </c>
      <c r="X244" s="168">
        <f ca="1">IF($C244-X$1&lt;År1,0,W243*(1-VLOOKUP($A244,[1]Hugst!$R$5:$W$9,MATCH(ROUNDUP((X$1)/10,0)*10,[1]Hugst!$R$4:$W$4,0))))</f>
        <v>1051.4302340257095</v>
      </c>
      <c r="Y244" s="168">
        <f ca="1">IF($C244-Y$1&lt;År1,0,X243*(1-VLOOKUP($A244,[1]Hugst!$R$5:$W$9,MATCH(ROUNDUP((Y$1)/10,0)*10,[1]Hugst!$R$4:$W$4,0))))</f>
        <v>1050.4809576936698</v>
      </c>
      <c r="Z244" s="168">
        <f ca="1">IF($C244-Z$1&lt;År1,0,Y243*(1-VLOOKUP($A244,[1]Hugst!$R$5:$W$9,MATCH(ROUNDUP((Z$1)/10,0)*10,[1]Hugst!$R$4:$W$4,0))))</f>
        <v>1050.5637871271801</v>
      </c>
      <c r="AA244" s="168">
        <f ca="1">IF($C244-AA$1&lt;År1,0,Z243*(1-VLOOKUP($A244,[1]Hugst!$R$5:$W$9,MATCH(ROUNDUP((AA$1)/10,0)*10,[1]Hugst!$R$4:$W$4,0))))</f>
        <v>1050.6516976814291</v>
      </c>
      <c r="AB244" s="168">
        <f ca="1">IF($C244-AB$1&lt;År1,0,AA243*(1-VLOOKUP($A244,[1]Hugst!$R$5:$W$9,MATCH(ROUNDUP((AB$1)/10,0)*10,[1]Hugst!$R$4:$W$4,0))))</f>
        <v>1050.7447028493707</v>
      </c>
      <c r="AC244" s="168">
        <f ca="1">IF($C244-AC$1&lt;År1,0,AB243*(1-VLOOKUP($A244,[1]Hugst!$R$5:$W$9,MATCH(ROUNDUP((AC$1)/10,0)*10,[1]Hugst!$R$4:$W$4,0))))</f>
        <v>1050.8428161822894</v>
      </c>
      <c r="AD244" s="168">
        <f ca="1">IF($C244-AD$1&lt;År1,0,AC243*(1-VLOOKUP($A244,[1]Hugst!$R$5:$W$9,MATCH(ROUNDUP((AD$1)/10,0)*10,[1]Hugst!$R$4:$W$4,0))))</f>
        <v>1050.9460512900516</v>
      </c>
      <c r="AE244" s="168">
        <f ca="1">IF($C244-AE$1&lt;År1,0,AD243*(1-VLOOKUP($A244,[1]Hugst!$R$5:$W$9,MATCH(ROUNDUP((AE$1)/10,0)*10,[1]Hugst!$R$4:$W$4,0))))</f>
        <v>1051.0544218413204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251.28822848136315</v>
      </c>
      <c r="E245" s="168">
        <f t="shared" ca="1" si="5"/>
        <v>30.465590431322198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938.48273089081749</v>
      </c>
      <c r="G245" s="168">
        <f ca="1">IF($C245-G$1&lt;År1,0,F244*(1-VLOOKUP($A245,[1]Hugst!$R$5:$W$9,MATCH(ROUNDUP((G$1)/10,0)*10,[1]Hugst!$R$4:$W$4,0))))</f>
        <v>938.7698829885162</v>
      </c>
      <c r="H245" s="168">
        <f ca="1">IF($C245-H$1&lt;År1,0,G244*(1-VLOOKUP($A245,[1]Hugst!$R$5:$W$9,MATCH(ROUNDUP((H$1)/10,0)*10,[1]Hugst!$R$4:$W$4,0))))</f>
        <v>939.06601267330961</v>
      </c>
      <c r="I245" s="168">
        <f ca="1">IF($C245-I$1&lt;År1,0,H244*(1-VLOOKUP($A245,[1]Hugst!$R$5:$W$9,MATCH(ROUNDUP((I$1)/10,0)*10,[1]Hugst!$R$4:$W$4,0))))</f>
        <v>939.37117082916075</v>
      </c>
      <c r="J245" s="168">
        <f ca="1">IF($C245-J$1&lt;År1,0,I244*(1-VLOOKUP($A245,[1]Hugst!$R$5:$W$9,MATCH(ROUNDUP((J$1)/10,0)*10,[1]Hugst!$R$4:$W$4,0))))</f>
        <v>939.68540858779716</v>
      </c>
      <c r="K245" s="168">
        <f ca="1">IF($C245-K$1&lt;År1,0,J244*(1-VLOOKUP($A245,[1]Hugst!$R$5:$W$9,MATCH(ROUNDUP((K$1)/10,0)*10,[1]Hugst!$R$4:$W$4,0))))</f>
        <v>940.0087773297123</v>
      </c>
      <c r="L245" s="168">
        <f ca="1">IF($C245-L$1&lt;År1,0,K244*(1-VLOOKUP($A245,[1]Hugst!$R$5:$W$9,MATCH(ROUNDUP((L$1)/10,0)*10,[1]Hugst!$R$4:$W$4,0))))</f>
        <v>940.34132868550523</v>
      </c>
      <c r="M245" s="168">
        <f ca="1">IF($C245-M$1&lt;År1,0,L244*(1-VLOOKUP($A245,[1]Hugst!$R$5:$W$9,MATCH(ROUNDUP((M$1)/10,0)*10,[1]Hugst!$R$4:$W$4,0))))</f>
        <v>940.37664785509833</v>
      </c>
      <c r="N245" s="168">
        <f ca="1">IF($C245-N$1&lt;År1,0,M244*(1-VLOOKUP($A245,[1]Hugst!$R$5:$W$9,MATCH(ROUNDUP((N$1)/10,0)*10,[1]Hugst!$R$4:$W$4,0))))</f>
        <v>939.38271119827778</v>
      </c>
      <c r="O245" s="168">
        <f ca="1">IF($C245-O$1&lt;År1,0,N244*(1-VLOOKUP($A245,[1]Hugst!$R$5:$W$9,MATCH(ROUNDUP((O$1)/10,0)*10,[1]Hugst!$R$4:$W$4,0))))</f>
        <v>938.38725773026408</v>
      </c>
      <c r="P245" s="168">
        <f ca="1">IF($C245-P$1&lt;År1,0,O244*(1-VLOOKUP($A245,[1]Hugst!$R$5:$W$9,MATCH(ROUNDUP((P$1)/10,0)*10,[1]Hugst!$R$4:$W$4,0))))</f>
        <v>935.33260148308375</v>
      </c>
      <c r="Q245" s="168">
        <f ca="1">IF($C245-Q$1&lt;År1,0,P244*(1-VLOOKUP($A245,[1]Hugst!$R$5:$W$9,MATCH(ROUNDUP((Q$1)/10,0)*10,[1]Hugst!$R$4:$W$4,0))))</f>
        <v>932.28532416138978</v>
      </c>
      <c r="R245" s="168">
        <f ca="1">IF($C245-R$1&lt;År1,0,Q244*(1-VLOOKUP($A245,[1]Hugst!$R$5:$W$9,MATCH(ROUNDUP((R$1)/10,0)*10,[1]Hugst!$R$4:$W$4,0))))</f>
        <v>929.2454114663268</v>
      </c>
      <c r="S245" s="168">
        <f ca="1">IF($C245-S$1&lt;År1,0,R244*(1-VLOOKUP($A245,[1]Hugst!$R$5:$W$9,MATCH(ROUNDUP((S$1)/10,0)*10,[1]Hugst!$R$4:$W$4,0))))</f>
        <v>926.21284913583145</v>
      </c>
      <c r="T245" s="168">
        <f ca="1">IF($C245-T$1&lt;År1,0,S244*(1-VLOOKUP($A245,[1]Hugst!$R$5:$W$9,MATCH(ROUNDUP((T$1)/10,0)*10,[1]Hugst!$R$4:$W$4,0))))</f>
        <v>923.18762294447481</v>
      </c>
      <c r="U245" s="168">
        <f ca="1">IF($C245-U$1&lt;År1,0,T244*(1-VLOOKUP($A245,[1]Hugst!$R$5:$W$9,MATCH(ROUNDUP((U$1)/10,0)*10,[1]Hugst!$R$4:$W$4,0))))</f>
        <v>920.16971870344491</v>
      </c>
      <c r="V245" s="168">
        <f ca="1">IF($C245-V$1&lt;År1,0,U244*(1-VLOOKUP($A245,[1]Hugst!$R$5:$W$9,MATCH(ROUNDUP((V$1)/10,0)*10,[1]Hugst!$R$4:$W$4,0))))</f>
        <v>1054.3387423496249</v>
      </c>
      <c r="W245" s="168">
        <f ca="1">IF($C245-W$1&lt;År1,0,V244*(1-VLOOKUP($A245,[1]Hugst!$R$5:$W$9,MATCH(ROUNDUP((W$1)/10,0)*10,[1]Hugst!$R$4:$W$4,0))))</f>
        <v>1051.0343135936355</v>
      </c>
      <c r="X245" s="168">
        <f ca="1">IF($C245-X$1&lt;År1,0,W244*(1-VLOOKUP($A245,[1]Hugst!$R$5:$W$9,MATCH(ROUNDUP((X$1)/10,0)*10,[1]Hugst!$R$4:$W$4,0))))</f>
        <v>1050.0753122586352</v>
      </c>
      <c r="Y245" s="168">
        <f ca="1">IF($C245-Y$1&lt;År1,0,X244*(1-VLOOKUP($A245,[1]Hugst!$R$5:$W$9,MATCH(ROUNDUP((Y$1)/10,0)*10,[1]Hugst!$R$4:$W$4,0))))</f>
        <v>1049.1222164388239</v>
      </c>
      <c r="Z245" s="168">
        <f ca="1">IF($C245-Z$1&lt;År1,0,Y244*(1-VLOOKUP($A245,[1]Hugst!$R$5:$W$9,MATCH(ROUNDUP((Z$1)/10,0)*10,[1]Hugst!$R$4:$W$4,0))))</f>
        <v>1049.199883355019</v>
      </c>
      <c r="AA245" s="168">
        <f ca="1">IF($C245-AA$1&lt;År1,0,Z244*(1-VLOOKUP($A245,[1]Hugst!$R$5:$W$9,MATCH(ROUNDUP((AA$1)/10,0)*10,[1]Hugst!$R$4:$W$4,0))))</f>
        <v>1049.2826117770251</v>
      </c>
      <c r="AB245" s="168">
        <f ca="1">IF($C245-AB$1&lt;År1,0,AA244*(1-VLOOKUP($A245,[1]Hugst!$R$5:$W$9,MATCH(ROUNDUP((AB$1)/10,0)*10,[1]Hugst!$R$4:$W$4,0))))</f>
        <v>1049.370415123281</v>
      </c>
      <c r="AC245" s="168">
        <f ca="1">IF($C245-AC$1&lt;År1,0,AB244*(1-VLOOKUP($A245,[1]Hugst!$R$5:$W$9,MATCH(ROUNDUP((AC$1)/10,0)*10,[1]Hugst!$R$4:$W$4,0))))</f>
        <v>1049.463306870286</v>
      </c>
      <c r="AD245" s="168">
        <f ca="1">IF($C245-AD$1&lt;År1,0,AC244*(1-VLOOKUP($A245,[1]Hugst!$R$5:$W$9,MATCH(ROUNDUP((AD$1)/10,0)*10,[1]Hugst!$R$4:$W$4,0))))</f>
        <v>1049.5613005527989</v>
      </c>
      <c r="AE245" s="168">
        <f ca="1">IF($C245-AE$1&lt;År1,0,AD244*(1-VLOOKUP($A245,[1]Hugst!$R$5:$W$9,MATCH(ROUNDUP((AE$1)/10,0)*10,[1]Hugst!$R$4:$W$4,0))))</f>
        <v>1049.6644097640881</v>
      </c>
      <c r="AF245" s="168">
        <f ca="1">IF($C245-AF$1&lt;År1,0,AE244*(1-VLOOKUP($A245,[1]Hugst!$R$5:$W$9,MATCH(ROUNDUP((AF$1)/10,0)*10,[1]Hugst!$R$4:$W$4,0))))</f>
        <v>1049.7726481561481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250.03178733893583</v>
      </c>
      <c r="E246" s="168">
        <f t="shared" ca="1" si="5"/>
        <v>31.44380642552278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938.20450574259075</v>
      </c>
      <c r="G246" s="168">
        <f ca="1">IF($C246-G$1&lt;År1,0,F245*(1-VLOOKUP($A246,[1]Hugst!$R$5:$W$9,MATCH(ROUNDUP((G$1)/10,0)*10,[1]Hugst!$R$4:$W$4,0))))</f>
        <v>938.48273089081749</v>
      </c>
      <c r="H246" s="168">
        <f ca="1">IF($C246-H$1&lt;År1,0,G245*(1-VLOOKUP($A246,[1]Hugst!$R$5:$W$9,MATCH(ROUNDUP((H$1)/10,0)*10,[1]Hugst!$R$4:$W$4,0))))</f>
        <v>938.7698829885162</v>
      </c>
      <c r="I246" s="168">
        <f ca="1">IF($C246-I$1&lt;År1,0,H245*(1-VLOOKUP($A246,[1]Hugst!$R$5:$W$9,MATCH(ROUNDUP((I$1)/10,0)*10,[1]Hugst!$R$4:$W$4,0))))</f>
        <v>939.06601267330961</v>
      </c>
      <c r="J246" s="168">
        <f ca="1">IF($C246-J$1&lt;År1,0,I245*(1-VLOOKUP($A246,[1]Hugst!$R$5:$W$9,MATCH(ROUNDUP((J$1)/10,0)*10,[1]Hugst!$R$4:$W$4,0))))</f>
        <v>939.37117082916075</v>
      </c>
      <c r="K246" s="168">
        <f ca="1">IF($C246-K$1&lt;År1,0,J245*(1-VLOOKUP($A246,[1]Hugst!$R$5:$W$9,MATCH(ROUNDUP((K$1)/10,0)*10,[1]Hugst!$R$4:$W$4,0))))</f>
        <v>939.68540858779716</v>
      </c>
      <c r="L246" s="168">
        <f ca="1">IF($C246-L$1&lt;År1,0,K245*(1-VLOOKUP($A246,[1]Hugst!$R$5:$W$9,MATCH(ROUNDUP((L$1)/10,0)*10,[1]Hugst!$R$4:$W$4,0))))</f>
        <v>940.0087773297123</v>
      </c>
      <c r="M246" s="168">
        <f ca="1">IF($C246-M$1&lt;År1,0,L245*(1-VLOOKUP($A246,[1]Hugst!$R$5:$W$9,MATCH(ROUNDUP((M$1)/10,0)*10,[1]Hugst!$R$4:$W$4,0))))</f>
        <v>940.34132868550523</v>
      </c>
      <c r="N246" s="168">
        <f ca="1">IF($C246-N$1&lt;År1,0,M245*(1-VLOOKUP($A246,[1]Hugst!$R$5:$W$9,MATCH(ROUNDUP((N$1)/10,0)*10,[1]Hugst!$R$4:$W$4,0))))</f>
        <v>940.37664785509833</v>
      </c>
      <c r="O246" s="168">
        <f ca="1">IF($C246-O$1&lt;År1,0,N245*(1-VLOOKUP($A246,[1]Hugst!$R$5:$W$9,MATCH(ROUNDUP((O$1)/10,0)*10,[1]Hugst!$R$4:$W$4,0))))</f>
        <v>939.38271119827778</v>
      </c>
      <c r="P246" s="168">
        <f ca="1">IF($C246-P$1&lt;År1,0,O245*(1-VLOOKUP($A246,[1]Hugst!$R$5:$W$9,MATCH(ROUNDUP((P$1)/10,0)*10,[1]Hugst!$R$4:$W$4,0))))</f>
        <v>936.32738326207573</v>
      </c>
      <c r="Q246" s="168">
        <f ca="1">IF($C246-Q$1&lt;År1,0,P245*(1-VLOOKUP($A246,[1]Hugst!$R$5:$W$9,MATCH(ROUNDUP((Q$1)/10,0)*10,[1]Hugst!$R$4:$W$4,0))))</f>
        <v>933.279432357877</v>
      </c>
      <c r="R246" s="168">
        <f ca="1">IF($C246-R$1&lt;År1,0,Q245*(1-VLOOKUP($A246,[1]Hugst!$R$5:$W$9,MATCH(ROUNDUP((R$1)/10,0)*10,[1]Hugst!$R$4:$W$4,0))))</f>
        <v>930.23884418152329</v>
      </c>
      <c r="S246" s="168">
        <f ca="1">IF($C246-S$1&lt;År1,0,R245*(1-VLOOKUP($A246,[1]Hugst!$R$5:$W$9,MATCH(ROUNDUP((S$1)/10,0)*10,[1]Hugst!$R$4:$W$4,0))))</f>
        <v>927.20560446554703</v>
      </c>
      <c r="T246" s="168">
        <f ca="1">IF($C246-T$1&lt;År1,0,S245*(1-VLOOKUP($A246,[1]Hugst!$R$5:$W$9,MATCH(ROUNDUP((T$1)/10,0)*10,[1]Hugst!$R$4:$W$4,0))))</f>
        <v>924.17969897919181</v>
      </c>
      <c r="U246" s="168">
        <f ca="1">IF($C246-U$1&lt;År1,0,T245*(1-VLOOKUP($A246,[1]Hugst!$R$5:$W$9,MATCH(ROUNDUP((U$1)/10,0)*10,[1]Hugst!$R$4:$W$4,0))))</f>
        <v>921.16111352825521</v>
      </c>
      <c r="V246" s="168">
        <f ca="1">IF($C246-V$1&lt;År1,0,U245*(1-VLOOKUP($A246,[1]Hugst!$R$5:$W$9,MATCH(ROUNDUP((V$1)/10,0)*10,[1]Hugst!$R$4:$W$4,0))))</f>
        <v>918.14983395507147</v>
      </c>
      <c r="W246" s="168">
        <f ca="1">IF($C246-W$1&lt;År1,0,V245*(1-VLOOKUP($A246,[1]Hugst!$R$5:$W$9,MATCH(ROUNDUP((W$1)/10,0)*10,[1]Hugst!$R$4:$W$4,0))))</f>
        <v>1052.0243402322722</v>
      </c>
      <c r="X246" s="168">
        <f ca="1">IF($C246-X$1&lt;År1,0,W245*(1-VLOOKUP($A246,[1]Hugst!$R$5:$W$9,MATCH(ROUNDUP((X$1)/10,0)*10,[1]Hugst!$R$4:$W$4,0))))</f>
        <v>1048.7271651003812</v>
      </c>
      <c r="Y246" s="168">
        <f ca="1">IF($C246-Y$1&lt;År1,0,X245*(1-VLOOKUP($A246,[1]Hugst!$R$5:$W$9,MATCH(ROUNDUP((Y$1)/10,0)*10,[1]Hugst!$R$4:$W$4,0))))</f>
        <v>1047.7702688902625</v>
      </c>
      <c r="Z246" s="168">
        <f ca="1">IF($C246-Z$1&lt;År1,0,Y245*(1-VLOOKUP($A246,[1]Hugst!$R$5:$W$9,MATCH(ROUNDUP((Z$1)/10,0)*10,[1]Hugst!$R$4:$W$4,0))))</f>
        <v>1047.8427991017033</v>
      </c>
      <c r="AA246" s="168">
        <f ca="1">IF($C246-AA$1&lt;År1,0,Z245*(1-VLOOKUP($A246,[1]Hugst!$R$5:$W$9,MATCH(ROUNDUP((AA$1)/10,0)*10,[1]Hugst!$R$4:$W$4,0))))</f>
        <v>1047.920371302147</v>
      </c>
      <c r="AB246" s="168">
        <f ca="1">IF($C246-AB$1&lt;År1,0,AA245*(1-VLOOKUP($A246,[1]Hugst!$R$5:$W$9,MATCH(ROUNDUP((AB$1)/10,0)*10,[1]Hugst!$R$4:$W$4,0))))</f>
        <v>1048.0029988358335</v>
      </c>
      <c r="AC246" s="168">
        <f ca="1">IF($C246-AC$1&lt;År1,0,AB245*(1-VLOOKUP($A246,[1]Hugst!$R$5:$W$9,MATCH(ROUNDUP((AC$1)/10,0)*10,[1]Hugst!$R$4:$W$4,0))))</f>
        <v>1048.090695104838</v>
      </c>
      <c r="AD246" s="168">
        <f ca="1">IF($C246-AD$1&lt;År1,0,AC245*(1-VLOOKUP($A246,[1]Hugst!$R$5:$W$9,MATCH(ROUNDUP((AD$1)/10,0)*10,[1]Hugst!$R$4:$W$4,0))))</f>
        <v>1048.1834735692248</v>
      </c>
      <c r="AE246" s="168">
        <f ca="1">IF($C246-AE$1&lt;År1,0,AD245*(1-VLOOKUP($A246,[1]Hugst!$R$5:$W$9,MATCH(ROUNDUP((AE$1)/10,0)*10,[1]Hugst!$R$4:$W$4,0))))</f>
        <v>1048.2813477472466</v>
      </c>
      <c r="AF246" s="168">
        <f ca="1">IF($C246-AF$1&lt;År1,0,AE245*(1-VLOOKUP($A246,[1]Hugst!$R$5:$W$9,MATCH(ROUNDUP((AF$1)/10,0)*10,[1]Hugst!$R$4:$W$4,0))))</f>
        <v>1048.3843312155952</v>
      </c>
      <c r="AG246" s="168">
        <f ca="1">IF($C246-AG$1&lt;År1,0,AF245*(1-VLOOKUP($A246,[1]Hugst!$R$5:$W$9,MATCH(ROUNDUP((AG$1)/10,0)*10,[1]Hugst!$R$4:$W$4,0))))</f>
        <v>1048.4924376096162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248.78162840224832</v>
      </c>
      <c r="E247" s="168">
        <f t="shared" ca="1" si="5"/>
        <v>32.424616771269939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937.9351571516504</v>
      </c>
      <c r="G247" s="168">
        <f ca="1">IF($C247-G$1&lt;År1,0,F246*(1-VLOOKUP($A247,[1]Hugst!$R$5:$W$9,MATCH(ROUNDUP((G$1)/10,0)*10,[1]Hugst!$R$4:$W$4,0))))</f>
        <v>938.20450574259075</v>
      </c>
      <c r="H247" s="168">
        <f ca="1">IF($C247-H$1&lt;År1,0,G246*(1-VLOOKUP($A247,[1]Hugst!$R$5:$W$9,MATCH(ROUNDUP((H$1)/10,0)*10,[1]Hugst!$R$4:$W$4,0))))</f>
        <v>938.48273089081749</v>
      </c>
      <c r="I247" s="168">
        <f ca="1">IF($C247-I$1&lt;År1,0,H246*(1-VLOOKUP($A247,[1]Hugst!$R$5:$W$9,MATCH(ROUNDUP((I$1)/10,0)*10,[1]Hugst!$R$4:$W$4,0))))</f>
        <v>938.7698829885162</v>
      </c>
      <c r="J247" s="168">
        <f ca="1">IF($C247-J$1&lt;År1,0,I246*(1-VLOOKUP($A247,[1]Hugst!$R$5:$W$9,MATCH(ROUNDUP((J$1)/10,0)*10,[1]Hugst!$R$4:$W$4,0))))</f>
        <v>939.06601267330961</v>
      </c>
      <c r="K247" s="168">
        <f ca="1">IF($C247-K$1&lt;År1,0,J246*(1-VLOOKUP($A247,[1]Hugst!$R$5:$W$9,MATCH(ROUNDUP((K$1)/10,0)*10,[1]Hugst!$R$4:$W$4,0))))</f>
        <v>939.37117082916075</v>
      </c>
      <c r="L247" s="168">
        <f ca="1">IF($C247-L$1&lt;År1,0,K246*(1-VLOOKUP($A247,[1]Hugst!$R$5:$W$9,MATCH(ROUNDUP((L$1)/10,0)*10,[1]Hugst!$R$4:$W$4,0))))</f>
        <v>939.68540858779716</v>
      </c>
      <c r="M247" s="168">
        <f ca="1">IF($C247-M$1&lt;År1,0,L246*(1-VLOOKUP($A247,[1]Hugst!$R$5:$W$9,MATCH(ROUNDUP((M$1)/10,0)*10,[1]Hugst!$R$4:$W$4,0))))</f>
        <v>940.0087773297123</v>
      </c>
      <c r="N247" s="168">
        <f ca="1">IF($C247-N$1&lt;År1,0,M246*(1-VLOOKUP($A247,[1]Hugst!$R$5:$W$9,MATCH(ROUNDUP((N$1)/10,0)*10,[1]Hugst!$R$4:$W$4,0))))</f>
        <v>940.34132868550523</v>
      </c>
      <c r="O247" s="168">
        <f ca="1">IF($C247-O$1&lt;År1,0,N246*(1-VLOOKUP($A247,[1]Hugst!$R$5:$W$9,MATCH(ROUNDUP((O$1)/10,0)*10,[1]Hugst!$R$4:$W$4,0))))</f>
        <v>940.37664785509833</v>
      </c>
      <c r="P247" s="168">
        <f ca="1">IF($C247-P$1&lt;År1,0,O246*(1-VLOOKUP($A247,[1]Hugst!$R$5:$W$9,MATCH(ROUNDUP((P$1)/10,0)*10,[1]Hugst!$R$4:$W$4,0))))</f>
        <v>937.32065158833029</v>
      </c>
      <c r="Q247" s="168">
        <f ca="1">IF($C247-Q$1&lt;År1,0,P246*(1-VLOOKUP($A247,[1]Hugst!$R$5:$W$9,MATCH(ROUNDUP((Q$1)/10,0)*10,[1]Hugst!$R$4:$W$4,0))))</f>
        <v>934.27203046954924</v>
      </c>
      <c r="R247" s="168">
        <f ca="1">IF($C247-R$1&lt;År1,0,Q246*(1-VLOOKUP($A247,[1]Hugst!$R$5:$W$9,MATCH(ROUNDUP((R$1)/10,0)*10,[1]Hugst!$R$4:$W$4,0))))</f>
        <v>931.23077018928655</v>
      </c>
      <c r="S247" s="168">
        <f ca="1">IF($C247-S$1&lt;År1,0,R246*(1-VLOOKUP($A247,[1]Hugst!$R$5:$W$9,MATCH(ROUNDUP((S$1)/10,0)*10,[1]Hugst!$R$4:$W$4,0))))</f>
        <v>928.19685647478332</v>
      </c>
      <c r="T247" s="168">
        <f ca="1">IF($C247-T$1&lt;År1,0,S246*(1-VLOOKUP($A247,[1]Hugst!$R$5:$W$9,MATCH(ROUNDUP((T$1)/10,0)*10,[1]Hugst!$R$4:$W$4,0))))</f>
        <v>925.17027508989099</v>
      </c>
      <c r="U247" s="168">
        <f ca="1">IF($C247-U$1&lt;År1,0,T246*(1-VLOOKUP($A247,[1]Hugst!$R$5:$W$9,MATCH(ROUNDUP((U$1)/10,0)*10,[1]Hugst!$R$4:$W$4,0))))</f>
        <v>922.15101183509114</v>
      </c>
      <c r="V247" s="168">
        <f ca="1">IF($C247-V$1&lt;År1,0,U246*(1-VLOOKUP($A247,[1]Hugst!$R$5:$W$9,MATCH(ROUNDUP((V$1)/10,0)*10,[1]Hugst!$R$4:$W$4,0))))</f>
        <v>919.13905254733947</v>
      </c>
      <c r="W247" s="168">
        <f ca="1">IF($C247-W$1&lt;År1,0,V246*(1-VLOOKUP($A247,[1]Hugst!$R$5:$W$9,MATCH(ROUNDUP((W$1)/10,0)*10,[1]Hugst!$R$4:$W$4,0))))</f>
        <v>916.13438310004813</v>
      </c>
      <c r="X247" s="168">
        <f ca="1">IF($C247-X$1&lt;År1,0,W246*(1-VLOOKUP($A247,[1]Hugst!$R$5:$W$9,MATCH(ROUNDUP((X$1)/10,0)*10,[1]Hugst!$R$4:$W$4,0))))</f>
        <v>1049.715018509811</v>
      </c>
      <c r="Y247" s="168">
        <f ca="1">IF($C247-Y$1&lt;År1,0,X246*(1-VLOOKUP($A247,[1]Hugst!$R$5:$W$9,MATCH(ROUNDUP((Y$1)/10,0)*10,[1]Hugst!$R$4:$W$4,0))))</f>
        <v>1046.4250810794292</v>
      </c>
      <c r="Z247" s="168">
        <f ca="1">IF($C247-Z$1&lt;År1,0,Y246*(1-VLOOKUP($A247,[1]Hugst!$R$5:$W$9,MATCH(ROUNDUP((Z$1)/10,0)*10,[1]Hugst!$R$4:$W$4,0))))</f>
        <v>1046.4925002696646</v>
      </c>
      <c r="AA247" s="168">
        <f ca="1">IF($C247-AA$1&lt;År1,0,Z246*(1-VLOOKUP($A247,[1]Hugst!$R$5:$W$9,MATCH(ROUNDUP((AA$1)/10,0)*10,[1]Hugst!$R$4:$W$4,0))))</f>
        <v>1046.5649420296281</v>
      </c>
      <c r="AB247" s="168">
        <f ca="1">IF($C247-AB$1&lt;År1,0,AA246*(1-VLOOKUP($A247,[1]Hugst!$R$5:$W$9,MATCH(ROUNDUP((AB$1)/10,0)*10,[1]Hugst!$R$4:$W$4,0))))</f>
        <v>1046.6424196298274</v>
      </c>
      <c r="AC247" s="168">
        <f ca="1">IF($C247-AC$1&lt;År1,0,AB246*(1-VLOOKUP($A247,[1]Hugst!$R$5:$W$9,MATCH(ROUNDUP((AC$1)/10,0)*10,[1]Hugst!$R$4:$W$4,0))))</f>
        <v>1046.7249463982289</v>
      </c>
      <c r="AD247" s="168">
        <f ca="1">IF($C247-AD$1&lt;År1,0,AC246*(1-VLOOKUP($A247,[1]Hugst!$R$5:$W$9,MATCH(ROUNDUP((AD$1)/10,0)*10,[1]Hugst!$R$4:$W$4,0))))</f>
        <v>1046.8125357205638</v>
      </c>
      <c r="AE247" s="168">
        <f ca="1">IF($C247-AE$1&lt;År1,0,AD246*(1-VLOOKUP($A247,[1]Hugst!$R$5:$W$9,MATCH(ROUNDUP((AE$1)/10,0)*10,[1]Hugst!$R$4:$W$4,0))))</f>
        <v>1046.9052010404819</v>
      </c>
      <c r="AF247" s="168">
        <f ca="1">IF($C247-AF$1&lt;År1,0,AE246*(1-VLOOKUP($A247,[1]Hugst!$R$5:$W$9,MATCH(ROUNDUP((AF$1)/10,0)*10,[1]Hugst!$R$4:$W$4,0))))</f>
        <v>1047.00295585975</v>
      </c>
      <c r="AG247" s="168">
        <f ca="1">IF($C247-AG$1&lt;År1,0,AF246*(1-VLOOKUP($A247,[1]Hugst!$R$5:$W$9,MATCH(ROUNDUP((AG$1)/10,0)*10,[1]Hugst!$R$4:$W$4,0))))</f>
        <v>1047.105813738503</v>
      </c>
      <c r="AH247" s="168">
        <f ca="1">IF($C247-AH$1&lt;År1,0,AG246*(1-VLOOKUP($A247,[1]Hugst!$R$5:$W$9,MATCH(ROUNDUP((AH$1)/10,0)*10,[1]Hugst!$R$4:$W$4,0))))</f>
        <v>1047.2137882954582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247.5377202602449</v>
      </c>
      <c r="E248" s="168">
        <f t="shared" ca="1" si="5"/>
        <v>33.408002731521265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937.67463496989831</v>
      </c>
      <c r="G248" s="168">
        <f ca="1">IF($C248-G$1&lt;År1,0,F247*(1-VLOOKUP($A248,[1]Hugst!$R$5:$W$9,MATCH(ROUNDUP((G$1)/10,0)*10,[1]Hugst!$R$4:$W$4,0))))</f>
        <v>937.9351571516504</v>
      </c>
      <c r="H248" s="168">
        <f ca="1">IF($C248-H$1&lt;År1,0,G247*(1-VLOOKUP($A248,[1]Hugst!$R$5:$W$9,MATCH(ROUNDUP((H$1)/10,0)*10,[1]Hugst!$R$4:$W$4,0))))</f>
        <v>938.20450574259075</v>
      </c>
      <c r="I248" s="168">
        <f ca="1">IF($C248-I$1&lt;År1,0,H247*(1-VLOOKUP($A248,[1]Hugst!$R$5:$W$9,MATCH(ROUNDUP((I$1)/10,0)*10,[1]Hugst!$R$4:$W$4,0))))</f>
        <v>938.48273089081749</v>
      </c>
      <c r="J248" s="168">
        <f ca="1">IF($C248-J$1&lt;År1,0,I247*(1-VLOOKUP($A248,[1]Hugst!$R$5:$W$9,MATCH(ROUNDUP((J$1)/10,0)*10,[1]Hugst!$R$4:$W$4,0))))</f>
        <v>938.7698829885162</v>
      </c>
      <c r="K248" s="168">
        <f ca="1">IF($C248-K$1&lt;År1,0,J247*(1-VLOOKUP($A248,[1]Hugst!$R$5:$W$9,MATCH(ROUNDUP((K$1)/10,0)*10,[1]Hugst!$R$4:$W$4,0))))</f>
        <v>939.06601267330961</v>
      </c>
      <c r="L248" s="168">
        <f ca="1">IF($C248-L$1&lt;År1,0,K247*(1-VLOOKUP($A248,[1]Hugst!$R$5:$W$9,MATCH(ROUNDUP((L$1)/10,0)*10,[1]Hugst!$R$4:$W$4,0))))</f>
        <v>939.37117082916075</v>
      </c>
      <c r="M248" s="168">
        <f ca="1">IF($C248-M$1&lt;År1,0,L247*(1-VLOOKUP($A248,[1]Hugst!$R$5:$W$9,MATCH(ROUNDUP((M$1)/10,0)*10,[1]Hugst!$R$4:$W$4,0))))</f>
        <v>939.68540858779716</v>
      </c>
      <c r="N248" s="168">
        <f ca="1">IF($C248-N$1&lt;År1,0,M247*(1-VLOOKUP($A248,[1]Hugst!$R$5:$W$9,MATCH(ROUNDUP((N$1)/10,0)*10,[1]Hugst!$R$4:$W$4,0))))</f>
        <v>940.0087773297123</v>
      </c>
      <c r="O248" s="168">
        <f ca="1">IF($C248-O$1&lt;År1,0,N247*(1-VLOOKUP($A248,[1]Hugst!$R$5:$W$9,MATCH(ROUNDUP((O$1)/10,0)*10,[1]Hugst!$R$4:$W$4,0))))</f>
        <v>940.34132868550523</v>
      </c>
      <c r="P248" s="168">
        <f ca="1">IF($C248-P$1&lt;År1,0,O247*(1-VLOOKUP($A248,[1]Hugst!$R$5:$W$9,MATCH(ROUNDUP((P$1)/10,0)*10,[1]Hugst!$R$4:$W$4,0))))</f>
        <v>938.31240643297735</v>
      </c>
      <c r="Q248" s="168">
        <f ca="1">IF($C248-Q$1&lt;År1,0,P247*(1-VLOOKUP($A248,[1]Hugst!$R$5:$W$9,MATCH(ROUNDUP((Q$1)/10,0)*10,[1]Hugst!$R$4:$W$4,0))))</f>
        <v>935.26311845069733</v>
      </c>
      <c r="R248" s="168">
        <f ca="1">IF($C248-R$1&lt;År1,0,Q247*(1-VLOOKUP($A248,[1]Hugst!$R$5:$W$9,MATCH(ROUNDUP((R$1)/10,0)*10,[1]Hugst!$R$4:$W$4,0))))</f>
        <v>932.22118942705515</v>
      </c>
      <c r="S248" s="168">
        <f ca="1">IF($C248-S$1&lt;År1,0,R247*(1-VLOOKUP($A248,[1]Hugst!$R$5:$W$9,MATCH(ROUNDUP((S$1)/10,0)*10,[1]Hugst!$R$4:$W$4,0))))</f>
        <v>929.18660508399296</v>
      </c>
      <c r="T248" s="168">
        <f ca="1">IF($C248-T$1&lt;År1,0,S247*(1-VLOOKUP($A248,[1]Hugst!$R$5:$W$9,MATCH(ROUNDUP((T$1)/10,0)*10,[1]Hugst!$R$4:$W$4,0))))</f>
        <v>926.15935118008258</v>
      </c>
      <c r="U248" s="168">
        <f ca="1">IF($C248-U$1&lt;År1,0,T247*(1-VLOOKUP($A248,[1]Hugst!$R$5:$W$9,MATCH(ROUNDUP((U$1)/10,0)*10,[1]Hugst!$R$4:$W$4,0))))</f>
        <v>923.13941351042536</v>
      </c>
      <c r="V248" s="168">
        <f ca="1">IF($C248-V$1&lt;År1,0,U247*(1-VLOOKUP($A248,[1]Hugst!$R$5:$W$9,MATCH(ROUNDUP((V$1)/10,0)*10,[1]Hugst!$R$4:$W$4,0))))</f>
        <v>920.1267779066726</v>
      </c>
      <c r="W248" s="168">
        <f ca="1">IF($C248-W$1&lt;År1,0,V247*(1-VLOOKUP($A248,[1]Hugst!$R$5:$W$9,MATCH(ROUNDUP((W$1)/10,0)*10,[1]Hugst!$R$4:$W$4,0))))</f>
        <v>917.12143023686974</v>
      </c>
      <c r="X248" s="168">
        <f ca="1">IF($C248-X$1&lt;År1,0,W247*(1-VLOOKUP($A248,[1]Hugst!$R$5:$W$9,MATCH(ROUNDUP((X$1)/10,0)*10,[1]Hugst!$R$4:$W$4,0))))</f>
        <v>914.12335640543824</v>
      </c>
      <c r="Y248" s="168">
        <f ca="1">IF($C248-Y$1&lt;År1,0,X247*(1-VLOOKUP($A248,[1]Hugst!$R$5:$W$9,MATCH(ROUNDUP((Y$1)/10,0)*10,[1]Hugst!$R$4:$W$4,0))))</f>
        <v>1047.4107660301554</v>
      </c>
      <c r="Z248" s="168">
        <f ca="1">IF($C248-Z$1&lt;År1,0,Y247*(1-VLOOKUP($A248,[1]Hugst!$R$5:$W$9,MATCH(ROUNDUP((Z$1)/10,0)*10,[1]Hugst!$R$4:$W$4,0))))</f>
        <v>1045.1489529317714</v>
      </c>
      <c r="AA248" s="168">
        <f ca="1">IF($C248-AA$1&lt;År1,0,Z247*(1-VLOOKUP($A248,[1]Hugst!$R$5:$W$9,MATCH(ROUNDUP((AA$1)/10,0)*10,[1]Hugst!$R$4:$W$4,0))))</f>
        <v>1045.216289903482</v>
      </c>
      <c r="AB248" s="168">
        <f ca="1">IF($C248-AB$1&lt;År1,0,AA247*(1-VLOOKUP($A248,[1]Hugst!$R$5:$W$9,MATCH(ROUNDUP((AB$1)/10,0)*10,[1]Hugst!$R$4:$W$4,0))))</f>
        <v>1045.288643319836</v>
      </c>
      <c r="AC248" s="168">
        <f ca="1">IF($C248-AC$1&lt;År1,0,AB247*(1-VLOOKUP($A248,[1]Hugst!$R$5:$W$9,MATCH(ROUNDUP((AC$1)/10,0)*10,[1]Hugst!$R$4:$W$4,0))))</f>
        <v>1045.3660264351568</v>
      </c>
      <c r="AD248" s="168">
        <f ca="1">IF($C248-AD$1&lt;År1,0,AC247*(1-VLOOKUP($A248,[1]Hugst!$R$5:$W$9,MATCH(ROUNDUP((AD$1)/10,0)*10,[1]Hugst!$R$4:$W$4,0))))</f>
        <v>1045.4484525611579</v>
      </c>
      <c r="AE248" s="168">
        <f ca="1">IF($C248-AE$1&lt;År1,0,AD247*(1-VLOOKUP($A248,[1]Hugst!$R$5:$W$9,MATCH(ROUNDUP((AE$1)/10,0)*10,[1]Hugst!$R$4:$W$4,0))))</f>
        <v>1045.5359350672461</v>
      </c>
      <c r="AF248" s="168">
        <f ca="1">IF($C248-AF$1&lt;År1,0,AE247*(1-VLOOKUP($A248,[1]Hugst!$R$5:$W$9,MATCH(ROUNDUP((AF$1)/10,0)*10,[1]Hugst!$R$4:$W$4,0))))</f>
        <v>1045.6284873806765</v>
      </c>
      <c r="AG248" s="168">
        <f ca="1">IF($C248-AG$1&lt;År1,0,AF247*(1-VLOOKUP($A248,[1]Hugst!$R$5:$W$9,MATCH(ROUNDUP((AG$1)/10,0)*10,[1]Hugst!$R$4:$W$4,0))))</f>
        <v>1045.7261229867504</v>
      </c>
      <c r="AH248" s="168">
        <f ca="1">IF($C248-AH$1&lt;År1,0,AG247*(1-VLOOKUP($A248,[1]Hugst!$R$5:$W$9,MATCH(ROUNDUP((AH$1)/10,0)*10,[1]Hugst!$R$4:$W$4,0))))</f>
        <v>1045.8288554290657</v>
      </c>
      <c r="AI248" s="168">
        <f ca="1">IF($C248-AI$1&lt;År1,0,AH247*(1-VLOOKUP($A248,[1]Hugst!$R$5:$W$9,MATCH(ROUNDUP((AI$1)/10,0)*10,[1]Hugst!$R$4:$W$4,0))))</f>
        <v>1045.936698309732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246.30003165894323</v>
      </c>
      <c r="E249" s="168">
        <f ca="1">IF(C249=2020,SUM(G249:AJ249),SUM(F248:AJ248)-SUM(G249:AJ249))</f>
        <v>33.815432530838734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936.84437616791411</v>
      </c>
      <c r="G249" s="168">
        <f ca="1">IF($C249-G$1&lt;År1,0,F248*(1-VLOOKUP($A249,[1]Hugst!$R$5:$W$9,MATCH(ROUNDUP((G$1)/10,0)*10,[1]Hugst!$R$4:$W$4,0))))</f>
        <v>937.67463496989831</v>
      </c>
      <c r="H249" s="168">
        <f ca="1">IF($C249-H$1&lt;År1,0,G248*(1-VLOOKUP($A249,[1]Hugst!$R$5:$W$9,MATCH(ROUNDUP((H$1)/10,0)*10,[1]Hugst!$R$4:$W$4,0))))</f>
        <v>937.9351571516504</v>
      </c>
      <c r="I249" s="168">
        <f ca="1">IF($C249-I$1&lt;År1,0,H248*(1-VLOOKUP($A249,[1]Hugst!$R$5:$W$9,MATCH(ROUNDUP((I$1)/10,0)*10,[1]Hugst!$R$4:$W$4,0))))</f>
        <v>938.20450574259075</v>
      </c>
      <c r="J249" s="168">
        <f ca="1">IF($C249-J$1&lt;År1,0,I248*(1-VLOOKUP($A249,[1]Hugst!$R$5:$W$9,MATCH(ROUNDUP((J$1)/10,0)*10,[1]Hugst!$R$4:$W$4,0))))</f>
        <v>938.48273089081749</v>
      </c>
      <c r="K249" s="168">
        <f ca="1">IF($C249-K$1&lt;År1,0,J248*(1-VLOOKUP($A249,[1]Hugst!$R$5:$W$9,MATCH(ROUNDUP((K$1)/10,0)*10,[1]Hugst!$R$4:$W$4,0))))</f>
        <v>938.7698829885162</v>
      </c>
      <c r="L249" s="168">
        <f ca="1">IF($C249-L$1&lt;År1,0,K248*(1-VLOOKUP($A249,[1]Hugst!$R$5:$W$9,MATCH(ROUNDUP((L$1)/10,0)*10,[1]Hugst!$R$4:$W$4,0))))</f>
        <v>939.06601267330961</v>
      </c>
      <c r="M249" s="168">
        <f ca="1">IF($C249-M$1&lt;År1,0,L248*(1-VLOOKUP($A249,[1]Hugst!$R$5:$W$9,MATCH(ROUNDUP((M$1)/10,0)*10,[1]Hugst!$R$4:$W$4,0))))</f>
        <v>939.37117082916075</v>
      </c>
      <c r="N249" s="168">
        <f ca="1">IF($C249-N$1&lt;År1,0,M248*(1-VLOOKUP($A249,[1]Hugst!$R$5:$W$9,MATCH(ROUNDUP((N$1)/10,0)*10,[1]Hugst!$R$4:$W$4,0))))</f>
        <v>939.68540858779716</v>
      </c>
      <c r="O249" s="168">
        <f ca="1">IF($C249-O$1&lt;År1,0,N248*(1-VLOOKUP($A249,[1]Hugst!$R$5:$W$9,MATCH(ROUNDUP((O$1)/10,0)*10,[1]Hugst!$R$4:$W$4,0))))</f>
        <v>940.0087773297123</v>
      </c>
      <c r="P249" s="168">
        <f ca="1">IF($C249-P$1&lt;År1,0,O248*(1-VLOOKUP($A249,[1]Hugst!$R$5:$W$9,MATCH(ROUNDUP((P$1)/10,0)*10,[1]Hugst!$R$4:$W$4,0))))</f>
        <v>938.27716479326875</v>
      </c>
      <c r="Q249" s="168">
        <f ca="1">IF($C249-Q$1&lt;År1,0,P248*(1-VLOOKUP($A249,[1]Hugst!$R$5:$W$9,MATCH(ROUNDUP((Q$1)/10,0)*10,[1]Hugst!$R$4:$W$4,0))))</f>
        <v>936.25269627251475</v>
      </c>
      <c r="R249" s="168">
        <f ca="1">IF($C249-R$1&lt;År1,0,Q248*(1-VLOOKUP($A249,[1]Hugst!$R$5:$W$9,MATCH(ROUNDUP((R$1)/10,0)*10,[1]Hugst!$R$4:$W$4,0))))</f>
        <v>933.21010184922022</v>
      </c>
      <c r="S249" s="168">
        <f ca="1">IF($C249-S$1&lt;År1,0,R248*(1-VLOOKUP($A249,[1]Hugst!$R$5:$W$9,MATCH(ROUNDUP((S$1)/10,0)*10,[1]Hugst!$R$4:$W$4,0))))</f>
        <v>930.17485023075187</v>
      </c>
      <c r="T249" s="168">
        <f ca="1">IF($C249-T$1&lt;År1,0,S248*(1-VLOOKUP($A249,[1]Hugst!$R$5:$W$9,MATCH(ROUNDUP((T$1)/10,0)*10,[1]Hugst!$R$4:$W$4,0))))</f>
        <v>927.14692717039395</v>
      </c>
      <c r="U249" s="168">
        <f ca="1">IF($C249-U$1&lt;År1,0,T248*(1-VLOOKUP($A249,[1]Hugst!$R$5:$W$9,MATCH(ROUNDUP((U$1)/10,0)*10,[1]Hugst!$R$4:$W$4,0))))</f>
        <v>924.12631845798001</v>
      </c>
      <c r="V249" s="168">
        <f ca="1">IF($C249-V$1&lt;År1,0,U248*(1-VLOOKUP($A249,[1]Hugst!$R$5:$W$9,MATCH(ROUNDUP((V$1)/10,0)*10,[1]Hugst!$R$4:$W$4,0))))</f>
        <v>921.11300991979272</v>
      </c>
      <c r="W249" s="168">
        <f ca="1">IF($C249-W$1&lt;År1,0,V248*(1-VLOOKUP($A249,[1]Hugst!$R$5:$W$9,MATCH(ROUNDUP((W$1)/10,0)*10,[1]Hugst!$R$4:$W$4,0))))</f>
        <v>918.10698741858482</v>
      </c>
      <c r="X249" s="168">
        <f ca="1">IF($C249-X$1&lt;År1,0,W248*(1-VLOOKUP($A249,[1]Hugst!$R$5:$W$9,MATCH(ROUNDUP((X$1)/10,0)*10,[1]Hugst!$R$4:$W$4,0))))</f>
        <v>915.10823685342291</v>
      </c>
      <c r="Y249" s="168">
        <f ca="1">IF($C249-Y$1&lt;År1,0,X248*(1-VLOOKUP($A249,[1]Hugst!$R$5:$W$9,MATCH(ROUNDUP((Y$1)/10,0)*10,[1]Hugst!$R$4:$W$4,0))))</f>
        <v>912.11674415967025</v>
      </c>
      <c r="Z249" s="168">
        <f ca="1">IF($C249-Z$1&lt;År1,0,Y248*(1-VLOOKUP($A249,[1]Hugst!$R$5:$W$9,MATCH(ROUNDUP((Z$1)/10,0)*10,[1]Hugst!$R$4:$W$4,0))))</f>
        <v>1046.1334358276797</v>
      </c>
      <c r="AA249" s="168">
        <f ca="1">IF($C249-AA$1&lt;År1,0,Z248*(1-VLOOKUP($A249,[1]Hugst!$R$5:$W$9,MATCH(ROUNDUP((AA$1)/10,0)*10,[1]Hugst!$R$4:$W$4,0))))</f>
        <v>1043.8743810379522</v>
      </c>
      <c r="AB249" s="168">
        <f ca="1">IF($C249-AB$1&lt;År1,0,AA248*(1-VLOOKUP($A249,[1]Hugst!$R$5:$W$9,MATCH(ROUNDUP((AB$1)/10,0)*10,[1]Hugst!$R$4:$W$4,0))))</f>
        <v>1043.9416358914045</v>
      </c>
      <c r="AC249" s="168">
        <f ca="1">IF($C249-AC$1&lt;År1,0,AB248*(1-VLOOKUP($A249,[1]Hugst!$R$5:$W$9,MATCH(ROUNDUP((AC$1)/10,0)*10,[1]Hugst!$R$4:$W$4,0))))</f>
        <v>1044.0139010718849</v>
      </c>
      <c r="AD249" s="168">
        <f ca="1">IF($C249-AD$1&lt;År1,0,AC248*(1-VLOOKUP($A249,[1]Hugst!$R$5:$W$9,MATCH(ROUNDUP((AD$1)/10,0)*10,[1]Hugst!$R$4:$W$4,0))))</f>
        <v>1044.091189817553</v>
      </c>
      <c r="AE249" s="168">
        <f ca="1">IF($C249-AE$1&lt;År1,0,AD248*(1-VLOOKUP($A249,[1]Hugst!$R$5:$W$9,MATCH(ROUNDUP((AE$1)/10,0)*10,[1]Hugst!$R$4:$W$4,0))))</f>
        <v>1044.1735154238881</v>
      </c>
      <c r="AF249" s="168">
        <f ca="1">IF($C249-AF$1&lt;År1,0,AE248*(1-VLOOKUP($A249,[1]Hugst!$R$5:$W$9,MATCH(ROUNDUP((AF$1)/10,0)*10,[1]Hugst!$R$4:$W$4,0))))</f>
        <v>1044.2608912439935</v>
      </c>
      <c r="AG249" s="168">
        <f ca="1">IF($C249-AG$1&lt;År1,0,AF248*(1-VLOOKUP($A249,[1]Hugst!$R$5:$W$9,MATCH(ROUNDUP((AG$1)/10,0)*10,[1]Hugst!$R$4:$W$4,0))))</f>
        <v>1044.3533306887489</v>
      </c>
      <c r="AH249" s="168">
        <f ca="1">IF($C249-AH$1&lt;År1,0,AG248*(1-VLOOKUP($A249,[1]Hugst!$R$5:$W$9,MATCH(ROUNDUP((AH$1)/10,0)*10,[1]Hugst!$R$4:$W$4,0))))</f>
        <v>1044.4508472270104</v>
      </c>
      <c r="AI249" s="168">
        <f ca="1">IF($C249-AI$1&lt;År1,0,AH248*(1-VLOOKUP($A249,[1]Hugst!$R$5:$W$9,MATCH(ROUNDUP((AI$1)/10,0)*10,[1]Hugst!$R$4:$W$4,0))))</f>
        <v>1044.5534543858596</v>
      </c>
      <c r="AJ249" s="168">
        <f ca="1">IF($C249-AJ$1&lt;År1,0,AI248*(1-VLOOKUP($A249,[1]Hugst!$R$5:$W$9,MATCH(ROUNDUP((AJ$1)/10,0)*10,[1]Hugst!$R$4:$W$4,0))))</f>
        <v>1045.2351554023292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272</v>
      </c>
      <c r="F1" s="75"/>
    </row>
    <row r="2" spans="1:7" s="320" customFormat="1" x14ac:dyDescent="0.25">
      <c r="A2" s="319"/>
      <c r="C2" s="433" t="s">
        <v>319</v>
      </c>
      <c r="D2" s="433"/>
      <c r="E2" s="433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320</v>
      </c>
      <c r="G3" s="12" t="s">
        <v>316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34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34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35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35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272</v>
      </c>
    </row>
    <row r="2" spans="1:10" ht="15.75" x14ac:dyDescent="0.25">
      <c r="A2" s="224" t="s">
        <v>25</v>
      </c>
    </row>
    <row r="3" spans="1:10" x14ac:dyDescent="0.25">
      <c r="A3" s="6" t="s">
        <v>303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323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>
        <v>0.2</v>
      </c>
      <c r="D5" s="3">
        <v>0.4</v>
      </c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625406.97967309353</v>
      </c>
      <c r="J5" s="10">
        <f>SUMIFS('Resultat-Produktion &amp; forbrug'!$N$3:$N$1000,'Resultat-Produktion &amp; forbrug'!$A$3:$A$1000,Adfærd!$G5,'Resultat-Produktion &amp; forbrug'!$D$3:$D$1000,Adfærd!J$4)</f>
        <v>70483.90939290321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121458.76672450436</v>
      </c>
      <c r="J6" s="10">
        <f>SUMIFS('Resultat-Produktion &amp; forbrug'!$N$3:$N$1000,'Resultat-Produktion &amp; forbrug'!$A$3:$A$1000,Adfærd!$G6,'Resultat-Produktion &amp; forbrug'!$D$3:$D$1000,Adfærd!J$4)</f>
        <v>16124.481170461746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11393.130418235298</v>
      </c>
      <c r="J7" s="10">
        <f>SUMIFS('Resultat-Produktion &amp; forbrug'!$N$3:$N$1000,'Resultat-Produktion &amp; forbrug'!$A$3:$A$1000,Adfærd!$G7,'Resultat-Produktion &amp; forbrug'!$D$3:$D$1000,Adfærd!J$4)</f>
        <v>11393.130418235298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321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322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71.823999999999998</v>
      </c>
      <c r="D20" s="115">
        <f>$B20*(1-SUM(D$5:D$8))</f>
        <v>53.868000000000002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35.375999999999998</v>
      </c>
      <c r="D21" s="115">
        <f>$B21*(1-SUM(D$5:D$8))</f>
        <v>26.532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32</v>
      </c>
      <c r="D22" s="115">
        <f t="shared" si="1"/>
        <v>64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315</v>
      </c>
    </row>
    <row r="27" spans="1:9" hidden="1" x14ac:dyDescent="0.25">
      <c r="A27" s="2" t="s">
        <v>96</v>
      </c>
      <c r="B27" s="109">
        <v>26</v>
      </c>
      <c r="C27" s="115">
        <f>$B27*(1-SUM(C$5:C$8))</f>
        <v>20.8</v>
      </c>
      <c r="D27" s="115">
        <f>$B27*(1-SUM(D$5:D$8))</f>
        <v>15.6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20" sqref="F20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272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9" t="s">
        <v>326</v>
      </c>
      <c r="G2" s="440"/>
      <c r="M2" s="122"/>
      <c r="Z2" s="342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0.75</v>
      </c>
      <c r="D3" s="178"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0.80988558854524306</v>
      </c>
      <c r="AC3" s="230">
        <f>SUM(E12:E14)/SUM(E12:E15)</f>
        <v>0.79833278792694418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0.75</v>
      </c>
      <c r="D4" s="178">
        <v>0.9</v>
      </c>
      <c r="E4" s="155"/>
      <c r="F4" s="171"/>
      <c r="G4" s="172"/>
      <c r="N4" s="245"/>
      <c r="Z4" s="343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0.75</v>
      </c>
      <c r="D5" s="178">
        <v>0.9</v>
      </c>
      <c r="E5" s="155"/>
      <c r="F5" s="171"/>
      <c r="G5" s="172"/>
      <c r="H5" s="124"/>
      <c r="N5" s="245"/>
      <c r="Z5" s="177" t="s">
        <v>135</v>
      </c>
      <c r="AA5" s="344">
        <f t="shared" ref="AA5:AC6" si="0">C12/C$29</f>
        <v>0.22267199142680771</v>
      </c>
      <c r="AB5" s="344">
        <f t="shared" si="0"/>
        <v>0.39263964420066233</v>
      </c>
      <c r="AC5" s="344">
        <f t="shared" si="0"/>
        <v>0.37421054461813719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0.75</v>
      </c>
      <c r="D6" s="178">
        <v>0.9</v>
      </c>
      <c r="E6" s="155"/>
      <c r="F6" s="171"/>
      <c r="G6" s="172"/>
      <c r="H6" s="125"/>
      <c r="Z6" s="345" t="s">
        <v>136</v>
      </c>
      <c r="AA6" s="344">
        <f t="shared" si="0"/>
        <v>0.33257225498473725</v>
      </c>
      <c r="AB6" s="344">
        <f t="shared" si="0"/>
        <v>0.31636346606994792</v>
      </c>
      <c r="AC6" s="344">
        <f t="shared" si="0"/>
        <v>0.30892037453767512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0.75</v>
      </c>
      <c r="D7" s="178">
        <v>0.9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0.75</v>
      </c>
      <c r="D8" s="178">
        <v>0.9</v>
      </c>
      <c r="F8" s="174"/>
      <c r="G8" s="175"/>
      <c r="I8" s="156"/>
    </row>
    <row r="10" spans="1:29" ht="23.45" customHeight="1" x14ac:dyDescent="0.2">
      <c r="A10" s="126"/>
      <c r="B10" s="127"/>
      <c r="C10" s="437" t="s">
        <v>210</v>
      </c>
      <c r="D10" s="437"/>
      <c r="E10" s="437"/>
      <c r="F10" s="436" t="s">
        <v>327</v>
      </c>
      <c r="G10" s="436"/>
      <c r="J10" s="438" t="s">
        <v>211</v>
      </c>
      <c r="K10" s="438"/>
      <c r="L10" s="438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12944349.760442935</v>
      </c>
      <c r="E12" s="130">
        <f>SUMIFS('Resultater - Danmark'!J$3:J$504,'Resultater - Danmark'!$F$3:$F$504,$A12)*D3</f>
        <v>14871140.288295148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4314783.2534809783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1652348.9209216833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0.39263964420066233</v>
      </c>
      <c r="L12" s="131">
        <f t="shared" ref="L12:L28" si="3">E12/E$29</f>
        <v>0.37421054461813719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10429714.413001494</v>
      </c>
      <c r="E13" s="133">
        <f>SUMIFS('Resultater - Danmark'!J$3:J$504,'Resultater - Danmark'!$F$3:$F$504,$A13)*D4</f>
        <v>12276506.618354082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3476571.4710004963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1364056.2909282297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0.31636346606994792</v>
      </c>
      <c r="L13" s="134">
        <f t="shared" si="3"/>
        <v>0.30892037453767512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6782.1960455237531</v>
      </c>
      <c r="E14" s="133">
        <f>SUMIFS('Resultater - Danmark'!J$3:J$504,'Resultater - Danmark'!$F$3:$F$504,$A14)*D5</f>
        <v>8404.7671078658786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2260.7320151745844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933.86301198509682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2.0572366256290525E-4</v>
      </c>
      <c r="L14" s="134">
        <f t="shared" si="3"/>
        <v>2.1149369959871865E-4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5488473.8162016999</v>
      </c>
      <c r="E15" s="133">
        <f>SUMIFS('Resultater - Danmark'!J$3:J$504,'Resultater - Danmark'!$F$3:$F$504,$A15)*D6</f>
        <v>6859902.6806595214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1829491.2720672339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762211.40896216873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0.16648131781664299</v>
      </c>
      <c r="L15" s="134">
        <f t="shared" si="3"/>
        <v>0.17261944063411894</v>
      </c>
      <c r="M15" s="136" t="s">
        <v>292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294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2258235.6960382708</v>
      </c>
      <c r="E16" s="133">
        <f>SUMIFS('Resultater - Danmark'!J$3:J$504,'Resultater - Danmark'!$F$3:$F$504,$A16)*D7</f>
        <v>2839532.251234117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752745.2320127571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315503.5834704577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6.8498833593272843E-2</v>
      </c>
      <c r="L16" s="134">
        <f t="shared" si="3"/>
        <v>7.1452685510029604E-2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947207.95124601584</v>
      </c>
      <c r="E17" s="133">
        <f>SUMIFS('Resultater - Danmark'!J$3:J$504,'Resultater - Danmark'!$F$3:$F$504,$A17)*D8</f>
        <v>1761806.7893175893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315735.98374867206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195756.30992417643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2.8731562407082838E-2</v>
      </c>
      <c r="L17" s="134">
        <f t="shared" si="3"/>
        <v>4.4333296933617219E-2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/>
      <c r="E18" s="247"/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363994.97174274386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369776.8151095995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0</v>
      </c>
      <c r="L18" s="134">
        <f t="shared" si="3"/>
        <v>0</v>
      </c>
      <c r="M18" s="158" t="s">
        <v>290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/>
      <c r="E19" s="247"/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725968.40288562409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723031.88507187623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0</v>
      </c>
      <c r="L19" s="134">
        <f t="shared" si="3"/>
        <v>0</v>
      </c>
      <c r="M19" s="160" t="s">
        <v>291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/>
      <c r="E20" s="247"/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279937.20820781961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179784.00628818385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0</v>
      </c>
      <c r="L20" s="134">
        <f t="shared" si="3"/>
        <v>0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/>
      <c r="E21" s="247"/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143942.67549478577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-86323.466448020539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0</v>
      </c>
      <c r="L21" s="134">
        <f t="shared" si="3"/>
        <v>0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/>
      <c r="E22" s="247"/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1412779.4258324574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-204183.52508117119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0</v>
      </c>
      <c r="L22" s="134">
        <f t="shared" si="3"/>
        <v>0</v>
      </c>
      <c r="M22" s="162" t="s">
        <v>293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/>
      <c r="E23" s="247"/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1251221.1563514275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-87324.875890037045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0</v>
      </c>
      <c r="L23" s="134">
        <f t="shared" si="3"/>
        <v>0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/>
      <c r="E24" s="247"/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389570.8883221494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-15643.966740611941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0</v>
      </c>
      <c r="L24" s="134">
        <f t="shared" si="3"/>
        <v>0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750000</v>
      </c>
      <c r="E25" s="247">
        <v>980000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232809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2809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2.2749673687774342E-2</v>
      </c>
      <c r="L25" s="134">
        <f t="shared" si="3"/>
        <v>2.4660269933329811E-2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f>C26</f>
        <v>142742</v>
      </c>
      <c r="E26" s="247">
        <f>C26</f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4.3297785620537137E-3</v>
      </c>
      <c r="L26" s="134">
        <f t="shared" si="3"/>
        <v>3.5918941334932286E-3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/>
      <c r="E27" s="247"/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121458.76672450433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16124.481170461746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/>
      <c r="E28" s="249"/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11393.130418235305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11393.130418235305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32967505.832975943</v>
      </c>
      <c r="E29" s="142">
        <f>SUM(E12:E28)</f>
        <v>39740035.394968331</v>
      </c>
      <c r="F29" s="142"/>
      <c r="G29" s="142"/>
      <c r="H29" s="143"/>
      <c r="I29" s="143"/>
      <c r="J29" s="144">
        <f>SUM(J12:J28)</f>
        <v>1</v>
      </c>
      <c r="K29" s="144">
        <f>SUM(K12:K28)</f>
        <v>0.99999999999999989</v>
      </c>
      <c r="L29" s="144">
        <f>SUM(L12:L28)</f>
        <v>0.99999999999999989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8.6177457119626225E-2</v>
      </c>
      <c r="E30" s="146">
        <f>SUMPRODUCT(E12:E28,$H$12:$H$28)/E29</f>
        <v>8.6521399548560862E-2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0</v>
      </c>
      <c r="E31" s="146">
        <f>SUM(E21:E24)/E29</f>
        <v>0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625157351.70984447</v>
      </c>
      <c r="E32" s="123">
        <f>SUMPRODUCT(E12:E28,$I$12:$I$28)</f>
        <v>752048470.50051403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22.443148926383419</v>
      </c>
      <c r="E33" s="123">
        <f>E32*[1]Energiindhold!$C$10</f>
        <v>26.998540090968458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11306124.881910801</v>
      </c>
      <c r="E39" s="130">
        <f>SUMIFS('Resultater - Vestdanmark'!J$3:J$504,'Resultater - Vestdanmark'!$F$3:$F$504,$A39)*D3</f>
        <v>12989062.590821605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1638224.8785321345</v>
      </c>
      <c r="M39" s="130">
        <f>SUMIFS('Resultater - Østdanmark'!J$3:J$504,'Resultater - Østdanmark'!$F$3:$F$504,$A39)*D3</f>
        <v>1882077.6974735428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9737622.5335018374</v>
      </c>
      <c r="E40" s="133">
        <f>SUMIFS('Resultater - Vestdanmark'!J$3:J$504,'Resultater - Vestdanmark'!$F$3:$F$504,$A40)*D4</f>
        <v>11461865.852294842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692091.87949965673</v>
      </c>
      <c r="M40" s="133">
        <f>SUMIFS('Resultater - Østdanmark'!J$3:J$504,'Resultater - Østdanmark'!$F$3:$F$504,$A40)*D4</f>
        <v>814640.76605924184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6257.0446016591122</v>
      </c>
      <c r="E41" s="133">
        <f>SUMIFS('Resultater - Vestdanmark'!J$3:J$504,'Resultater - Vestdanmark'!$F$3:$F$504,$A41)*D5</f>
        <v>7753.9785502341792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525.15144386464101</v>
      </c>
      <c r="M41" s="133">
        <f>SUMIFS('Resultater - Østdanmark'!J$3:J$504,'Resultater - Østdanmark'!$F$3:$F$504,$A41)*D5</f>
        <v>650.78855763169781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2980433.248128525</v>
      </c>
      <c r="E42" s="133">
        <f>SUMIFS('Resultater - Vestdanmark'!J$3:J$504,'Resultater - Vestdanmark'!$F$3:$F$504,$A42)*D6</f>
        <v>3709649.3380054114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2508040.5680731749</v>
      </c>
      <c r="M42" s="133">
        <f>SUMIFS('Resultater - Østdanmark'!J$3:J$504,'Resultater - Østdanmark'!$F$3:$F$504,$A42)*D6</f>
        <v>3150253.3426541099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1989694.3638441348</v>
      </c>
      <c r="E43" s="133">
        <f>SUMIFS('Resultater - Vestdanmark'!J$3:J$504,'Resultater - Vestdanmark'!$F$3:$F$504,$A43)*D7</f>
        <v>2500179.9549197182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268541.33219413611</v>
      </c>
      <c r="M43" s="133">
        <f>SUMIFS('Resultater - Østdanmark'!J$3:J$504,'Resultater - Østdanmark'!$F$3:$F$504,$A43)*D7</f>
        <v>339352.29631439992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843656.57672861801</v>
      </c>
      <c r="E44" s="133">
        <f>SUMIFS('Resultater - Vestdanmark'!J$3:J$504,'Resultater - Vestdanmark'!$F$3:$F$504,$A44)*D8</f>
        <v>1569201.2327152297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103551.37451739772</v>
      </c>
      <c r="M44" s="133">
        <f>SUMIFS('Resultater - Østdanmark'!J$3:J$504,'Resultater - Østdanmark'!$F$3:$F$504,$A44)*D8</f>
        <v>192605.55660235969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0</v>
      </c>
      <c r="E45" s="133">
        <f ca="1">SUMIFS('Resultater - Vestdanmark'!J$3:J$504,'Resultater - Vestdanmark'!$F$3:$F$504,$A45)/SUMIFS('Resultater - Danmark'!J$3:J$504,'Resultater - Danmark'!$F$3:$F$504,$A45)*E18</f>
        <v>0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0</v>
      </c>
      <c r="M45" s="133">
        <f ca="1">SUMIFS('Resultater - Østdanmark'!J$3:J$504,'Resultater - Østdanmark'!$F$3:$F$504,$A45)/SUMIFS('Resultater - Danmark'!J$3:J$504,'Resultater - Danmark'!$F$3:$F$504,$A45)*E18</f>
        <v>0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0</v>
      </c>
      <c r="E46" s="133">
        <f>SUMIFS('Resultater - Vestdanmark'!J$3:J$504,'Resultater - Vestdanmark'!$F$3:$F$504,$A46)/SUMIFS('Resultater - Danmark'!J$3:J$504,'Resultater - Danmark'!$F$3:$F$504,$A46)*E19</f>
        <v>0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0</v>
      </c>
      <c r="M46" s="133">
        <f>SUMIFS('Resultater - Østdanmark'!J$3:J$504,'Resultater - Østdanmark'!$F$3:$F$504,$A46)/SUMIFS('Resultater - Danmark'!J$3:J$504,'Resultater - Danmark'!$F$3:$F$504,$A46)*E19</f>
        <v>0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0</v>
      </c>
      <c r="E47" s="133">
        <f>SUMIFS('Resultater - Vestdanmark'!J$3:J$504,'Resultater - Vestdanmark'!$F$3:$F$504,$A47)/SUMIFS('Resultater - Danmark'!J$3:J$504,'Resultater - Danmark'!$F$3:$F$504,$A47)*E20</f>
        <v>0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0</v>
      </c>
      <c r="M47" s="133">
        <f>SUMIFS('Resultater - Østdanmark'!J$3:J$504,'Resultater - Østdanmark'!$F$3:$F$504,$A47)/SUMIFS('Resultater - Danmark'!J$3:J$504,'Resultater - Danmark'!$F$3:$F$504,$A47)*E20</f>
        <v>0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0</v>
      </c>
      <c r="E48" s="133">
        <f>SUMIFS('Resultater - Vestdanmark'!J$3:J$504,'Resultater - Vestdanmark'!$F$3:$F$504,$A48)/SUMIFS('Resultater - Danmark'!J$3:J$504,'Resultater - Danmark'!$F$3:$F$504,$A48)*E21</f>
        <v>0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0</v>
      </c>
      <c r="M48" s="133">
        <f>SUMIFS('Resultater - Østdanmark'!J$3:J$504,'Resultater - Østdanmark'!$F$3:$F$504,$A48)/SUMIFS('Resultater - Danmark'!J$3:J$504,'Resultater - Danmark'!$F$3:$F$504,$A48)*E21</f>
        <v>0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0</v>
      </c>
      <c r="E49" s="133">
        <f>SUMIFS('Resultater - Vestdanmark'!J$3:J$504,'Resultater - Vestdanmark'!$F$3:$F$504,$A49)/SUMIFS('Resultater - Danmark'!J$3:J$504,'Resultater - Danmark'!$F$3:$F$504,$A49)*E22</f>
        <v>0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0</v>
      </c>
      <c r="M49" s="133">
        <f>SUMIFS('Resultater - Østdanmark'!J$3:J$504,'Resultater - Østdanmark'!$F$3:$F$504,$A49)/SUMIFS('Resultater - Danmark'!J$3:J$504,'Resultater - Danmark'!$F$3:$F$504,$A49)*E22</f>
        <v>0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0</v>
      </c>
      <c r="E50" s="133">
        <f>SUMIFS('Resultater - Vestdanmark'!J$3:J$504,'Resultater - Vestdanmark'!$F$3:$F$504,$A50)/SUMIFS('Resultater - Danmark'!J$3:J$504,'Resultater - Danmark'!$F$3:$F$504,$A50)*E23</f>
        <v>0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0</v>
      </c>
      <c r="M50" s="133">
        <f>SUMIFS('Resultater - Østdanmark'!J$3:J$504,'Resultater - Østdanmark'!$F$3:$F$504,$A50)/SUMIFS('Resultater - Danmark'!J$3:J$504,'Resultater - Danmark'!$F$3:$F$504,$A50)*E23</f>
        <v>0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0</v>
      </c>
      <c r="E51" s="133">
        <f>SUMIFS('Resultater - Vestdanmark'!J$3:J$504,'Resultater - Vestdanmark'!$F$3:$F$504,$A51)/SUMIFS('Resultater - Danmark'!J$3:J$504,'Resultater - Danmark'!$F$3:$F$504,$A51)*E24</f>
        <v>0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0</v>
      </c>
      <c r="M51" s="133">
        <f>SUMIFS('Resultater - Østdanmark'!J$3:J$504,'Resultater - Østdanmark'!$F$3:$F$504,$A51)/SUMIFS('Resultater - Danmark'!J$3:J$504,'Resultater - Danmark'!$F$3:$F$504,$A51)*E24</f>
        <v>0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401960.68859899876</v>
      </c>
      <c r="E52" s="133">
        <f>SUMIFS('Resultater - Vestdanmark'!J$3:J$504,'Resultater - Vestdanmark'!$F$3:$F$504,$A52)/SUMIFS('Resultater - Danmark'!J$3:J$504,'Resultater - Danmark'!$F$3:$F$504,$A52)*E25</f>
        <v>523381.79192356829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348039.31140100124</v>
      </c>
      <c r="M52" s="133">
        <f>SUMIFS('Resultater - Østdanmark'!J$3:J$504,'Resultater - Østdanmark'!$F$3:$F$504,$A52)/SUMIFS('Resultater - Danmark'!J$3:J$504,'Resultater - Danmark'!$F$3:$F$504,$A52)*E25</f>
        <v>456618.20807643177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27379942.937314577</v>
      </c>
      <c r="E56" s="142">
        <f ca="1">SUM(E39:E55)</f>
        <v>32875288.339230612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5587562.8956613662</v>
      </c>
      <c r="M56" s="142">
        <f ca="1">SUM(M39:M55)</f>
        <v>6864747.0557377171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8.5498137070213143E-2</v>
      </c>
      <c r="E57" s="146">
        <f ca="1">SUMPRODUCT(E39:E55,$F$39:$F$55)/E56</f>
        <v>8.5796038978111902E-2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8.9506232926972615E-2</v>
      </c>
      <c r="M57" s="146">
        <f ca="1">SUMPRODUCT(M39:M55,$N$39:$N$55)/M56</f>
        <v>8.9995152872579892E-2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0</v>
      </c>
      <c r="E58" s="146">
        <f ca="1">SUM(E48:E51)/E56</f>
        <v>0</v>
      </c>
      <c r="I58" s="145" t="s">
        <v>160</v>
      </c>
      <c r="K58" s="146">
        <f ca="1">SUM(K48:K51)/K56</f>
        <v>1.8896340963997331E-2</v>
      </c>
      <c r="L58" s="146">
        <f ca="1">SUM(L48:L51)/L56</f>
        <v>0</v>
      </c>
      <c r="M58" s="146">
        <f ca="1">SUM(M48:M51)/M56</f>
        <v>0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514572087.50400752</v>
      </c>
      <c r="E59" s="123">
        <f ca="1">SUMPRODUCT(E39:E55,$I$12:$I$28)</f>
        <v>617087134.44824624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110585264.20583707</v>
      </c>
      <c r="M59" s="123">
        <f ca="1">SUMPRODUCT(M39:M55,$I$12:$I$28)</f>
        <v>134961336.05226791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18.473137941393873</v>
      </c>
      <c r="E60" s="123">
        <f ca="1">E59*[1]Energiindhold!$C$10</f>
        <v>22.153428126692042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3.9700109849895511</v>
      </c>
      <c r="M60" s="123">
        <f ca="1">M59*[1]Energiindhold!$C$10</f>
        <v>4.8451119642764189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42" priority="7" operator="greaterThan">
      <formula>13%</formula>
    </cfRule>
  </conditionalFormatting>
  <conditionalFormatting sqref="K57:M57">
    <cfRule type="cellIs" dxfId="41" priority="5" operator="greaterThan">
      <formula>13%</formula>
    </cfRule>
  </conditionalFormatting>
  <conditionalFormatting sqref="C58:E58">
    <cfRule type="cellIs" dxfId="40" priority="2" operator="greaterThan">
      <formula>13%</formula>
    </cfRule>
  </conditionalFormatting>
  <conditionalFormatting sqref="K58:M58">
    <cfRule type="cellIs" dxfId="39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C4" sqref="C4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26" t="s">
        <v>272</v>
      </c>
    </row>
    <row r="2" spans="1:4" ht="15.75" x14ac:dyDescent="0.25">
      <c r="A2" s="224" t="s">
        <v>310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417">
        <v>2400000</v>
      </c>
      <c r="D4" s="417">
        <v>2600000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295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6">
        <f>SUMIFS('Forbrug af biomasse'!$E$2:$E$403,'Forbrug af biomasse'!$D$2:$D$403,'Forbrug til andet'!B$15,'Forbrug af biomasse'!$C$2:$C$403,'Forbrug til andet'!$A16,'Forbrug af biomasse'!$A$2:$A$403,"Materialer")</f>
        <v>0</v>
      </c>
      <c r="C16" s="346">
        <f>SUMIFS('Forbrug af biomasse'!$E$2:$E$403,'Forbrug af biomasse'!$D$2:$D$403,'Forbrug til andet'!C$15,'Forbrug af biomasse'!$C$2:$C$403,'Forbrug til andet'!$A16,'Forbrug af biomasse'!$A$2:$A$403,"Materialer")</f>
        <v>0</v>
      </c>
      <c r="D16" s="346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6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6">
        <f>SUMIFS('Forbrug af biomasse'!$E$2:$E$403,'Forbrug af biomasse'!$D$2:$D$403,'Forbrug til andet'!C$15,'Forbrug af biomasse'!$C$2:$C$403,'Forbrug til andet'!$A17,'Forbrug af biomasse'!$A$2:$A$403,"Materialer")</f>
        <v>0</v>
      </c>
      <c r="D17" s="346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6">
        <f>SUMIFS('Forbrug af biomasse'!$E$2:$E$403,'Forbrug af biomasse'!$D$2:$D$403,'Forbrug til andet'!B$15,'Forbrug af biomasse'!$C$2:$C$403,'Forbrug til andet'!$A18,'Forbrug af biomasse'!$A$2:$A$403,"Materialer")</f>
        <v>0</v>
      </c>
      <c r="C18" s="346">
        <f>SUMIFS('Forbrug af biomasse'!$E$2:$E$403,'Forbrug af biomasse'!$D$2:$D$403,'Forbrug til andet'!C$15,'Forbrug af biomasse'!$C$2:$C$403,'Forbrug til andet'!$A18,'Forbrug af biomasse'!$A$2:$A$403,"Materialer")</f>
        <v>0</v>
      </c>
      <c r="D18" s="346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6">
        <f>SUMIFS('Forbrug af biomasse'!$E$2:$E$403,'Forbrug af biomasse'!$D$2:$D$403,'Forbrug til andet'!B$15,'Forbrug af biomasse'!$C$2:$C$403,'Forbrug til andet'!$A19,'Forbrug af biomasse'!$A$2:$A$403,"Materialer")</f>
        <v>0</v>
      </c>
      <c r="C19" s="346">
        <f>SUMIFS('Forbrug af biomasse'!$E$2:$E$403,'Forbrug af biomasse'!$D$2:$D$403,'Forbrug til andet'!C$15,'Forbrug af biomasse'!$C$2:$C$403,'Forbrug til andet'!$A19,'Forbrug af biomasse'!$A$2:$A$403,"Materialer")</f>
        <v>0</v>
      </c>
      <c r="D19" s="346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6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6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6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648850.25740686618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562074.76523918763</v>
      </c>
    </row>
    <row r="4" spans="1:9" hidden="1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129770.05148137324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46071.702068785875</v>
      </c>
    </row>
    <row r="5" spans="1:9" hidden="1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94198.189455557425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75246.248718922972</v>
      </c>
    </row>
    <row r="6" spans="1:9" hidden="1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173026.73530849765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190045.77103374171</v>
      </c>
    </row>
    <row r="7" spans="1:9" hidden="1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21628.341913562206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17276.888275794699</v>
      </c>
    </row>
    <row r="8" spans="1:9" hidden="1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31573.462664665116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25221.128328627925</v>
      </c>
    </row>
    <row r="9" spans="1:9" hidden="1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19417.799066386393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58741.420137701978</v>
      </c>
    </row>
    <row r="10" spans="1:9" hidden="1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104910.84953605094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83803.605176802695</v>
      </c>
    </row>
    <row r="11" spans="1:9" hidden="1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2927.3115483082306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2338.3593051509692</v>
      </c>
    </row>
    <row r="12" spans="1:9" hidden="1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40327.730823739985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32214.106039316102</v>
      </c>
    </row>
    <row r="13" spans="1:9" hidden="1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58245.567881809096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46527.014085311035</v>
      </c>
    </row>
    <row r="14" spans="1:9" hidden="1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10939.52158012771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8738.5751938754584</v>
      </c>
    </row>
    <row r="15" spans="1:9" hidden="1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4206.7261712878571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3360.3656886258095</v>
      </c>
    </row>
    <row r="16" spans="1:9" hidden="1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102374.15172419442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0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17989.144058005662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hidden="1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1542.1050369777552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hidden="1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1651.259855586846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hidden="1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15238.408806724705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hidden="1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71.270611166506612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hidden="1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1125.1782236252373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hidden="1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29.519410101552374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hidden="1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3810.512240832039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hidden="1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64.915351748399516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hidden="1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1148.0865099527102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hidden="1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2833.816076318562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hidden="1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325.58580566036647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hidden="1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534.73194997058431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hidden="1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15114.23333078555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101265.64710974213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119227.9805052822</v>
      </c>
    </row>
    <row r="46" spans="1:9" hidden="1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20253.129421948426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9772.7852873182146</v>
      </c>
    </row>
    <row r="47" spans="1:9" hidden="1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14701.451533526306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15961.325485832145</v>
      </c>
    </row>
    <row r="48" spans="1:9" hidden="1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27004.172562597898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40312.739310187637</v>
      </c>
    </row>
    <row r="49" spans="1:9" hidden="1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3375.5215703247372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3664.7944827443303</v>
      </c>
    </row>
    <row r="50" spans="1:9" hidden="1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4927.6502424621867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5349.9363121331962</v>
      </c>
    </row>
    <row r="51" spans="1:9" hidden="1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3030.523553713484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12460.301241330722</v>
      </c>
    </row>
    <row r="52" spans="1:9" hidden="1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16373.369580770957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17776.522310230877</v>
      </c>
    </row>
    <row r="53" spans="1:9" hidden="1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456.86365204810539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496.01561018353891</v>
      </c>
    </row>
    <row r="54" spans="1:9" hidden="1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6293.9233077513272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6833.2952204609919</v>
      </c>
    </row>
    <row r="55" spans="1:9" hidden="1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9090.3487445598003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9869.3666241568881</v>
      </c>
    </row>
    <row r="56" spans="1:9" hidden="1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1707.3241772453653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1853.6371623372183</v>
      </c>
    </row>
    <row r="57" spans="1:9" hidden="1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656.54107875590842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712.80484304183835</v>
      </c>
    </row>
    <row r="58" spans="1:9" hidden="1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15977.468766203758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0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2807.5542749488609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hidden="1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240.67535259190402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hidden="1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257.71107572742682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hidden="1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2378.2487733038556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hidden="1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11.123158968183114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hidden="1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175.60584992995032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hidden="1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4.6070755649821624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hidden="1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594.7042225576015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hidden="1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10.131297671715533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hidden="1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179.18113161111663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hidden="1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442.27187318266579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hidden="1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50.813969669536974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hidden="1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83.455275428935138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hidden="1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2358.8687857295367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0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207358.05559313373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202718.68836081229</v>
      </c>
    </row>
    <row r="88" spans="1:9" hidden="1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41471.611118626752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16616.285931214126</v>
      </c>
    </row>
    <row r="89" spans="1:9" hidden="1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30103.638216868068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27138.41963333889</v>
      </c>
    </row>
    <row r="90" spans="1:9" hidden="1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55295.481491502323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68542.179466258254</v>
      </c>
    </row>
    <row r="91" spans="1:9" hidden="1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6911.9351864377904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6231.107224205296</v>
      </c>
    </row>
    <row r="92" spans="1:9" hidden="1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10090.173736930508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9096.2881985699169</v>
      </c>
    </row>
    <row r="93" spans="1:9" hidden="1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6205.4950465701122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21185.764562298005</v>
      </c>
    </row>
    <row r="94" spans="1:9" hidden="1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33527.165200426622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30224.72804684523</v>
      </c>
    </row>
    <row r="95" spans="1:9" hidden="1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935.50341368192721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843.35600986246845</v>
      </c>
    </row>
    <row r="96" spans="1:9" hidden="1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12887.84238679955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11618.385536712913</v>
      </c>
    </row>
    <row r="97" spans="1:9" hidden="1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18613.983064687938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16780.499413998074</v>
      </c>
    </row>
    <row r="98" spans="1:9" hidden="1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3496.0268537768229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3151.6670218968543</v>
      </c>
    </row>
    <row r="99" spans="1:9" hidden="1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1344.3757621013274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1211.9542931642154</v>
      </c>
    </row>
    <row r="100" spans="1:9" hidden="1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32716.493215805542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0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2543.5912283773305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hidden="1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68.782772699511852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hidden="1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277.82436371988916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hidden="1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816.92003872404018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hidden="1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15.47158083370352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hidden="1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26.303103413603303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hidden="1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73.485337039665154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hidden="1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78.346709324351167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hidden="1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16.900995738263163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hidden="1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120.68130675187054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hidden="1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876.14056409986233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hidden="1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26.483764144438243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hidden="1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56.208438932954692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hidden="1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1629.0025287440153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0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32362.239890257872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43000.93389471776</v>
      </c>
    </row>
    <row r="130" spans="1:9" hidden="1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6472.447978051574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3524.6667126817838</v>
      </c>
    </row>
    <row r="131" spans="1:9" hidden="1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4698.2556754649595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5756.6344676779472</v>
      </c>
    </row>
    <row r="132" spans="1:9" hidden="1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8629.930637402098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14539.250189812357</v>
      </c>
    </row>
    <row r="133" spans="1:9" hidden="1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1078.7413296752623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1321.7500172556688</v>
      </c>
    </row>
    <row r="134" spans="1:9" hidden="1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1574.7669994053397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1929.5156784845281</v>
      </c>
    </row>
    <row r="135" spans="1:9" hidden="1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968.48766622770552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4493.9500586692739</v>
      </c>
    </row>
    <row r="136" spans="1:9" hidden="1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5232.5633549798777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6411.3059493308074</v>
      </c>
    </row>
    <row r="137" spans="1:9" hidden="1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146.00342294457823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178.89369906173573</v>
      </c>
    </row>
    <row r="138" spans="1:9" hidden="1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2011.3973667259413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2464.5060229391024</v>
      </c>
    </row>
    <row r="139" spans="1:9" hidden="1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2905.0725014252848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3559.4998756965615</v>
      </c>
    </row>
    <row r="140" spans="1:9" hidden="1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545.62268816170069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668.53542888721154</v>
      </c>
    </row>
    <row r="141" spans="1:9" hidden="1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209.81587038575631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257.08121370150025</v>
      </c>
    </row>
    <row r="142" spans="1:9" hidden="1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5106.0422937962412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0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396.97666570050825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hidden="1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10.734883600501851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hidden="1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43.359871794433573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hidden="1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127.49619101473459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hidden="1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2.4146397832947688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hidden="1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4.1051086252444469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hidden="1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11.468809826999765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hidden="1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12.227521108424749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hidden="1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2.6377276585728633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hidden="1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18.834654810985576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hidden="1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136.73870075546986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hidden="1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4.1333042306348711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hidden="1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8.7724153247963965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hidden="1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254.23738887912378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0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hidden="1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hidden="1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hidden="1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hidden="1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hidden="1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hidden="1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hidden="1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hidden="1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hidden="1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hidden="1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hidden="1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hidden="1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hidden="1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hidden="1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hidden="1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9263.6609473980971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7729.7520327712837</v>
      </c>
    </row>
    <row r="187" spans="1:9" hidden="1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929.31007077735489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7775.8483556054853</v>
      </c>
    </row>
    <row r="188" spans="1:9" hidden="1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9263.6609473980971</v>
      </c>
    </row>
    <row r="189" spans="1:9" hidden="1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926.24532479925938</v>
      </c>
    </row>
    <row r="190" spans="1:9" hidden="1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83385.706851283379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71612.964704217651</v>
      </c>
    </row>
    <row r="191" spans="1:9" hidden="1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8351.0323122956906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70217.470541786286</v>
      </c>
    </row>
    <row r="192" spans="1:9" hidden="1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81341.236571450892</v>
      </c>
    </row>
    <row r="193" spans="1:9" hidden="1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8087.8881277123883</v>
      </c>
    </row>
    <row r="194" spans="1:9" hidden="1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9263.6609473980971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7728.3769414673288</v>
      </c>
    </row>
    <row r="195" spans="1:9" hidden="1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929.31007077735489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7775.8483556054853</v>
      </c>
    </row>
    <row r="196" spans="1:9" hidden="1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9263.6609473980971</v>
      </c>
    </row>
    <row r="197" spans="1:9" hidden="1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927.62041610321421</v>
      </c>
    </row>
    <row r="198" spans="1:9" hidden="1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83391.308067005535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71843.216005203809</v>
      </c>
    </row>
    <row r="199" spans="1:9" hidden="1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8345.4310965735185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70305.803805458301</v>
      </c>
    </row>
    <row r="200" spans="1:9" hidden="1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81033.197945818625</v>
      </c>
    </row>
    <row r="201" spans="1:9" hidden="1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8077.3421886864571</v>
      </c>
    </row>
    <row r="202" spans="1:9" hidden="1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hidden="1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hidden="1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hidden="1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hidden="1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hidden="1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1193.9412236523135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1010.034185224394</v>
      </c>
    </row>
    <row r="208" spans="1:9" hidden="1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120.25583831355286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1024.0272781543856</v>
      </c>
    </row>
    <row r="209" spans="1:9" hidden="1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1193.9412236523135</v>
      </c>
    </row>
    <row r="210" spans="1:9" hidden="1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119.85924991060391</v>
      </c>
    </row>
    <row r="211" spans="1:9" hidden="1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10747.121982854449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9355.7050550022395</v>
      </c>
    </row>
    <row r="212" spans="1:9" hidden="1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1080.651574838349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9244.9402910940662</v>
      </c>
    </row>
    <row r="213" spans="1:9" hidden="1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10483.512251115475</v>
      </c>
    </row>
    <row r="214" spans="1:9" hidden="1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1046.5998352634929</v>
      </c>
    </row>
    <row r="215" spans="1:9" hidden="1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1193.9412236523135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1009.8562438001971</v>
      </c>
    </row>
    <row r="216" spans="1:9" hidden="1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120.25583831355286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1024.0272781543856</v>
      </c>
    </row>
    <row r="217" spans="1:9" hidden="1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1193.9412236523135</v>
      </c>
    </row>
    <row r="218" spans="1:9" hidden="1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120.03719133480094</v>
      </c>
    </row>
    <row r="219" spans="1:9" hidden="1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10747.846798944822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9386.0426573313671</v>
      </c>
    </row>
    <row r="220" spans="1:9" hidden="1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1079.9267587479762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9255.6330371256008</v>
      </c>
    </row>
    <row r="221" spans="1:9" hidden="1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10443.846582615975</v>
      </c>
    </row>
    <row r="222" spans="1:9" hidden="1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1045.2351554023292</v>
      </c>
    </row>
    <row r="223" spans="1:9" hidden="1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hidden="1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hidden="1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hidden="1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hidden="1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hidden="1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hidden="1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>
    <filterColumn colId="1">
      <filters>
        <filter val="Korn"/>
      </filters>
    </filterColumn>
  </autoFilter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311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75976.255165625393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37421.140603964748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90266.583697186172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22002.479776189128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66284.578534118831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32647.628233222706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78752.00538693853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19195.801313066269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11306124.881910801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9737622.5335018374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6257.0446016591122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2980433.248128525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1989694.3638441348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843656.57672861801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401960.68859899876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12989062.590821605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11461865.852294842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7753.9785502341792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3709649.3380054114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2500179.9549197182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1569201.2327152297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523381.79192356829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1638224.8785321345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692091.87949965673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525.15144386464101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2508040.5680731749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268541.33219413611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103551.37451739772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348039.31140100124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1882077.6974735428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814640.76605924184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650.78855763169781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3150253.3426541099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339352.29631439992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192605.55660235969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456618.20807643177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5880011.5738482485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696107.27987490175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1824139.6252331052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5742281.5453988183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262373.56843565725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97268.074687720582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140728.27827159571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11930939.715450084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1373162.6504626232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812348.75563371019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384827.87367359997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43293.135788279993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2414213.7695228113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5835911.4870443856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696107.27987490175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7470286.0842879545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6191677.4924300304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262373.56843565725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97268.074687720582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234547.13045265959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11930939.715450084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1373162.6504626232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1239900.7322830316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596483.20419407997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48103.484209199996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721719.35529882624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85441.004824644522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223896.98689600852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704814.2138566036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32204.032301743573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11938.794894044118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17273.150059468084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1464417.2058845724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168543.55648210307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99708.616697511316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47234.213980800007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5313.8490728400002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296323.3632129106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716306.46013408503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85441.004824644508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916911.47014555836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759973.58711494633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32204.032301743569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11938.794894044118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28788.583432446812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1464417.2058845721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168543.55648210307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152186.83601199093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73213.031670239987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5904.2767475999999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82131.531426910311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157338.48086693991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137787.71897449746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2237882.3950256575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124773.42126939242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617418.25015845289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197805.67678090825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49791.334322804847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40122.945261329733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649459.35727046686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108035.57873060764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178845.57608249979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0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136053.24395034276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105650.3443056977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2561506.1268809466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1500.1831158298883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771203.27679740218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179784.00628818327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49069.157461837603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38104.004212687338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657519.74086188513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1308.8168841700535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189463.31390885412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3768708.2939702673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3245874.1778339455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2085.6815338863707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251080.47924699794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20385129.269272327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519524.2171521649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1443229.1767579557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1273540.6502549821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861.55317224824194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105166.29969106747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24127415.151843689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323942.25935498846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546074.95951071149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230697.29316655223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175.05048128821366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33887.358586402894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4160096.0304783662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325508.2417873693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209119.74416372692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90515.640673249072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72.309839736855295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14274.342622748565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5038088.1961279493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307957.45225950622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2301995.9904044634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3568093.7851269185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282549.62447427149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437951.9179351207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491682.75270918722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425166.38734482112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155597.91975876514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153341.11706824251</v>
      </c>
      <c r="G397" s="168">
        <v>1</v>
      </c>
    </row>
    <row r="398" spans="1:7" x14ac:dyDescent="0.25">
      <c r="A398" t="s">
        <v>312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312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1759584.2426528081</v>
      </c>
      <c r="G399" s="168">
        <v>1</v>
      </c>
    </row>
    <row r="400" spans="1:7" x14ac:dyDescent="0.25">
      <c r="A400" s="168" t="s">
        <v>312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1826027.465332838</v>
      </c>
      <c r="G400" s="168">
        <v>1</v>
      </c>
    </row>
    <row r="401" spans="1:7" x14ac:dyDescent="0.25">
      <c r="A401" s="168" t="s">
        <v>312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312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640415.75734719133</v>
      </c>
      <c r="G402" s="168">
        <v>1</v>
      </c>
    </row>
    <row r="403" spans="1:7" x14ac:dyDescent="0.25">
      <c r="A403" s="168" t="s">
        <v>312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773972.53466716222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308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309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308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985367.17588557256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309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246341.79397139314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308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1022575.3805863893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309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255643.84514659733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308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309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308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358632.8241144272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309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89658.206028606801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308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433424.6194136109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309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108356.15485340272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2455691.5225277096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2537823.0539546199</v>
      </c>
      <c r="F14">
        <f>E14-D14</f>
        <v>82131.531426910311</v>
      </c>
      <c r="G14">
        <f t="shared" si="3"/>
        <v>82131.531426910311</v>
      </c>
      <c r="H14">
        <f t="shared" si="1"/>
        <v>197805.67678090825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157338.48086693991</v>
      </c>
      <c r="F15">
        <f t="shared" si="2"/>
        <v>157338.48086693991</v>
      </c>
      <c r="G15">
        <f t="shared" si="3"/>
        <v>157338.48086693991</v>
      </c>
      <c r="H15">
        <f t="shared" si="1"/>
        <v>49791.334322804847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137787.71897449746</v>
      </c>
      <c r="F16">
        <f t="shared" si="2"/>
        <v>137787.71897449746</v>
      </c>
      <c r="G16">
        <f t="shared" si="3"/>
        <v>137787.71897449746</v>
      </c>
      <c r="H16">
        <f t="shared" si="1"/>
        <v>40122.945261329733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2237882.3950256575</v>
      </c>
      <c r="F17">
        <f t="shared" ca="1" si="2"/>
        <v>2237882.3950256575</v>
      </c>
      <c r="G17">
        <f t="shared" ca="1" si="3"/>
        <v>2237882.3950256575</v>
      </c>
      <c r="H17">
        <f t="shared" ca="1" si="1"/>
        <v>649459.35727046686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401960.68859899876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124773.42126939242</v>
      </c>
      <c r="G18">
        <f t="shared" si="3"/>
        <v>124773.42126939242</v>
      </c>
      <c r="H18">
        <f t="shared" si="1"/>
        <v>108035.57873060764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725856.76217183587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923662.43895274412</v>
      </c>
      <c r="F20">
        <f t="shared" si="2"/>
        <v>197805.67678090825</v>
      </c>
      <c r="G20">
        <f t="shared" si="3"/>
        <v>197805.67678090825</v>
      </c>
      <c r="H20">
        <f t="shared" si="1"/>
        <v>82131.531426910311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49791.334322804847</v>
      </c>
      <c r="F21">
        <f t="shared" si="2"/>
        <v>49791.334322804847</v>
      </c>
      <c r="G21">
        <f t="shared" si="3"/>
        <v>49791.334322804847</v>
      </c>
      <c r="H21">
        <f t="shared" si="1"/>
        <v>157338.48086693991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40122.945261329733</v>
      </c>
      <c r="F22">
        <f t="shared" si="2"/>
        <v>40122.945261329733</v>
      </c>
      <c r="G22">
        <f t="shared" si="3"/>
        <v>40122.945261329733</v>
      </c>
      <c r="H22">
        <f t="shared" si="1"/>
        <v>137787.71897449746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649459.35727046686</v>
      </c>
      <c r="F23">
        <f t="shared" ca="1" si="2"/>
        <v>649459.35727046686</v>
      </c>
      <c r="G23">
        <f t="shared" ca="1" si="3"/>
        <v>649459.35727046686</v>
      </c>
      <c r="H23">
        <f t="shared" ca="1" si="1"/>
        <v>2237882.3950256575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348039.31140100124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108035.57873060764</v>
      </c>
      <c r="G24">
        <f t="shared" si="3"/>
        <v>108035.57873060764</v>
      </c>
      <c r="H24">
        <f t="shared" si="1"/>
        <v>124773.42126939242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2522134.74520774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2501188.6832770435</v>
      </c>
      <c r="F26">
        <f t="shared" si="2"/>
        <v>-20946.06193069648</v>
      </c>
      <c r="G26">
        <f t="shared" si="3"/>
        <v>0</v>
      </c>
      <c r="H26">
        <f t="shared" si="1"/>
        <v>200730.06821887975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136053.24395034276</v>
      </c>
      <c r="F27">
        <f t="shared" si="2"/>
        <v>136053.24395034276</v>
      </c>
      <c r="G27">
        <f t="shared" si="3"/>
        <v>136053.24395034276</v>
      </c>
      <c r="H27">
        <f t="shared" si="1"/>
        <v>49069.157461837603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105650.3443056977</v>
      </c>
      <c r="F28">
        <f t="shared" si="2"/>
        <v>105650.3443056977</v>
      </c>
      <c r="G28">
        <f t="shared" si="3"/>
        <v>105650.3443056977</v>
      </c>
      <c r="H28">
        <f t="shared" si="1"/>
        <v>38104.004212687338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2561506.1268809466</v>
      </c>
      <c r="F29">
        <f t="shared" ca="1" si="2"/>
        <v>2561506.1268809466</v>
      </c>
      <c r="G29">
        <f t="shared" ca="1" si="3"/>
        <v>2561506.1268809466</v>
      </c>
      <c r="H29">
        <f t="shared" ca="1" si="1"/>
        <v>657519.74086188513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523381.79192356829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1500.1831158298883</v>
      </c>
      <c r="G30">
        <f t="shared" si="3"/>
        <v>1500.1831158298883</v>
      </c>
      <c r="H30">
        <f t="shared" si="1"/>
        <v>1308.8168841700535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859413.53949180676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1060143.6077106865</v>
      </c>
      <c r="F32">
        <f t="shared" si="2"/>
        <v>200730.06821887975</v>
      </c>
      <c r="G32">
        <f t="shared" si="3"/>
        <v>179784.00628818327</v>
      </c>
      <c r="H32">
        <f t="shared" si="1"/>
        <v>-20946.06193069648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49069.157461837603</v>
      </c>
      <c r="F33">
        <f t="shared" si="2"/>
        <v>49069.157461837603</v>
      </c>
      <c r="G33">
        <f t="shared" si="3"/>
        <v>49069.157461837603</v>
      </c>
      <c r="H33">
        <f t="shared" si="1"/>
        <v>136053.24395034276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38104.004212687338</v>
      </c>
      <c r="F34">
        <f t="shared" si="2"/>
        <v>38104.004212687338</v>
      </c>
      <c r="G34">
        <f t="shared" si="3"/>
        <v>38104.004212687338</v>
      </c>
      <c r="H34">
        <f t="shared" si="1"/>
        <v>105650.3443056977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657519.74086188513</v>
      </c>
      <c r="F35">
        <f t="shared" ca="1" si="2"/>
        <v>657519.74086188513</v>
      </c>
      <c r="G35">
        <f t="shared" ca="1" si="3"/>
        <v>657519.74086188513</v>
      </c>
      <c r="H35">
        <f t="shared" ca="1" si="1"/>
        <v>2561506.1268809466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456618.20807643177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1308.8168841700535</v>
      </c>
      <c r="G36">
        <f t="shared" si="3"/>
        <v>1308.8168841700535</v>
      </c>
      <c r="H36">
        <f t="shared" si="1"/>
        <v>1500.1831158298883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topLeftCell="E1" zoomScale="80" zoomScaleNormal="8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25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1841748.7573203472</v>
      </c>
      <c r="O3" s="168">
        <f>SUMIF($F$3:$F$494,"Roer",J3:J494)</f>
        <v>6152561.8392005628</v>
      </c>
    </row>
    <row r="4" spans="1:21" hidden="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hidden="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hidden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hidden="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hidden="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hidden="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hidden="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hidden="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hidden="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hidden="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hidden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hidden="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-23159.152368495241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-19324.380081928208</v>
      </c>
    </row>
    <row r="18" spans="1:10" s="168" customFormat="1" hidden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-5111.205389275452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-42767.165955830169</v>
      </c>
    </row>
    <row r="22" spans="1:10" s="168" customFormat="1" hidden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-129691.25326357337</v>
      </c>
    </row>
    <row r="26" spans="1:10" s="168" customFormat="1" hidden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1768.3613201970361</v>
      </c>
    </row>
    <row r="28" spans="1:10" hidden="1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923.77083890889946</v>
      </c>
    </row>
    <row r="29" spans="1:10" hidden="1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-13430.55720958926</v>
      </c>
    </row>
    <row r="30" spans="1:10" s="168" customFormat="1" hidden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-9430.4487235689303</v>
      </c>
    </row>
    <row r="31" spans="1:10" hidden="1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-1042321.3356410422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-895162.05880272062</v>
      </c>
    </row>
    <row r="34" spans="1:10" s="168" customFormat="1" hidden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19086.051444654928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160480.0706016742</v>
      </c>
    </row>
    <row r="36" spans="1:10" hidden="1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4771.5128611637319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40120.017650418551</v>
      </c>
    </row>
    <row r="37" spans="1:10" hidden="1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-133616.51699673105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-1123479.5286685806</v>
      </c>
    </row>
    <row r="38" spans="1:10" s="168" customFormat="1" hidden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-120254.86529705793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-1011131.5758017225</v>
      </c>
    </row>
    <row r="39" spans="1:10" hidden="1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196599.93457438078</v>
      </c>
    </row>
    <row r="40" spans="1:10" hidden="1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68053.823506516434</v>
      </c>
    </row>
    <row r="41" spans="1:10" hidden="1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-40670.618285725446</v>
      </c>
    </row>
    <row r="42" spans="1:10" s="168" customFormat="1" hidden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-1238710.8312166664</v>
      </c>
    </row>
    <row r="43" spans="1:10" hidden="1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8985.59022555708</v>
      </c>
    </row>
    <row r="44" spans="1:10" hidden="1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4492.7951127785409</v>
      </c>
    </row>
    <row r="45" spans="1:10" hidden="1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-101098.60159640486</v>
      </c>
    </row>
    <row r="46" spans="1:10" s="168" customFormat="1" hidden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-56615.216893986719</v>
      </c>
    </row>
    <row r="47" spans="1:10" hidden="1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-23159.152368495241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-19320.942353668321</v>
      </c>
    </row>
    <row r="50" spans="1:10" s="168" customFormat="1" hidden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-3949.5678008037585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-33047.355511323316</v>
      </c>
    </row>
    <row r="54" spans="1:10" s="168" customFormat="1" hidden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-127375.33802672384</v>
      </c>
    </row>
    <row r="58" spans="1:10" s="168" customFormat="1" hidden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1298.4392888366847</v>
      </c>
    </row>
    <row r="60" spans="1:10" hidden="1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708.23961209273716</v>
      </c>
    </row>
    <row r="61" spans="1:10" hidden="1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-12290.970513367589</v>
      </c>
    </row>
    <row r="62" spans="1:10" s="168" customFormat="1" hidden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-2400.899900502437</v>
      </c>
    </row>
    <row r="63" spans="1:10" hidden="1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-792217.42663655255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-682510.55204943614</v>
      </c>
    </row>
    <row r="66" spans="1:10" s="168" customFormat="1" hidden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4843.5656441227138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40804.455989621136</v>
      </c>
    </row>
    <row r="68" spans="1:10" hidden="1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16952.479754429489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142815.5959636739</v>
      </c>
    </row>
    <row r="69" spans="1:10" hidden="1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-66763.448772588148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-562446.43044366641</v>
      </c>
    </row>
    <row r="70" spans="1:10" s="168" customFormat="1" hidden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-33381.724386294089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-281223.21522183332</v>
      </c>
    </row>
    <row r="71" spans="1:10" hidden="1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50623.083960377066</v>
      </c>
    </row>
    <row r="72" spans="1:10" hidden="1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66953.111044369667</v>
      </c>
    </row>
    <row r="73" spans="1:10" hidden="1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-364649.39075618383</v>
      </c>
    </row>
    <row r="74" spans="1:10" s="168" customFormat="1" hidden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-348892.93560005241</v>
      </c>
    </row>
    <row r="75" spans="1:10" hidden="1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4170.9151785935592</v>
      </c>
    </row>
    <row r="76" spans="1:10" hidden="1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2275.0446428692144</v>
      </c>
    </row>
    <row r="77" spans="1:10" hidden="1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-105005.44845292394</v>
      </c>
    </row>
    <row r="78" spans="1:10" s="168" customFormat="1" hidden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-28745.835436207686</v>
      </c>
    </row>
    <row r="79" spans="1:10" hidden="1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hidden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hidden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hidden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hidden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hidden="1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hidden="1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hidden="1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hidden="1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hidden="1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hidden="1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hidden="1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hidden="1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hidden="1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hidden="1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hidden="1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hidden="1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hidden="1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hidden="1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hidden="1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hidden="1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hidden="1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hidden="1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hidden="1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hidden="1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hidden="1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hidden="1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hidden="1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hidden="1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hidden="1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hidden="1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hidden="1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hidden="1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hidden="1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hidden="1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hidden="1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hidden="1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hidden="1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hidden="1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hidden="1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hidden="1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hidden="1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hidden="1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hidden="1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hidden="1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hidden="1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hidden="1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hidden="1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hidden="1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hidden="1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hidden="1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4866831.1257316815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4531165.7199757099</v>
      </c>
    </row>
    <row r="142" spans="1:10" hidden="1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2141405.6953219399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2242927.0313879768</v>
      </c>
    </row>
    <row r="143" spans="1:10" hidden="1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-103816041.18509859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-89931962.438270018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1475287.1756074829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1277986.2278300535</v>
      </c>
    </row>
    <row r="145" spans="1:10" hidden="1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161917.40740305968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0</v>
      </c>
    </row>
    <row r="146" spans="1:10" hidden="1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71243.659257346269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0</v>
      </c>
    </row>
    <row r="147" spans="1:10" hidden="1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-2338588.7275407361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287676.89370829368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0</v>
      </c>
    </row>
    <row r="149" spans="1:10" hidden="1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hidden="1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hidden="1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hidden="1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508907.37031494867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643974.76444503269</v>
      </c>
    </row>
    <row r="154" spans="1:10" hidden="1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223919.24293857746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318767.50840029126</v>
      </c>
    </row>
    <row r="155" spans="1:10" hidden="1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-10855677.370164357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-12781239.510166252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230247.13145319099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271087.98772152647</v>
      </c>
    </row>
    <row r="157" spans="1:10" hidden="1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16931.132369487572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0</v>
      </c>
    </row>
    <row r="158" spans="1:10" hidden="1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7449.6982425745327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0</v>
      </c>
    </row>
    <row r="159" spans="1:10" hidden="1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-244537.9773480458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44897.549885109423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0</v>
      </c>
    </row>
    <row r="161" spans="1:10" hidden="1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hidden="1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hidden="1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hidden="1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476841.83850651386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408971.58850930177</v>
      </c>
    </row>
    <row r="166" spans="1:10" hidden="1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-4325668.3827124415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-3455377.6551589398</v>
      </c>
    </row>
    <row r="167" spans="1:10" hidden="1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49176.2391869161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39282.363560350001</v>
      </c>
    </row>
    <row r="168" spans="1:10" hidden="1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1885.570853056071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0</v>
      </c>
    </row>
    <row r="169" spans="1:10" hidden="1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-13897.76917746879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0</v>
      </c>
    </row>
    <row r="170" spans="1:10" hidden="1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1139.7378311586701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0</v>
      </c>
    </row>
    <row r="171" spans="1:10" hidden="1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hidden="1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hidden="1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hidden="1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42419.629448643056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49448.382974306478</v>
      </c>
    </row>
    <row r="175" spans="1:10" hidden="1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-384809.45901702001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-417786.57103285362</v>
      </c>
    </row>
    <row r="176" spans="1:10" hidden="1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7674.9043817730326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8332.6225734075761</v>
      </c>
    </row>
    <row r="177" spans="1:10" hidden="1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167.73951114758921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0</v>
      </c>
    </row>
    <row r="178" spans="1:10" hidden="1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-1236.3391193135531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0</v>
      </c>
    </row>
    <row r="179" spans="1:10" hidden="1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177.87815862013929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0</v>
      </c>
    </row>
    <row r="180" spans="1:10" hidden="1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hidden="1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hidden="1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hidden="1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57571.970831305203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52386.162945076117</v>
      </c>
    </row>
    <row r="184" spans="1:10" hidden="1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-45569186.301930293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-36281465.379168868</v>
      </c>
    </row>
    <row r="185" spans="1:10" hidden="1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9867.6573548185261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7856.4727120699999</v>
      </c>
    </row>
    <row r="186" spans="1:10" hidden="1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5121.575902276225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6333.9633379046572</v>
      </c>
    </row>
    <row r="187" spans="1:10" hidden="1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-4053813.7409636253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-4386758.995844963</v>
      </c>
    </row>
    <row r="188" spans="1:10" hidden="1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1540.0390091335271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1666.5245146815153</v>
      </c>
    </row>
    <row r="189" spans="1:10" hidden="1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1434820.0938937333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1231838.6066559828</v>
      </c>
    </row>
    <row r="190" spans="1:10" hidden="1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-4736019.3996997671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-3783169.2492941888</v>
      </c>
    </row>
    <row r="191" spans="1:10" hidden="1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71788.404222661557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57345.137422429303</v>
      </c>
    </row>
    <row r="192" spans="1:10" hidden="1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61358.933289603585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0</v>
      </c>
    </row>
    <row r="193" spans="1:10" hidden="1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-135021.38683502848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0</v>
      </c>
    </row>
    <row r="194" spans="1:10" hidden="1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17993.506261165003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0</v>
      </c>
    </row>
    <row r="195" spans="1:10" hidden="1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hidden="1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hidden="1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hidden="1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127640.93205216507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148940.48607749608</v>
      </c>
    </row>
    <row r="199" spans="1:10" hidden="1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-421314.09573051688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-457419.55468738818</v>
      </c>
    </row>
    <row r="200" spans="1:10" hidden="1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11203.970601224639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12164.120059303184</v>
      </c>
    </row>
    <row r="201" spans="1:10" hidden="1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5458.4623313699367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0</v>
      </c>
    </row>
    <row r="202" spans="1:10" hidden="1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-12011.440135208601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0</v>
      </c>
    </row>
    <row r="203" spans="1:10" hidden="1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2808.2350812222835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0</v>
      </c>
    </row>
    <row r="204" spans="1:10" hidden="1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hidden="1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hidden="1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hidden="1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9186577.6684281882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10844581.832498401</v>
      </c>
    </row>
    <row r="208" spans="1:10" hidden="1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-26819143.972817134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-29457094.510229964</v>
      </c>
    </row>
    <row r="209" spans="1:10" hidden="1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393409.9134953288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432105.99916385004</v>
      </c>
    </row>
    <row r="210" spans="1:10" hidden="1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970870.72096674889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hidden="1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-1980993.1448742116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</v>
      </c>
    </row>
    <row r="212" spans="1:10" hidden="1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243687.97628394028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0</v>
      </c>
    </row>
    <row r="213" spans="1:10" hidden="1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hidden="1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hidden="1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hidden="1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1118319.8017173277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1794285.3577406448</v>
      </c>
    </row>
    <row r="217" spans="1:10" hidden="1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-3264804.4628180861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-4873810.1826016856</v>
      </c>
    </row>
    <row r="218" spans="1:10" hidden="1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61399.235054184261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91658.848307483349</v>
      </c>
    </row>
    <row r="219" spans="1:10" hidden="1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118188.07736161695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0</v>
      </c>
    </row>
    <row r="220" spans="1:10" hidden="1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-241154.42561301097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0</v>
      </c>
    </row>
    <row r="221" spans="1:10" hidden="1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38032.22751252247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0</v>
      </c>
    </row>
    <row r="222" spans="1:10" hidden="1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hidden="1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hidden="1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hidden="1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535976.26662836783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204512.2854833405</v>
      </c>
    </row>
    <row r="226" spans="1:10" hidden="1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214501.58981541518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92078.212679144403</v>
      </c>
    </row>
    <row r="227" spans="1:10" hidden="1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295057.43512149662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104752.96949426668</v>
      </c>
    </row>
    <row r="229" spans="1:10" hidden="1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7643.0426684706299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0</v>
      </c>
    </row>
    <row r="230" spans="1:10" hidden="1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3058.8011176822351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0</v>
      </c>
    </row>
    <row r="231" spans="1:10" hidden="1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24660.872433908124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0</v>
      </c>
    </row>
    <row r="233" spans="1:10" hidden="1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hidden="1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hidden="1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hidden="1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47680.200828962894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24727.394517531164</v>
      </c>
    </row>
    <row r="238" spans="1:10" hidden="1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19081.96223849271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11133.092987569276</v>
      </c>
    </row>
    <row r="239" spans="1:10" hidden="1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46049.426290638199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22220.326862420203</v>
      </c>
    </row>
    <row r="241" spans="1:10" hidden="1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679.92154143215612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0</v>
      </c>
    </row>
    <row r="242" spans="1:10" hidden="1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272.10953295450639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0</v>
      </c>
    </row>
    <row r="243" spans="1:10" hidden="1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3848.8066804365285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0</v>
      </c>
    </row>
    <row r="245" spans="1:10" hidden="1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hidden="1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hidden="1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hidden="1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1688212.4326212844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5488903.5061805509</v>
      </c>
    </row>
    <row r="250" spans="1:10" hidden="1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-2621402.873962163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-7930091.7185897669</v>
      </c>
    </row>
    <row r="251" spans="1:10" hidden="1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44150.140366207175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133560.03610519</v>
      </c>
    </row>
    <row r="252" spans="1:10" hidden="1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3079.7538876600129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0</v>
      </c>
    </row>
    <row r="253" spans="1:10" hidden="1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-3099.5380606629992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0</v>
      </c>
    </row>
    <row r="254" spans="1:10" hidden="1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472.06538425248846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0</v>
      </c>
    </row>
    <row r="255" spans="1:10" hidden="1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hidden="1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hidden="1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hidden="1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150182.59732972004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663658.33302001201</v>
      </c>
    </row>
    <row r="259" spans="1:10" hidden="1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-233198.78745825257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-958820.18052039889</v>
      </c>
    </row>
    <row r="260" spans="1:10" hidden="1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6890.4843346103708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28330.916749585758</v>
      </c>
    </row>
    <row r="261" spans="1:10" hidden="1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273.97348168258719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0</v>
      </c>
    </row>
    <row r="262" spans="1:10" hidden="1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-275.73347256418242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0</v>
      </c>
    </row>
    <row r="263" spans="1:10" hidden="1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73.674944363105141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0</v>
      </c>
    </row>
    <row r="264" spans="1:10" hidden="1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hidden="1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hidden="1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hidden="1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26592.576298296462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22830.571075841486</v>
      </c>
    </row>
    <row r="268" spans="1:10" hidden="1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-409823.6167631523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-327370.30272113567</v>
      </c>
    </row>
    <row r="269" spans="1:10" hidden="1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5754.1998223846313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4596.4997152924752</v>
      </c>
    </row>
    <row r="270" spans="1:10" hidden="1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707.65263586558297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</v>
      </c>
    </row>
    <row r="271" spans="1:10" hidden="1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-9088.1492447759319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0</v>
      </c>
    </row>
    <row r="272" spans="1:10" hidden="1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692.10764009924867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</v>
      </c>
    </row>
    <row r="273" spans="1:10" hidden="1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hidden="1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hidden="1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hidden="1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2365.6632903513441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2760.4235937153794</v>
      </c>
    </row>
    <row r="277" spans="1:10" hidden="1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-36457.719433438811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-39582.045692646403</v>
      </c>
    </row>
    <row r="278" spans="1:10" hidden="1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898.05430753979806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975.01509112264625</v>
      </c>
    </row>
    <row r="279" spans="1:10" hidden="1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62.952451248389146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</v>
      </c>
    </row>
    <row r="280" spans="1:10" hidden="1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-808.47755420289946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0</v>
      </c>
    </row>
    <row r="281" spans="1:10" hidden="1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108.01679932184807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</v>
      </c>
    </row>
    <row r="282" spans="1:10" hidden="1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hidden="1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hidden="1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hidden="1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1285714.9846981252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1103827.1362713135</v>
      </c>
    </row>
    <row r="286" spans="1:10" hidden="1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-5729898.4212063896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-4577087.5664194962</v>
      </c>
    </row>
    <row r="287" spans="1:10" hidden="1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91692.934427407396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73245.031455172386</v>
      </c>
    </row>
    <row r="288" spans="1:10" hidden="1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43923.483898291262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0</v>
      </c>
    </row>
    <row r="289" spans="1:10" hidden="1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-143510.81374408878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0</v>
      </c>
    </row>
    <row r="290" spans="1:10" hidden="1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18359.848574596796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0</v>
      </c>
    </row>
    <row r="291" spans="1:10" hidden="1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hidden="1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hidden="1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hidden="1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114376.61048846327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133462.73556734974</v>
      </c>
    </row>
    <row r="295" spans="1:10" hidden="1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-509729.1138865106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-553411.49666708452</v>
      </c>
    </row>
    <row r="296" spans="1:10" hidden="1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14310.457974219653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15536.824854127477</v>
      </c>
    </row>
    <row r="297" spans="1:10" hidden="1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3907.412816154349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</v>
      </c>
    </row>
    <row r="298" spans="1:10" hidden="1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-12766.655627292059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0</v>
      </c>
    </row>
    <row r="299" spans="1:10" hidden="1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2865.4098931451645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</v>
      </c>
    </row>
    <row r="300" spans="1:10" hidden="1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hidden="1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hidden="1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hidden="1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4996452.6467491016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4289613.2363824109</v>
      </c>
    </row>
    <row r="304" spans="1:10" hidden="1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-16785735.925768152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-13408576.828288432</v>
      </c>
    </row>
    <row r="305" spans="1:10" hidden="1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238535.20767823368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190543.78506547169</v>
      </c>
    </row>
    <row r="306" spans="1:10" hidden="1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217773.97539383339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0</v>
      </c>
    </row>
    <row r="307" spans="1:10" hidden="1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-495366.59130816505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</v>
      </c>
    </row>
    <row r="308" spans="1:10" hidden="1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60936.547138948117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</v>
      </c>
    </row>
    <row r="309" spans="1:10" hidden="1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hidden="1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hidden="1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hidden="1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647228.34574362647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755231.90616308514</v>
      </c>
    </row>
    <row r="313" spans="1:10" hidden="1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-2174383.4803263829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-2360722.1627986603</v>
      </c>
    </row>
    <row r="314" spans="1:10" hidden="1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37228.038192556705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40418.378650251572</v>
      </c>
    </row>
    <row r="315" spans="1:10" hidden="1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28209.912072692521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0</v>
      </c>
    </row>
    <row r="316" spans="1:10" hidden="1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-64168.585613965195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0</v>
      </c>
    </row>
    <row r="317" spans="1:10" hidden="1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9510.3281661942146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0</v>
      </c>
    </row>
    <row r="318" spans="1:10" hidden="1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hidden="1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hidden="1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hidden="1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443485.0759567644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380746.01851775026</v>
      </c>
    </row>
    <row r="322" spans="1:10" hidden="1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319309.25468887039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308404.27499937767</v>
      </c>
    </row>
    <row r="323" spans="1:10" hidden="1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-16484683.154722549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-13168093.525811519</v>
      </c>
    </row>
    <row r="324" spans="1:10" hidden="1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214177.89279242922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171086.97188662522</v>
      </c>
    </row>
    <row r="325" spans="1:10" hidden="1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9328.9576801234452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0</v>
      </c>
    </row>
    <row r="326" spans="1:10" hidden="1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6716.8495296888805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0</v>
      </c>
    </row>
    <row r="327" spans="1:10" hidden="1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-239432.67906009266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0</v>
      </c>
    </row>
    <row r="328" spans="1:10" hidden="1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26406.442931843019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0</v>
      </c>
    </row>
    <row r="329" spans="1:10" hidden="1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hidden="1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hidden="1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hidden="1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hidden="1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38067.938600913018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44420.368827070859</v>
      </c>
    </row>
    <row r="334" spans="1:10" hidden="1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27408.915792657375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35980.498749927392</v>
      </c>
    </row>
    <row r="335" spans="1:10" hidden="1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-1415014.7101019071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-1536277.5780113442</v>
      </c>
    </row>
    <row r="336" spans="1:10" hidden="1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33426.60754563925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36291.175854738685</v>
      </c>
    </row>
    <row r="337" spans="1:10" hidden="1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800.78047138631894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0</v>
      </c>
    </row>
    <row r="338" spans="1:10" hidden="1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576.56193939814955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0</v>
      </c>
    </row>
    <row r="339" spans="1:10" hidden="1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-20552.458289262289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0</v>
      </c>
    </row>
    <row r="340" spans="1:10" hidden="1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4121.2367581489098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</v>
      </c>
    </row>
    <row r="341" spans="1:10" hidden="1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hidden="1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hidden="1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hidden="1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hidden="1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890521.20597326325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764540.72969301161</v>
      </c>
    </row>
    <row r="346" spans="1:10" hidden="1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199432.82442731436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192621.83831318768</v>
      </c>
    </row>
    <row r="347" spans="1:10" hidden="1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-8736835.1822713651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-6979052.1127966549</v>
      </c>
    </row>
    <row r="348" spans="1:10" hidden="1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132432.61962386139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105788.20986168839</v>
      </c>
    </row>
    <row r="349" spans="1:10" hidden="1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51991.732278969313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0</v>
      </c>
    </row>
    <row r="350" spans="1:10" hidden="1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11643.583494377708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0</v>
      </c>
    </row>
    <row r="351" spans="1:10" hidden="1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-382565.17030300584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</v>
      </c>
    </row>
    <row r="352" spans="1:10" hidden="1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45317.520586153296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0</v>
      </c>
    </row>
    <row r="353" spans="1:10" hidden="1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hidden="1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hidden="1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hidden="1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hidden="1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79220.354681667741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92439.924590155046</v>
      </c>
    </row>
    <row r="358" spans="1:10" hidden="1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17741.451837782472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23289.731359685422</v>
      </c>
    </row>
    <row r="359" spans="1:10" hidden="1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-777224.81765986281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-843830.84636541374</v>
      </c>
    </row>
    <row r="360" spans="1:10" hidden="1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20668.674738984148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22439.92330399451</v>
      </c>
    </row>
    <row r="361" spans="1:10" hidden="1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4625.160461117559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0</v>
      </c>
    </row>
    <row r="362" spans="1:10" hidden="1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1035.8078033437744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0</v>
      </c>
    </row>
    <row r="363" spans="1:10" hidden="1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-34032.820641406128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0</v>
      </c>
    </row>
    <row r="364" spans="1:10" hidden="1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7072.6766232724804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0</v>
      </c>
    </row>
    <row r="365" spans="1:10" hidden="1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hidden="1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hidden="1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hidden="1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hidden="1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585264.40453683259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502468.07364783884</v>
      </c>
    </row>
    <row r="370" spans="1:10" hidden="1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-1203347.373814048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-961243.27132630046</v>
      </c>
    </row>
    <row r="371" spans="1:10" hidden="1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21503.755953042684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17177.368038449156</v>
      </c>
    </row>
    <row r="372" spans="1:10" hidden="1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20902.60872339553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</v>
      </c>
    </row>
    <row r="373" spans="1:10" hidden="1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-32558.580566036646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0</v>
      </c>
    </row>
    <row r="374" spans="1:10" hidden="1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3471.2963503423452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</v>
      </c>
    </row>
    <row r="375" spans="1:10" hidden="1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hidden="1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hidden="1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hidden="1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52064.850785097413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60752.957995602315</v>
      </c>
    </row>
    <row r="379" spans="1:10" hidden="1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-107049.22591328439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-116223.05007854359</v>
      </c>
    </row>
    <row r="380" spans="1:10" hidden="1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3356.0775186829628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3643.6841293680022</v>
      </c>
    </row>
    <row r="381" spans="1:10" hidden="1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1859.4864060870357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0</v>
      </c>
    </row>
    <row r="382" spans="1:10" hidden="1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-2896.3962711636073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0</v>
      </c>
    </row>
    <row r="383" spans="1:10" hidden="1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541.76301421527944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0</v>
      </c>
    </row>
    <row r="384" spans="1:10" hidden="1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hidden="1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hidden="1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hidden="1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109785.29276287823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94254.159559016596</v>
      </c>
    </row>
    <row r="388" spans="1:10" hidden="1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-504807.14055454289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-403243.88263509714</v>
      </c>
    </row>
    <row r="389" spans="1:10" hidden="1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8269.1379404542167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6605.4519068231548</v>
      </c>
    </row>
    <row r="390" spans="1:10" hidden="1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16746.239603956834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0</v>
      </c>
    </row>
    <row r="391" spans="1:10" hidden="1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-64167.833996470115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0</v>
      </c>
    </row>
    <row r="392" spans="1:10" hidden="1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5701.1486191158965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0</v>
      </c>
    </row>
    <row r="393" spans="1:10" hidden="1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hidden="1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hidden="1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hidden="1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9766.4488764202069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11396.184746681096</v>
      </c>
    </row>
    <row r="397" spans="1:10" hidden="1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-44907.409786904129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-48755.851264061734</v>
      </c>
    </row>
    <row r="398" spans="1:10" hidden="1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1290.5591005333174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1401.1564650836995</v>
      </c>
    </row>
    <row r="399" spans="1:10" hidden="1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1489.7377312421718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0</v>
      </c>
    </row>
    <row r="400" spans="1:10" hidden="1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-5708.3408393391628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0</v>
      </c>
    </row>
    <row r="401" spans="1:10" hidden="1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889.77463997762561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0</v>
      </c>
    </row>
    <row r="402" spans="1:10" hidden="1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hidden="1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hidden="1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hidden="1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1510561.320936006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0</v>
      </c>
    </row>
    <row r="406" spans="1:10" hidden="1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-5118707.5862097209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0</v>
      </c>
    </row>
    <row r="407" spans="1:10" hidden="1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201236.29342035094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0</v>
      </c>
    </row>
    <row r="408" spans="1:10" hidden="1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267618.05647888809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0</v>
      </c>
    </row>
    <row r="409" spans="1:10" hidden="1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-755711.66653927753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0</v>
      </c>
    </row>
    <row r="410" spans="1:10" hidden="1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161143.33637169731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0</v>
      </c>
    </row>
    <row r="411" spans="1:10" hidden="1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hidden="1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hidden="1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hidden="1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235752.34488596633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0</v>
      </c>
    </row>
    <row r="415" spans="1:10" hidden="1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-798873.43831018789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0</v>
      </c>
    </row>
    <row r="416" spans="1:10" hidden="1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31406.820360401598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0</v>
      </c>
    </row>
    <row r="417" spans="1:10" hidden="1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41766.979912890049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0</v>
      </c>
    </row>
    <row r="418" spans="1:10" hidden="1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-117943.43928647683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0</v>
      </c>
    </row>
    <row r="419" spans="1:10" hidden="1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25149.53804644987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0</v>
      </c>
    </row>
    <row r="420" spans="1:10" hidden="1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hidden="1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hidden="1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hidden="1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617418.25015845289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771203.27679740218</v>
      </c>
    </row>
    <row r="424" spans="1:10" hidden="1" x14ac:dyDescent="0.25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668869.77100499067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835470.21653051907</v>
      </c>
    </row>
    <row r="425" spans="1:10" s="168" customFormat="1" ht="15.75" hidden="1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-517308.96742545278</v>
      </c>
      <c r="J425" s="339">
        <f t="shared" ca="1" si="0"/>
        <v>-1830284.5644875036</v>
      </c>
    </row>
    <row r="426" spans="1:10" hidden="1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hidden="1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hidden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hidden="1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hidden="1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hidden="1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hidden="1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hidden="1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hidden="1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hidden="1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hidden="1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hidden="1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hidden="1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hidden="1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hidden="1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5291383263.0120001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5251697888.5394096</v>
      </c>
      <c r="N440" s="168"/>
      <c r="O440" s="168"/>
    </row>
    <row r="441" spans="1:15" hidden="1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132284581.57529998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132284581.57529998</v>
      </c>
      <c r="M441" s="168"/>
      <c r="N441" s="168"/>
      <c r="O441" s="168"/>
    </row>
    <row r="442" spans="1:15" hidden="1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hidden="1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68"/>
      <c r="N443" s="168"/>
      <c r="O443" s="168"/>
    </row>
    <row r="444" spans="1:15" hidden="1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277797621.30812997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1137647401.5475798</v>
      </c>
      <c r="M444" s="168"/>
      <c r="N444" s="168"/>
      <c r="O444" s="168"/>
    </row>
    <row r="445" spans="1:15" hidden="1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1521272688.1159499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1640328811.53372</v>
      </c>
      <c r="M445" s="168"/>
      <c r="N445" s="168"/>
      <c r="O445" s="168"/>
    </row>
    <row r="446" spans="1:15" hidden="1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264569163.15059999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264569163.15059999</v>
      </c>
      <c r="M446" s="168"/>
      <c r="N446" s="168"/>
      <c r="O446" s="168"/>
    </row>
    <row r="447" spans="1:15" hidden="1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132284581.57529999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132284581.57529999</v>
      </c>
      <c r="M447" s="168"/>
      <c r="N447" s="168"/>
      <c r="O447" s="168"/>
    </row>
    <row r="448" spans="1:15" hidden="1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198426872.36294997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330711453.93825001</v>
      </c>
      <c r="M448" s="168"/>
      <c r="N448" s="168"/>
      <c r="O448" s="168"/>
    </row>
    <row r="449" spans="1:15" hidden="1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1984268723.6294997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1984268723.6294997</v>
      </c>
      <c r="M449" s="168"/>
      <c r="N449" s="168"/>
      <c r="O449" s="168"/>
    </row>
    <row r="450" spans="1:15" hidden="1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132284581.57529999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132284581.57529999</v>
      </c>
      <c r="M450" s="168"/>
      <c r="N450" s="168"/>
      <c r="O450" s="168"/>
    </row>
    <row r="451" spans="1:15" hidden="1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251340704.99306995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383625286.56836998</v>
      </c>
      <c r="M451" s="168"/>
      <c r="N451" s="168"/>
      <c r="O451" s="168"/>
    </row>
    <row r="452" spans="1:15" hidden="1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1058276652.6023999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1640328811.53372</v>
      </c>
      <c r="M452" s="168"/>
      <c r="N452" s="168"/>
      <c r="O452" s="168"/>
    </row>
    <row r="453" spans="1:15" hidden="1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119056123.41776998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132284581.57529999</v>
      </c>
      <c r="M453" s="168"/>
      <c r="N453" s="168"/>
      <c r="O453" s="168"/>
    </row>
    <row r="454" spans="1:15" hidden="1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1794311755.2334659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  <c r="M454" s="168"/>
      <c r="N454" s="168"/>
      <c r="O454" s="168"/>
    </row>
    <row r="455" spans="1:15" hidden="1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29"/>
      <c r="M455" s="123"/>
    </row>
    <row r="456" spans="1:15" hidden="1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24"/>
      <c r="M456" s="123"/>
    </row>
    <row r="457" spans="1:15" hidden="1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24"/>
      <c r="M457" s="123"/>
    </row>
    <row r="458" spans="1:15" hidden="1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135673498.58292961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155868751.08985925</v>
      </c>
      <c r="L458" s="124"/>
      <c r="M458" s="123"/>
    </row>
    <row r="459" spans="1:15" s="168" customFormat="1" hidden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-143899.83555734475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-165319.5936172425</v>
      </c>
      <c r="L459" s="124"/>
      <c r="M459" s="123"/>
    </row>
    <row r="460" spans="1:15" hidden="1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137300477.7223759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161612308.51735726</v>
      </c>
      <c r="L460" s="124"/>
      <c r="M460" s="123"/>
    </row>
    <row r="461" spans="1:15" s="168" customFormat="1" hidden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-286542.73504246637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-337280.93060774158</v>
      </c>
      <c r="L461" s="124"/>
      <c r="M461" s="123"/>
    </row>
    <row r="462" spans="1:15" hidden="1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81967.284281734363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101577.11900806775</v>
      </c>
      <c r="L462" s="124"/>
      <c r="M462" s="123"/>
    </row>
    <row r="463" spans="1:15" hidden="1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119381661.83064809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150010797.29518309</v>
      </c>
      <c r="L463" s="124"/>
      <c r="M463" s="123"/>
    </row>
    <row r="464" spans="1:15" hidden="1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25"/>
      <c r="M464" s="123"/>
    </row>
    <row r="465" spans="1:14" hidden="1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24"/>
      <c r="M465" s="123"/>
    </row>
    <row r="466" spans="1:14" hidden="1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24"/>
      <c r="M466" s="123"/>
    </row>
    <row r="467" spans="1:14" hidden="1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24"/>
      <c r="M467" s="123"/>
    </row>
    <row r="468" spans="1:14" hidden="1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hidden="1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hidden="1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19012740.570732642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24755958.75798478</v>
      </c>
      <c r="L470" s="124"/>
      <c r="M470" s="123"/>
    </row>
    <row r="471" spans="1:14" hidden="1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13348716.868052995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24828613.374578577</v>
      </c>
      <c r="L471" s="125"/>
      <c r="M471" s="123"/>
    </row>
    <row r="472" spans="1:14" hidden="1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hidden="1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41428022.148986496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51564125.798275217</v>
      </c>
      <c r="L473" s="139"/>
      <c r="M473" s="123"/>
    </row>
    <row r="474" spans="1:14" hidden="1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25170381.54227329</v>
      </c>
      <c r="J474" s="283">
        <f ca="1">SUMIFS('Forbrug af biomasse'!$E$1:$E$425,'Forbrug af biomasse'!$A$1:$A$425,"Biogas",'Forbrug af biomasse'!$B$1:$B$425,$A$1,'Forbrug af biomasse'!$D$1:$D$425,J$2)*'[1]Processer - data'!J474</f>
        <v>30222252.570254702</v>
      </c>
    </row>
    <row r="475" spans="1:14" hidden="1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19974153.958042417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7649114.6368171647</v>
      </c>
    </row>
    <row r="476" spans="1:14" hidden="1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25966993.422671564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10188325.202039856</v>
      </c>
      <c r="M476" s="168"/>
      <c r="N476" s="168"/>
    </row>
    <row r="477" spans="1:14" hidden="1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14599.770737204595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6030.8722057376935</v>
      </c>
    </row>
    <row r="478" spans="1:14" hidden="1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3515126.7094579712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1472328.1956749447</v>
      </c>
    </row>
    <row r="479" spans="1:14" hidden="1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142695904.88490629</v>
      </c>
      <c r="J479" s="283">
        <f ca="1">J474*'[1]Processer - data'!J$479*Biogasanlæg!AC$3</f>
        <v>168891906.06290582</v>
      </c>
    </row>
    <row r="480" spans="1:14" hidden="1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83123874.74434638</v>
      </c>
      <c r="J480" s="283">
        <f ca="1">-SUMIFS('Resultater - Vestdanmark'!J$3:J$504,'Resultater - Vestdanmark'!$F$3:$F$504,"Gødning",'Resultater - Vestdanmark'!$A$3:$A$504,"&lt;&gt;Gødning")-SUM(J475:J479)</f>
        <v>51830761.496798158</v>
      </c>
    </row>
    <row r="481" spans="1:10" hidden="1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0.84889560316507295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0</v>
      </c>
    </row>
    <row r="482" spans="1:10" hidden="1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5.5068468303428961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4.7618635382619958</v>
      </c>
    </row>
    <row r="483" spans="1:10" hidden="1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2.5352940291307529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1.9439663352248373</v>
      </c>
    </row>
    <row r="484" spans="1:10" hidden="1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32.43490268413646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37.125365539707126</v>
      </c>
    </row>
    <row r="485" spans="1:10" hidden="1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2.2274826316201262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2.6781599805186716E-2</v>
      </c>
    </row>
    <row r="486" spans="1:10" hidden="1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s="168" customFormat="1" hidden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8.195439568579717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8.5049055225342247</v>
      </c>
    </row>
    <row r="488" spans="1:10" s="168" customFormat="1" hidden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8.8302975633288501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9.1637362320263129</v>
      </c>
    </row>
    <row r="489" spans="1:10" hidden="1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18.457685053109337</v>
      </c>
      <c r="J489" s="283">
        <f ca="1">SUM(J455:J473)*'[1]Processer - data'!$H$489</f>
        <v>22.13538476787237</v>
      </c>
    </row>
    <row r="490" spans="1:10" hidden="1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384827.87367359991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596483.20419407997</v>
      </c>
    </row>
    <row r="491" spans="1:10" hidden="1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792292.68109270581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1228053.655693694</v>
      </c>
    </row>
    <row r="492" spans="1:10" hidden="1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1124875.4356381574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1743556.9252391441</v>
      </c>
    </row>
    <row r="493" spans="1:10" hidden="1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245841.37635459361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212583.19367241056</v>
      </c>
    </row>
    <row r="494" spans="1:10" hidden="1" x14ac:dyDescent="0.25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157338.48086693991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136053.24395034276</v>
      </c>
    </row>
    <row r="495" spans="1:10" hidden="1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-1148421.9823713994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-1191787.2590405655</v>
      </c>
    </row>
    <row r="496" spans="1:10" hidden="1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246341.79397139314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255643.84514659733</v>
      </c>
    </row>
    <row r="497" spans="1:10" ht="15.75" hidden="1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985367.17588557256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1022575.3805863893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>
    <filterColumn colId="0">
      <filters>
        <filter val="Kornmark"/>
      </filters>
    </filterColumn>
    <filterColumn colId="6">
      <filters>
        <filter val="t CO2-ækvivalenter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595858.7431309158</v>
      </c>
      <c r="O3" s="168">
        <f>SUMIF($F$3:$F$494,"Roer",J3:J494)</f>
        <v>2218991.7484923378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-2984.8530591307835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-2525.0854630609851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-661.40711072454076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-5632.150029849121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-16715.17713113239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228.83188258540238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119.5390431416281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-1737.9591237037566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-1220.3316767859035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-134339.02478568061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-116946.31318752799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2469.7990355927864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21129.053199661092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617.44975889819659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5282.2632999152729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-17290.425197413584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-147919.04465750506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-15561.382677672224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-133127.14019175453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25338.412711104651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8770.9890153823799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-5241.7561255577375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-159648.91513841564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1162.7654959259739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581.38274796298708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-13082.497940793661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-7326.1988468444506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-2984.8530591307835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-2524.6406095004927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-511.08731283259965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-4352.115932156139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-16416.69182521931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168.02239649431095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91.648579905987816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-1590.4927851861123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-310.6844952194848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-102104.54458997581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-89167.405244647991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626.77363054236037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5371.8334828305296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2193.7077068982603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18801.417189906846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-8639.4140699838099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-74045.064297004807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-4319.7070349919068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-37022.532148502418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6524.4829998511359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8629.1549352869861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-46997.309621771892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-44966.561675152116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539.73040550064047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294.39840300034939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-13588.057020230279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-3719.8074648141715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1555330.5675874182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1634216.7062206881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684345.44973846409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808937.2695792407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-33177288.894901395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-32434990.137729965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471468.84305484517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460920.33991001931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22894.457672027809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10073.561375692238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-330666.85968905297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40676.333520027176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162635.43333905435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232256.85915681903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71559.590669183919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114967.14528262544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-3469232.1162356441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-4609700.1135137444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73581.842557692609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97770.9811930344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2393.9927126415209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1053.3567935622693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-34576.667582514274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6348.3295089059757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152388.00529004686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147500.27776849808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-1382387.0372875582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-1246221.4448410592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15715.628101828172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14167.633398873544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409.32386285529628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-3016.9582625721864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247.41679207443258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13556.366482160816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17834.12449382749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-122976.51158297987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-150679.50196714624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2452.7280852564199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3005.2555694580246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36.413261556896011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-268.38721191321355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38.614181422021268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18379.335570505849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18893.668417870507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-14547554.211270137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-13085325.170831122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3150.1611496051719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2833.526679774709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1635.0171932374858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2284.4162723425247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-1294143.6954418926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-1582134.7706550355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491.64364762624069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601.05111389160493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458536.46723484161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444276.67288576096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-1513526.0605395762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-1364443.2297854875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22941.97119260862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20682.179242112888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1434.3775357337349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-3156.3724096323963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420.63119070670751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40791.192085226663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53717.08863073292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-134642.57844915651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-164973.59051042711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3580.5388566499005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4387.1289301451579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127.6015622829028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-280.78942996672015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65.647642480237593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2935825.1170209297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3911222.3868830944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-8570799.6311828606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-10624037.817270029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125725.02481462537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155843.96738760898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52047.674860789142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-106199.60503412523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13063.935581949238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357390.04025699873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647129.52219338471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-1043358.6140619137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-1757795.3479483142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19621.82468205136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33057.811264038268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6335.9770668683195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-12928.113768894089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2038.8801197261814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171286.04824215223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73759.693248659503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68549.918995978427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33209.059817835579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94293.768610969055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37780.355730329458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340.9039293642287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136.43222540980838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1099.9530787588164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15237.527644200709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8918.2174564288307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6098.1690944977336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4015.277232520119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14716.368511538521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8014.014851888066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30.326655912806235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12.136947682410121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171.66897760975749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539515.00128171092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1979635.7853540727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-837741.83128696517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-2860078.2159102308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14109.399134845391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48169.953556170047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7666.7098582032122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-7715.9603891648412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1175.1550504299839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47995.005027315201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239355.96313826513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-74525.125916221936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-345809.45701460057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2202.0449516810727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10217.868936157283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682.02696368640136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-686.40826814593584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183.40570151219404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8498.3936609107313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8234.106402292211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-130970.4779154698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-118069.84138074558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1838.913791037985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1657.7801583716669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184.2404587021249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-2366.1394033568426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180.19325106753615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756.01317018159625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995.57831954987614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-11651.073150977343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-14275.71718512651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286.99810611575487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351.65033662429295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16.389946008241047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-210.49066715411448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28.122646120366912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410885.80335845257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398107.87297446071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-1831147.6057911029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-1650778.9450079598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29303.01464390651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26416.657754098691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4617.0244036391223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-15085.163343983817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1929.898573444673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36552.211061772163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48134.861005093881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-162898.04423771717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-199594.18153278055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4573.30286349986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5603.5334629906301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410.72835590754966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-1341.9691552827223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301.19804325437093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1596754.7116859583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1547098.0421698433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-5364346.4320682595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-4835956.487495237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76230.526673964559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68721.793918891824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4477.5802491225022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-10185.072212165651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1252.8966302132471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206839.72883747012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272383.01893959974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-694884.4135413277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-851421.43007113109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11897.249827728572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14577.350225219481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580.01487504529064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-1319.3495275990304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195.53878043790564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141727.92872501488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137320.40334469479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102044.10868201072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111229.52670920276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-5268136.6879519122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-4749223.4358343054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68446.472654512982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61704.471862779472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1569.5965252718861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1130.1094981957579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-40284.532739383925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4442.882312449583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12165.663246048969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16020.713723547729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8759.2775371552561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12976.778116073658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-452207.10876350245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-554076.06751400256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10682.397466311277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13088.827364832012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134.73126242940759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97.006508949173451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-3457.9497756060773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693.39781754993498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284590.69504426216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275740.3525415911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63734.278013491508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69471.26757395202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-2792097.4597031907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-2517074.9120997111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42322.508450650719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38153.727001200496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16074.460875598646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3599.8863497735147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-118278.97615348142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14010.972124041302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25317.056628504011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33339.515352756018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5669.7718995816995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8399.7078066687445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-248383.69887186182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-304337.23937205598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6605.2469836275677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8093.2148184364687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1429.9766062165504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320.24422498852249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-10522.043023133405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2186.6835106885273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187037.43667706003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181220.85375906911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-384562.95391545055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-346683.37240865396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6872.120295047017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6195.2141131323224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1700.2576580729353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-2648.3764144438242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282.36179900857064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16638.763875491062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21911.248681778354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-34210.542547738631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-41917.171391228163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1072.527444891731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1314.1363270280683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151.25413501585246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-235.59834114618761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44.068026434863633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35084.928425571226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33993.839930215792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-161325.09145215928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-145434.51517970586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2642.6318633465526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2382.3317277227206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1760.2837948759468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-6745.0126719545633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599.27719677663356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3121.1390084944578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4110.1642824715464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-14351.405534385731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-17584.355017182614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412.43387462634064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505.34309375936505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156.59403238809722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-600.03320821607349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93.528811057624878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482741.6723471756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0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-1635824.6607902772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0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64310.626438185238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0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28843.705214851889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0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-81450.126437200772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0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17367.92708532964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0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75341.185857651682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0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-255302.11468981206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0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10036.918577057813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0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4501.6187329537624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0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-12711.86944395619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0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2710.6013370167648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0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178845.57608249979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189463.31390885412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193749.37408937476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205251.92340125862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-139376.06530548685</v>
      </c>
      <c r="J425" s="339">
        <f t="shared" ca="1" si="0"/>
        <v>-303372.66354636679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649470442.23600006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644599413.91922998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16236761.055900002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16236761.055899998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34097198.217390008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139636145.08073997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186722752.14285001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201335837.09315997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32473522.111800004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32473522.1118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16236761.0559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16236761.0559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24355141.583849996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40591902.639750004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243551415.83850002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243551415.83849999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16236761.055900002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16236761.055900002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30849846.006210003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47086607.062109999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129894088.44720002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201335837.09315997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14613084.950310001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16236761.0559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220235879.96863076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19658698.542385615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22584932.369682513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-20850.671037951932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-23954.33218731765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9758495.5009451602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11486434.80143531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-20365.741162200829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-23971.908171692034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6879.4839146267968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8525.3301049752408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16112479.931648167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20361137.778863996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16462259.429267358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21598041.24201522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1638436.797459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3047492.443273739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34861763.89621713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43788521.46289213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5136646.569981494</v>
      </c>
      <c r="J474" s="283">
        <f ca="1">SUMIFS('Forbrug af biomasse'!$E$1:$E$425,'Forbrug af biomasse'!$A$1:$A$425,"Biogas",'Forbrug af biomasse'!$B$1:$B$425,$A$1,'Forbrug af biomasse'!$D$1:$D$425,J$2)*'[1]Processer - data'!J474</f>
        <v>6310761.9683396835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2894197.2854067707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1108334.6440677526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1845578.3453324179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724125.12538599258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1225.3533690174957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506.16887815798708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474423.0202096405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199840.79671847992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29120672.213348564</v>
      </c>
      <c r="J479" s="283">
        <f ca="1">J474*'[1]Processer - data'!J$479*Biogasanlæg!AC$3</f>
        <v>35266617.372895643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52081318.685979091</v>
      </c>
      <c r="J480" s="283">
        <f ca="1">-SUMIFS('Resultater - Østdanmark'!J$3:J$504,'Resultater - Østdanmark'!$F$3:$F$504,"Gødning",'Resultater - Østdanmark'!$A$3:$A$504,"&lt;&gt;Gødning")-SUM(J475:J479)</f>
        <v>49273192.361520991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2.044481167988875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1.8582126718683771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1.7426967012981696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1.7174205111643159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0.73826219280846694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0.70111367751344689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9.4129839428527653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9.5298076678016663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1.9286749755774253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2.3365287637384994E-2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2.9828004314202778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3.6048544774657745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3.2138624366711448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3.8841037679736861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3.9685313157915658</v>
      </c>
      <c r="J489" s="283">
        <f ca="1">SUM(J455:J473)*'[1]Processer - data'!$H$489</f>
        <v>4.843391412247529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47234.213980799999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73213.031670239987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97246.911136941184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150732.71226225881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138068.49935653029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214006.17400262188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77798.959879382572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76670.558534121257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49791.334322804847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49069.157461837603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-417978.01762860018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-505146.07429276785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89658.206028606801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108356.15485340272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358632.8241144272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433424.6194136109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 filterMode="1">
    <tabColor rgb="FFFF0000"/>
  </sheetPr>
  <dimension ref="A1:U511"/>
  <sheetViews>
    <sheetView topLeftCell="A2" zoomScale="70" zoomScaleNormal="7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x14ac:dyDescent="0.25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hidden="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5981850.4819778278</v>
      </c>
      <c r="O3" s="98">
        <f ca="1">SUMIF($F$3:$F$509,$L$3,J$3:J$509)</f>
        <v>66373.300562148681</v>
      </c>
      <c r="Q3" s="98"/>
      <c r="U3" s="98"/>
    </row>
    <row r="4" spans="1:21" hidden="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hidden="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hidden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hidden="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15049.501161183465</v>
      </c>
      <c r="O7" s="98">
        <f>SUMIFS(J$3:J$509,$F$3:$F$509,$L$3,$C$3:$C$509,$L7)+SUMIFS(J$3:J$509,$F$3:$F$509,$L$3,$C$3:$C$509,"",$A$3:$A$509,"Grøntsager I drivhus")</f>
        <v>12957.575020417829</v>
      </c>
    </row>
    <row r="8" spans="1:21" hidden="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1164655.4367701914</v>
      </c>
      <c r="O8" s="98">
        <f>SUMIFS(J$3:J$509,$F$3:$F$509,$L$3,$C$3:$C$509,$L8)</f>
        <v>0</v>
      </c>
    </row>
    <row r="9" spans="1:21" hidden="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15049.501161183465</v>
      </c>
      <c r="O9" s="98">
        <f>SUMIFS(J$3:J$509,$F$3:$F$509,$L$3,$C$3:$C$509,$L9)</f>
        <v>0</v>
      </c>
    </row>
    <row r="10" spans="1:21" hidden="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hidden="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hidden="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hidden="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hidden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hidden="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hidden="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hidden="1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-26144.005427626023</v>
      </c>
      <c r="J17" s="277">
        <f ca="1">'Resultater - Vestdanmark'!J17+'Resultater - Østdanmark'!J17</f>
        <v>-21849.465544989194</v>
      </c>
    </row>
    <row r="18" spans="1:10" s="168" customFormat="1" hidden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hidden="1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hidden="1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hidden="1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-5772.6124999999929</v>
      </c>
      <c r="J21" s="277">
        <f ca="1">'Resultater - Vestdanmark'!J21+'Resultater - Østdanmark'!J21</f>
        <v>-48399.315985679292</v>
      </c>
    </row>
    <row r="22" spans="1:10" s="168" customFormat="1" hidden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hidden="1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hidden="1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hidden="1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-146406.43039470576</v>
      </c>
    </row>
    <row r="26" spans="1:10" s="168" customFormat="1" hidden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hidden="1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1997.1932027824384</v>
      </c>
    </row>
    <row r="28" spans="1:10" hidden="1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1043.3098820505274</v>
      </c>
    </row>
    <row r="29" spans="1:10" hidden="1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-15168.516333293017</v>
      </c>
    </row>
    <row r="30" spans="1:10" s="168" customFormat="1" hidden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-10650.780400354834</v>
      </c>
    </row>
    <row r="31" spans="1:10" hidden="1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hidden="1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hidden="1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-1176660.3604267228</v>
      </c>
      <c r="J33" s="277">
        <f ca="1">'Resultater - Vestdanmark'!J33+'Resultater - Østdanmark'!J33</f>
        <v>-1012108.3719902486</v>
      </c>
    </row>
    <row r="34" spans="1:10" s="168" customFormat="1" hidden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hidden="1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21555.850480247715</v>
      </c>
      <c r="J35" s="277">
        <f ca="1">'Resultater - Vestdanmark'!J35+'Resultater - Østdanmark'!J35</f>
        <v>181609.12380133528</v>
      </c>
    </row>
    <row r="36" spans="1:10" hidden="1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5388.9626200619286</v>
      </c>
      <c r="J36" s="277">
        <f ca="1">'Resultater - Vestdanmark'!J36+'Resultater - Østdanmark'!J36</f>
        <v>45402.280950333821</v>
      </c>
    </row>
    <row r="37" spans="1:10" hidden="1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-150906.94219414465</v>
      </c>
      <c r="J37" s="277">
        <f ca="1">'Resultater - Vestdanmark'!J37+'Resultater - Østdanmark'!J37</f>
        <v>-1271398.5733260857</v>
      </c>
    </row>
    <row r="38" spans="1:10" s="168" customFormat="1" hidden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-135816.24797473015</v>
      </c>
      <c r="J38" s="277">
        <f ca="1">'Resultater - Vestdanmark'!J38+'Resultater - Østdanmark'!J38</f>
        <v>-1144258.715993477</v>
      </c>
    </row>
    <row r="39" spans="1:10" hidden="1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221938.34728548542</v>
      </c>
    </row>
    <row r="40" spans="1:10" hidden="1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76824.812521898813</v>
      </c>
    </row>
    <row r="41" spans="1:10" hidden="1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-45912.374411283185</v>
      </c>
    </row>
    <row r="42" spans="1:10" s="168" customFormat="1" hidden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-1398359.7463550819</v>
      </c>
    </row>
    <row r="43" spans="1:10" hidden="1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10148.355721483054</v>
      </c>
    </row>
    <row r="44" spans="1:10" hidden="1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5074.1778607415281</v>
      </c>
    </row>
    <row r="45" spans="1:10" hidden="1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-114181.09953719852</v>
      </c>
    </row>
    <row r="46" spans="1:10" s="168" customFormat="1" hidden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-63941.415740831173</v>
      </c>
    </row>
    <row r="47" spans="1:10" hidden="1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hidden="1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hidden="1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-26144.005427626023</v>
      </c>
      <c r="J49" s="277">
        <f ca="1">'Resultater - Vestdanmark'!J49+'Resultater - Østdanmark'!J49</f>
        <v>-21845.582963168814</v>
      </c>
    </row>
    <row r="50" spans="1:10" s="168" customFormat="1" hidden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hidden="1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hidden="1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hidden="1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-4460.6551136363578</v>
      </c>
      <c r="J53" s="277">
        <f ca="1">'Resultater - Vestdanmark'!J53+'Resultater - Østdanmark'!J53</f>
        <v>-37399.471443479459</v>
      </c>
    </row>
    <row r="54" spans="1:10" s="168" customFormat="1" hidden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hidden="1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hidden="1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hidden="1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-143792.02985194314</v>
      </c>
    </row>
    <row r="58" spans="1:10" s="168" customFormat="1" hidden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hidden="1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1466.4616853309956</v>
      </c>
    </row>
    <row r="60" spans="1:10" hidden="1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799.88819199872501</v>
      </c>
    </row>
    <row r="61" spans="1:10" hidden="1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-13881.463298553701</v>
      </c>
    </row>
    <row r="62" spans="1:10" s="168" customFormat="1" hidden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-2711.5843957219217</v>
      </c>
    </row>
    <row r="63" spans="1:10" hidden="1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hidden="1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hidden="1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-894321.9712265284</v>
      </c>
      <c r="J65" s="277">
        <f ca="1">'Resultater - Vestdanmark'!J65+'Resultater - Østdanmark'!J65</f>
        <v>-771677.95729408413</v>
      </c>
    </row>
    <row r="66" spans="1:10" s="168" customFormat="1" hidden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hidden="1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5470.3392746650743</v>
      </c>
      <c r="J67" s="277">
        <f ca="1">'Resultater - Vestdanmark'!J67+'Resultater - Østdanmark'!J67</f>
        <v>46176.289472451666</v>
      </c>
    </row>
    <row r="68" spans="1:10" hidden="1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19146.18746132775</v>
      </c>
      <c r="J68" s="277">
        <f ca="1">'Resultater - Vestdanmark'!J68+'Resultater - Østdanmark'!J68</f>
        <v>161617.01315358074</v>
      </c>
    </row>
    <row r="69" spans="1:10" hidden="1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-75402.862842571951</v>
      </c>
      <c r="J69" s="277">
        <f ca="1">'Resultater - Vestdanmark'!J69+'Resultater - Østdanmark'!J69</f>
        <v>-636491.49474067125</v>
      </c>
    </row>
    <row r="70" spans="1:10" s="168" customFormat="1" hidden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-37701.431421285997</v>
      </c>
      <c r="J70" s="277">
        <f ca="1">'Resultater - Vestdanmark'!J70+'Resultater - Østdanmark'!J70</f>
        <v>-318245.74737033574</v>
      </c>
    </row>
    <row r="71" spans="1:10" hidden="1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57147.5669602282</v>
      </c>
    </row>
    <row r="72" spans="1:10" hidden="1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75582.265979656659</v>
      </c>
    </row>
    <row r="73" spans="1:10" hidden="1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-411646.70037795574</v>
      </c>
    </row>
    <row r="74" spans="1:10" s="168" customFormat="1" hidden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-393859.49727520451</v>
      </c>
    </row>
    <row r="75" spans="1:10" hidden="1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4710.6455840941999</v>
      </c>
    </row>
    <row r="76" spans="1:10" hidden="1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2569.4430458695638</v>
      </c>
    </row>
    <row r="77" spans="1:10" hidden="1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-118593.50547315422</v>
      </c>
    </row>
    <row r="78" spans="1:10" s="168" customFormat="1" hidden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-32465.642901021856</v>
      </c>
    </row>
    <row r="79" spans="1:10" hidden="1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hidden="1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hidden="1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hidden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hidden="1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hidden="1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hidden="1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hidden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hidden="1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hidden="1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hidden="1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hidden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hidden="1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hidden="1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hidden="1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hidden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hidden="1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hidden="1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hidden="1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hidden="1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hidden="1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hidden="1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hidden="1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hidden="1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hidden="1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hidden="1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hidden="1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hidden="1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hidden="1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hidden="1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hidden="1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hidden="1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hidden="1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hidden="1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hidden="1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hidden="1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hidden="1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hidden="1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hidden="1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hidden="1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hidden="1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hidden="1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hidden="1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hidden="1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hidden="1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hidden="1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hidden="1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hidden="1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hidden="1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hidden="1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hidden="1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hidden="1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hidden="1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hidden="1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hidden="1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hidden="1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hidden="1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hidden="1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hidden="1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hidden="1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hidden="1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hidden="1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hidden="1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6422161.6933191</v>
      </c>
      <c r="J141" s="277">
        <f>'Resultater - Vestdanmark'!J141+'Resultater - Østdanmark'!J141</f>
        <v>6165382.4261963982</v>
      </c>
    </row>
    <row r="142" spans="1:10" hidden="1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2825751.1450604042</v>
      </c>
      <c r="J142" s="277">
        <f>'Resultater - Vestdanmark'!J142+'Resultater - Østdanmark'!J142</f>
        <v>3051864.3009672174</v>
      </c>
    </row>
    <row r="143" spans="1:10" hidden="1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-136993330.07999998</v>
      </c>
      <c r="J143" s="277">
        <f>'Resultater - Vestdanmark'!J143+'Resultater - Østdanmark'!J143</f>
        <v>-122366952.57599998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1946756.0186623281</v>
      </c>
      <c r="J144" s="277">
        <f>'Resultater - Vestdanmark'!J144+'Resultater - Østdanmark'!J144</f>
        <v>1738906.567740073</v>
      </c>
    </row>
    <row r="145" spans="1:10" hidden="1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184811.86507508749</v>
      </c>
      <c r="J145" s="277">
        <f>'Resultater - Vestdanmark'!J145+'Resultater - Østdanmark'!J145</f>
        <v>0</v>
      </c>
    </row>
    <row r="146" spans="1:10" hidden="1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81317.220633038509</v>
      </c>
      <c r="J146" s="277">
        <f>'Resultater - Vestdanmark'!J146+'Resultater - Østdanmark'!J146</f>
        <v>0</v>
      </c>
    </row>
    <row r="147" spans="1:10" hidden="1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-2669255.5872297892</v>
      </c>
      <c r="J147" s="277">
        <f>'Resultater - Vestdanmark'!J147+'Resultater - Østdanmark'!J147</f>
        <v>0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328353.22722832084</v>
      </c>
      <c r="J148" s="277">
        <f>'Resultater - Vestdanmark'!J148+'Resultater - Østdanmark'!J148</f>
        <v>0</v>
      </c>
    </row>
    <row r="149" spans="1:10" hidden="1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0</v>
      </c>
      <c r="J149" s="277">
        <f>'Resultater - Vestdanmark'!J149+'Resultater - Østdanmark'!J149</f>
        <v>0</v>
      </c>
    </row>
    <row r="150" spans="1:10" hidden="1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0</v>
      </c>
      <c r="J150" s="277">
        <f>'Resultater - Vestdanmark'!J150+'Resultater - Østdanmark'!J150</f>
        <v>0</v>
      </c>
    </row>
    <row r="151" spans="1:10" hidden="1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0</v>
      </c>
      <c r="J151" s="277">
        <f>'Resultater - Vestdanmark'!J151+'Resultater - Østdanmark'!J151</f>
        <v>0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0</v>
      </c>
      <c r="J152" s="277">
        <f>'Resultater - Vestdanmark'!J152+'Resultater - Østdanmark'!J152</f>
        <v>0</v>
      </c>
    </row>
    <row r="153" spans="1:10" hidden="1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671542.80365400296</v>
      </c>
      <c r="J153" s="277">
        <f>'Resultater - Vestdanmark'!J153+'Resultater - Østdanmark'!J153</f>
        <v>876231.62360185175</v>
      </c>
    </row>
    <row r="154" spans="1:10" hidden="1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295478.83360776136</v>
      </c>
      <c r="J154" s="277">
        <f>'Resultater - Vestdanmark'!J154+'Resultater - Østdanmark'!J154</f>
        <v>433734.65368291672</v>
      </c>
    </row>
    <row r="155" spans="1:10" hidden="1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-14324909.486400001</v>
      </c>
      <c r="J155" s="277">
        <f>'Resultater - Vestdanmark'!J155+'Resultater - Østdanmark'!J155</f>
        <v>-17390939.623679996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303828.9740108836</v>
      </c>
      <c r="J156" s="277">
        <f>'Resultater - Vestdanmark'!J156+'Resultater - Østdanmark'!J156</f>
        <v>368858.96891456086</v>
      </c>
    </row>
    <row r="157" spans="1:10" hidden="1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19325.125082129092</v>
      </c>
      <c r="J157" s="277">
        <f>'Resultater - Vestdanmark'!J157+'Resultater - Østdanmark'!J157</f>
        <v>0</v>
      </c>
    </row>
    <row r="158" spans="1:10" hidden="1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8503.0550361368023</v>
      </c>
      <c r="J158" s="277">
        <f>'Resultater - Vestdanmark'!J158+'Resultater - Østdanmark'!J158</f>
        <v>0</v>
      </c>
    </row>
    <row r="159" spans="1:10" hidden="1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-279114.64493056008</v>
      </c>
      <c r="J159" s="277">
        <f>'Resultater - Vestdanmark'!J159+'Resultater - Østdanmark'!J159</f>
        <v>0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51245.879394015399</v>
      </c>
      <c r="J160" s="277">
        <f>'Resultater - Vestdanmark'!J160+'Resultater - Østdanmark'!J160</f>
        <v>0</v>
      </c>
    </row>
    <row r="161" spans="1:10" hidden="1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0</v>
      </c>
      <c r="J161" s="277">
        <f>'Resultater - Vestdanmark'!J161+'Resultater - Østdanmark'!J161</f>
        <v>0</v>
      </c>
    </row>
    <row r="162" spans="1:10" hidden="1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0</v>
      </c>
      <c r="J162" s="277">
        <f>'Resultater - Vestdanmark'!J162+'Resultater - Østdanmark'!J162</f>
        <v>0</v>
      </c>
    </row>
    <row r="163" spans="1:10" hidden="1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0</v>
      </c>
      <c r="J163" s="277">
        <f>'Resultater - Vestdanmark'!J163+'Resultater - Østdanmark'!J163</f>
        <v>0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0</v>
      </c>
      <c r="J164" s="277">
        <f>'Resultater - Vestdanmark'!J164+'Resultater - Østdanmark'!J164</f>
        <v>0</v>
      </c>
    </row>
    <row r="165" spans="1:10" hidden="1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629229.84379656077</v>
      </c>
      <c r="J165" s="277">
        <f>'Resultater - Vestdanmark'!J165+'Resultater - Østdanmark'!J165</f>
        <v>556471.86627779983</v>
      </c>
    </row>
    <row r="166" spans="1:10" hidden="1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-5708055.4199999999</v>
      </c>
      <c r="J166" s="277">
        <f>'Resultater - Vestdanmark'!J166+'Resultater - Østdanmark'!J166</f>
        <v>-4701599.0999999987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64891.867288744274</v>
      </c>
      <c r="J167" s="277">
        <f>'Resultater - Vestdanmark'!J167+'Resultater - Østdanmark'!J167</f>
        <v>53449.996959223543</v>
      </c>
    </row>
    <row r="168" spans="1:10" hidden="1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2294.8947159113673</v>
      </c>
      <c r="J168" s="277">
        <f>'Resultater - Vestdanmark'!J168+'Resultater - Østdanmark'!J168</f>
        <v>0</v>
      </c>
    </row>
    <row r="169" spans="1:10" hidden="1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-16914.727440040977</v>
      </c>
      <c r="J169" s="277">
        <f>'Resultater - Vestdanmark'!J169+'Resultater - Østdanmark'!J169</f>
        <v>0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1387.1546232331027</v>
      </c>
      <c r="J170" s="277">
        <f>'Resultater - Vestdanmark'!J170+'Resultater - Østdanmark'!J170</f>
        <v>0</v>
      </c>
    </row>
    <row r="171" spans="1:10" hidden="1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0</v>
      </c>
      <c r="J171" s="277">
        <f>'Resultater - Vestdanmark'!J171+'Resultater - Østdanmark'!J171</f>
        <v>0</v>
      </c>
    </row>
    <row r="172" spans="1:10" hidden="1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0</v>
      </c>
      <c r="J172" s="277">
        <f>'Resultater - Vestdanmark'!J172+'Resultater - Østdanmark'!J172</f>
        <v>0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0</v>
      </c>
      <c r="J173" s="277">
        <f>'Resultater - Vestdanmark'!J173+'Resultater - Østdanmark'!J173</f>
        <v>0</v>
      </c>
    </row>
    <row r="174" spans="1:10" hidden="1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55975.995930803874</v>
      </c>
      <c r="J174" s="277">
        <f>'Resultater - Vestdanmark'!J174+'Resultater - Østdanmark'!J174</f>
        <v>67282.507468133961</v>
      </c>
    </row>
    <row r="175" spans="1:10" hidden="1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-507785.97059999988</v>
      </c>
      <c r="J175" s="277">
        <f>'Resultater - Vestdanmark'!J175+'Resultater - Østdanmark'!J175</f>
        <v>-568466.07299999986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10127.632467029453</v>
      </c>
      <c r="J176" s="277">
        <f>'Resultater - Vestdanmark'!J176+'Resultater - Østdanmark'!J176</f>
        <v>11337.8781428656</v>
      </c>
    </row>
    <row r="177" spans="1:10" hidden="1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204.15277270448522</v>
      </c>
      <c r="J177" s="277">
        <f>'Resultater - Vestdanmark'!J177+'Resultater - Østdanmark'!J177</f>
        <v>0</v>
      </c>
    </row>
    <row r="178" spans="1:10" hidden="1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-1504.7263312267667</v>
      </c>
      <c r="J178" s="277">
        <f>'Resultater - Vestdanmark'!J178+'Resultater - Østdanmark'!J178</f>
        <v>0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216.49234004216055</v>
      </c>
      <c r="J179" s="277">
        <f>'Resultater - Vestdanmark'!J179+'Resultater - Østdanmark'!J179</f>
        <v>0</v>
      </c>
    </row>
    <row r="180" spans="1:10" hidden="1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0</v>
      </c>
      <c r="J180" s="277">
        <f>'Resultater - Vestdanmark'!J180+'Resultater - Østdanmark'!J180</f>
        <v>0</v>
      </c>
    </row>
    <row r="181" spans="1:10" hidden="1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0</v>
      </c>
      <c r="J181" s="277">
        <f>'Resultater - Vestdanmark'!J181+'Resultater - Østdanmark'!J181</f>
        <v>0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0</v>
      </c>
      <c r="J182" s="277">
        <f>'Resultater - Vestdanmark'!J182+'Resultater - Østdanmark'!J182</f>
        <v>0</v>
      </c>
    </row>
    <row r="183" spans="1:10" hidden="1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75951.306401811045</v>
      </c>
      <c r="J183" s="277">
        <f>'Resultater - Vestdanmark'!J183+'Resultater - Østdanmark'!J183</f>
        <v>71279.831362946628</v>
      </c>
    </row>
    <row r="184" spans="1:10" hidden="1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-60116740.513200432</v>
      </c>
      <c r="J184" s="277">
        <f>'Resultater - Vestdanmark'!J184+'Resultater - Østdanmark'!J184</f>
        <v>-49366790.54999999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13017.818504423698</v>
      </c>
      <c r="J185" s="277">
        <f>'Resultater - Vestdanmark'!J185+'Resultater - Østdanmark'!J185</f>
        <v>10689.999391844709</v>
      </c>
    </row>
    <row r="186" spans="1:10" hidden="1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6756.593095513711</v>
      </c>
      <c r="J186" s="277">
        <f>'Resultater - Vestdanmark'!J186+'Resultater - Østdanmark'!J186</f>
        <v>8618.3796102471824</v>
      </c>
    </row>
    <row r="187" spans="1:10" hidden="1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-5347957.4364055181</v>
      </c>
      <c r="J187" s="277">
        <f>'Resultater - Vestdanmark'!J187+'Resultater - Østdanmark'!J187</f>
        <v>-5968893.766499998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2031.6826567597677</v>
      </c>
      <c r="J188" s="277">
        <f>'Resultater - Vestdanmark'!J188+'Resultater - Østdanmark'!J188</f>
        <v>2267.5756285731204</v>
      </c>
    </row>
    <row r="189" spans="1:10" hidden="1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1893356.5611285749</v>
      </c>
      <c r="J189" s="277">
        <f>'Resultater - Vestdanmark'!J189+'Resultater - Østdanmark'!J189</f>
        <v>1676115.2795417437</v>
      </c>
    </row>
    <row r="190" spans="1:10" hidden="1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-6249545.4602393433</v>
      </c>
      <c r="J190" s="277">
        <f>'Resultater - Vestdanmark'!J190+'Resultater - Østdanmark'!J190</f>
        <v>-5147612.4790796768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94730.375415270173</v>
      </c>
      <c r="J191" s="277">
        <f>'Resultater - Vestdanmark'!J191+'Resultater - Østdanmark'!J191</f>
        <v>78027.316664542188</v>
      </c>
    </row>
    <row r="192" spans="1:10" hidden="1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62793.310825337321</v>
      </c>
      <c r="J192" s="277">
        <f>'Resultater - Vestdanmark'!J192+'Resultater - Østdanmark'!J192</f>
        <v>0</v>
      </c>
    </row>
    <row r="193" spans="1:10" hidden="1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-138177.75924466088</v>
      </c>
      <c r="J193" s="277">
        <f>'Resultater - Vestdanmark'!J193+'Resultater - Østdanmark'!J193</f>
        <v>0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18414.137451871709</v>
      </c>
      <c r="J194" s="277">
        <f>'Resultater - Vestdanmark'!J194+'Resultater - Østdanmark'!J194</f>
        <v>0</v>
      </c>
    </row>
    <row r="195" spans="1:10" hidden="1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0</v>
      </c>
      <c r="J195" s="277">
        <f>'Resultater - Vestdanmark'!J195+'Resultater - Østdanmark'!J195</f>
        <v>0</v>
      </c>
    </row>
    <row r="196" spans="1:10" hidden="1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0</v>
      </c>
      <c r="J196" s="277">
        <f>'Resultater - Vestdanmark'!J196+'Resultater - Østdanmark'!J196</f>
        <v>0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0</v>
      </c>
      <c r="J197" s="277">
        <f>'Resultater - Vestdanmark'!J197+'Resultater - Østdanmark'!J197</f>
        <v>0</v>
      </c>
    </row>
    <row r="198" spans="1:10" hidden="1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168432.12413739174</v>
      </c>
      <c r="J198" s="277">
        <f>'Resultater - Vestdanmark'!J198+'Resultater - Østdanmark'!J198</f>
        <v>202657.57470822899</v>
      </c>
    </row>
    <row r="199" spans="1:10" hidden="1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-555956.67417967343</v>
      </c>
      <c r="J199" s="277">
        <f>'Resultater - Vestdanmark'!J199+'Resultater - Østdanmark'!J199</f>
        <v>-622393.14519781526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14784.509457874539</v>
      </c>
      <c r="J200" s="277">
        <f>'Resultater - Vestdanmark'!J200+'Resultater - Østdanmark'!J200</f>
        <v>16551.248989448344</v>
      </c>
    </row>
    <row r="201" spans="1:10" hidden="1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5586.0638936528394</v>
      </c>
      <c r="J201" s="277">
        <f>'Resultater - Vestdanmark'!J201+'Resultater - Østdanmark'!J201</f>
        <v>0</v>
      </c>
    </row>
    <row r="202" spans="1:10" hidden="1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-12292.229565175321</v>
      </c>
      <c r="J202" s="277">
        <f>'Resultater - Vestdanmark'!J202+'Resultater - Østdanmark'!J202</f>
        <v>0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2873.8827237025212</v>
      </c>
      <c r="J203" s="277">
        <f>'Resultater - Vestdanmark'!J203+'Resultater - Østdanmark'!J203</f>
        <v>0</v>
      </c>
    </row>
    <row r="204" spans="1:10" hidden="1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0</v>
      </c>
      <c r="J204" s="277">
        <f>'Resultater - Vestdanmark'!J204+'Resultater - Østdanmark'!J204</f>
        <v>0</v>
      </c>
    </row>
    <row r="205" spans="1:10" hidden="1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0</v>
      </c>
      <c r="J205" s="277">
        <f>'Resultater - Vestdanmark'!J205+'Resultater - Østdanmark'!J205</f>
        <v>0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0</v>
      </c>
      <c r="J206" s="277">
        <f>'Resultater - Vestdanmark'!J206+'Resultater - Østdanmark'!J206</f>
        <v>0</v>
      </c>
    </row>
    <row r="207" spans="1:10" hidden="1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12122402.785449117</v>
      </c>
      <c r="J207" s="277">
        <f>'Resultater - Vestdanmark'!J207+'Resultater - Østdanmark'!J207</f>
        <v>14755804.219381496</v>
      </c>
    </row>
    <row r="208" spans="1:10" hidden="1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-35389943.603999995</v>
      </c>
      <c r="J208" s="277">
        <f>'Resultater - Vestdanmark'!J208+'Resultater - Østdanmark'!J208</f>
        <v>-40081132.327499993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519134.93830995419</v>
      </c>
      <c r="J209" s="277">
        <f>'Resultater - Vestdanmark'!J209+'Resultater - Østdanmark'!J209</f>
        <v>587949.96655145905</v>
      </c>
    </row>
    <row r="210" spans="1:10" hidden="1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1022918.395827538</v>
      </c>
      <c r="J210" s="277">
        <f>'Resultater - Vestdanmark'!J210+'Resultater - Østdanmark'!J210</f>
        <v>0</v>
      </c>
    </row>
    <row r="211" spans="1:10" hidden="1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-2087192.7499083369</v>
      </c>
      <c r="J211" s="277">
        <f>'Resultater - Vestdanmark'!J211+'Resultater - Østdanmark'!J211</f>
        <v>0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256751.91186588953</v>
      </c>
      <c r="J212" s="277">
        <f>'Resultater - Vestdanmark'!J212+'Resultater - Østdanmark'!J212</f>
        <v>0</v>
      </c>
    </row>
    <row r="213" spans="1:10" hidden="1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0</v>
      </c>
      <c r="J213" s="277">
        <f>'Resultater - Vestdanmark'!J213+'Resultater - Østdanmark'!J213</f>
        <v>0</v>
      </c>
    </row>
    <row r="214" spans="1:10" hidden="1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0</v>
      </c>
      <c r="J214" s="277">
        <f>'Resultater - Vestdanmark'!J214+'Resultater - Østdanmark'!J214</f>
        <v>0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0</v>
      </c>
      <c r="J215" s="277">
        <f>'Resultater - Vestdanmark'!J215+'Resultater - Østdanmark'!J215</f>
        <v>0</v>
      </c>
    </row>
    <row r="216" spans="1:10" hidden="1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1475709.8419743264</v>
      </c>
      <c r="J216" s="277">
        <f>'Resultater - Vestdanmark'!J216+'Resultater - Østdanmark'!J216</f>
        <v>2441414.8799340297</v>
      </c>
    </row>
    <row r="217" spans="1:10" hidden="1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-4308163.0768799996</v>
      </c>
      <c r="J217" s="277">
        <f>'Resultater - Vestdanmark'!J217+'Resultater - Østdanmark'!J217</f>
        <v>-6631605.5305499993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81021.05973623562</v>
      </c>
      <c r="J218" s="277">
        <f>'Resultater - Vestdanmark'!J218+'Resultater - Østdanmark'!J218</f>
        <v>124716.65957152162</v>
      </c>
    </row>
    <row r="219" spans="1:10" hidden="1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124524.05442848527</v>
      </c>
      <c r="J219" s="277">
        <f>'Resultater - Vestdanmark'!J219+'Resultater - Østdanmark'!J219</f>
        <v>0</v>
      </c>
    </row>
    <row r="220" spans="1:10" hidden="1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-254082.53938190505</v>
      </c>
      <c r="J220" s="277">
        <f>'Resultater - Vestdanmark'!J220+'Resultater - Østdanmark'!J220</f>
        <v>0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40071.107632248648</v>
      </c>
      <c r="J221" s="277">
        <f>'Resultater - Vestdanmark'!J221+'Resultater - Østdanmark'!J221</f>
        <v>0</v>
      </c>
    </row>
    <row r="222" spans="1:10" hidden="1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0</v>
      </c>
      <c r="J222" s="277">
        <f>'Resultater - Vestdanmark'!J222+'Resultater - Østdanmark'!J222</f>
        <v>0</v>
      </c>
    </row>
    <row r="223" spans="1:10" hidden="1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0</v>
      </c>
      <c r="J223" s="277">
        <f>'Resultater - Vestdanmark'!J223+'Resultater - Østdanmark'!J223</f>
        <v>0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0</v>
      </c>
      <c r="J224" s="277">
        <f>'Resultater - Vestdanmark'!J224+'Resultater - Østdanmark'!J224</f>
        <v>0</v>
      </c>
    </row>
    <row r="225" spans="1:10" hidden="1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707262.31487052003</v>
      </c>
      <c r="J225" s="277">
        <f>'Resultater - Vestdanmark'!J225+'Resultater - Østdanmark'!J225</f>
        <v>278271.97873199999</v>
      </c>
    </row>
    <row r="226" spans="1:10" hidden="1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283051.50881139364</v>
      </c>
      <c r="J226" s="277">
        <f>'Resultater - Vestdanmark'!J226+'Resultater - Østdanmark'!J226</f>
        <v>125287.27249697997</v>
      </c>
    </row>
    <row r="227" spans="1:10" hidden="1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389351.20373246568</v>
      </c>
      <c r="J228" s="277">
        <f>'Resultater - Vestdanmark'!J228+'Resultater - Østdanmark'!J228</f>
        <v>142533.32522459613</v>
      </c>
    </row>
    <row r="229" spans="1:10" hidden="1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7983.9465978348589</v>
      </c>
      <c r="J229" s="277">
        <f>'Resultater - Vestdanmark'!J229+'Resultater - Østdanmark'!J229</f>
        <v>0</v>
      </c>
    </row>
    <row r="230" spans="1:10" hidden="1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3195.2333430920435</v>
      </c>
      <c r="J230" s="277">
        <f>'Resultater - Vestdanmark'!J230+'Resultater - Østdanmark'!J230</f>
        <v>0</v>
      </c>
    </row>
    <row r="231" spans="1:10" hidden="1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25760.825512666939</v>
      </c>
      <c r="J232" s="277">
        <f>'Resultater - Vestdanmark'!J232+'Resultater - Østdanmark'!J232</f>
        <v>0</v>
      </c>
    </row>
    <row r="233" spans="1:10" hidden="1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0</v>
      </c>
      <c r="J233" s="277">
        <f>'Resultater - Vestdanmark'!J233+'Resultater - Østdanmark'!J233</f>
        <v>0</v>
      </c>
    </row>
    <row r="234" spans="1:10" hidden="1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0</v>
      </c>
      <c r="J234" s="277">
        <f>'Resultater - Vestdanmark'!J234+'Resultater - Østdanmark'!J234</f>
        <v>0</v>
      </c>
    </row>
    <row r="235" spans="1:10" hidden="1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0</v>
      </c>
      <c r="J236" s="277">
        <f>'Resultater - Vestdanmark'!J236+'Resultater - Østdanmark'!J236</f>
        <v>0</v>
      </c>
    </row>
    <row r="237" spans="1:10" hidden="1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62917.728473163603</v>
      </c>
      <c r="J237" s="277">
        <f>'Resultater - Vestdanmark'!J237+'Resultater - Østdanmark'!J237</f>
        <v>33645.611973959996</v>
      </c>
    </row>
    <row r="238" spans="1:10" hidden="1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25180.131332990444</v>
      </c>
      <c r="J238" s="277">
        <f>'Resultater - Vestdanmark'!J238+'Resultater - Østdanmark'!J238</f>
        <v>15148.370220089395</v>
      </c>
    </row>
    <row r="239" spans="1:10" hidden="1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60765.794802176722</v>
      </c>
      <c r="J240" s="277">
        <f>'Resultater - Vestdanmark'!J240+'Resultater - Østdanmark'!J240</f>
        <v>30234.34171430827</v>
      </c>
    </row>
    <row r="241" spans="1:10" hidden="1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710.24819734496236</v>
      </c>
      <c r="J241" s="277">
        <f>'Resultater - Vestdanmark'!J241+'Resultater - Østdanmark'!J241</f>
        <v>0</v>
      </c>
    </row>
    <row r="242" spans="1:10" hidden="1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284.24648063691649</v>
      </c>
      <c r="J242" s="277">
        <f>'Resultater - Vestdanmark'!J242+'Resultater - Østdanmark'!J242</f>
        <v>0</v>
      </c>
    </row>
    <row r="243" spans="1:10" hidden="1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4020.4756580462858</v>
      </c>
      <c r="J244" s="277">
        <f>'Resultater - Vestdanmark'!J244+'Resultater - Østdanmark'!J244</f>
        <v>0</v>
      </c>
    </row>
    <row r="245" spans="1:10" hidden="1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0</v>
      </c>
      <c r="J245" s="277">
        <f>'Resultater - Vestdanmark'!J245+'Resultater - Østdanmark'!J245</f>
        <v>0</v>
      </c>
    </row>
    <row r="246" spans="1:10" hidden="1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0</v>
      </c>
      <c r="J246" s="277">
        <f>'Resultater - Vestdanmark'!J246+'Resultater - Østdanmark'!J246</f>
        <v>0</v>
      </c>
    </row>
    <row r="247" spans="1:10" hidden="1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0</v>
      </c>
      <c r="J248" s="277">
        <f>'Resultater - Vestdanmark'!J248+'Resultater - Østdanmark'!J248</f>
        <v>0</v>
      </c>
    </row>
    <row r="249" spans="1:10" hidden="1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2227727.4339029952</v>
      </c>
      <c r="J249" s="277">
        <f>'Resultater - Vestdanmark'!J249+'Resultater - Østdanmark'!J249</f>
        <v>7468539.2915346231</v>
      </c>
    </row>
    <row r="250" spans="1:10" hidden="1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-3459144.7052491279</v>
      </c>
      <c r="J250" s="277">
        <f>'Resultater - Vestdanmark'!J250+'Resultater - Østdanmark'!J250</f>
        <v>-10790169.934499998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58259.539501052568</v>
      </c>
      <c r="J251" s="277">
        <f>'Resultater - Vestdanmark'!J251+'Resultater - Østdanmark'!J251</f>
        <v>181729.98966136004</v>
      </c>
    </row>
    <row r="252" spans="1:10" hidden="1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10746.463745863224</v>
      </c>
      <c r="J252" s="277">
        <f>'Resultater - Vestdanmark'!J252+'Resultater - Østdanmark'!J252</f>
        <v>0</v>
      </c>
    </row>
    <row r="253" spans="1:10" hidden="1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-10815.498449827841</v>
      </c>
      <c r="J253" s="277">
        <f>'Resultater - Vestdanmark'!J253+'Resultater - Østdanmark'!J253</f>
        <v>0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1647.2204346824724</v>
      </c>
      <c r="J254" s="277">
        <f>'Resultater - Vestdanmark'!J254+'Resultater - Østdanmark'!J254</f>
        <v>0</v>
      </c>
    </row>
    <row r="255" spans="1:10" hidden="1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0</v>
      </c>
      <c r="J255" s="277">
        <f>'Resultater - Vestdanmark'!J255+'Resultater - Østdanmark'!J255</f>
        <v>0</v>
      </c>
    </row>
    <row r="256" spans="1:10" hidden="1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0</v>
      </c>
      <c r="J256" s="277">
        <f>'Resultater - Vestdanmark'!J256+'Resultater - Østdanmark'!J256</f>
        <v>0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0</v>
      </c>
      <c r="J257" s="277">
        <f>'Resultater - Vestdanmark'!J257+'Resultater - Østdanmark'!J257</f>
        <v>0</v>
      </c>
    </row>
    <row r="258" spans="1:10" hidden="1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198177.60235703524</v>
      </c>
      <c r="J258" s="277">
        <f>'Resultater - Vestdanmark'!J258+'Resultater - Østdanmark'!J258</f>
        <v>903014.2961582772</v>
      </c>
    </row>
    <row r="259" spans="1:10" hidden="1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-307723.9133744745</v>
      </c>
      <c r="J259" s="277">
        <f>'Resultater - Vestdanmark'!J259+'Resultater - Østdanmark'!J259</f>
        <v>-1304629.6375349995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9092.529286291443</v>
      </c>
      <c r="J260" s="277">
        <f>'Resultater - Vestdanmark'!J260+'Resultater - Østdanmark'!J260</f>
        <v>38548.785685743045</v>
      </c>
    </row>
    <row r="261" spans="1:10" hidden="1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956.00044536898849</v>
      </c>
      <c r="J261" s="277">
        <f>'Resultater - Vestdanmark'!J261+'Resultater - Østdanmark'!J261</f>
        <v>0</v>
      </c>
    </row>
    <row r="262" spans="1:10" hidden="1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-962.14174071011826</v>
      </c>
      <c r="J262" s="277">
        <f>'Resultater - Vestdanmark'!J262+'Resultater - Østdanmark'!J262</f>
        <v>0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257.08064587529918</v>
      </c>
      <c r="J263" s="277">
        <f>'Resultater - Vestdanmark'!J263+'Resultater - Østdanmark'!J263</f>
        <v>0</v>
      </c>
    </row>
    <row r="264" spans="1:10" hidden="1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0</v>
      </c>
      <c r="J264" s="277">
        <f>'Resultater - Vestdanmark'!J264+'Resultater - Østdanmark'!J264</f>
        <v>0</v>
      </c>
    </row>
    <row r="265" spans="1:10" hidden="1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0</v>
      </c>
      <c r="J265" s="277">
        <f>'Resultater - Vestdanmark'!J265+'Resultater - Østdanmark'!J265</f>
        <v>0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0</v>
      </c>
      <c r="J266" s="277">
        <f>'Resultater - Vestdanmark'!J266+'Resultater - Østdanmark'!J266</f>
        <v>0</v>
      </c>
    </row>
    <row r="267" spans="1:10" hidden="1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35090.969959207192</v>
      </c>
      <c r="J267" s="277">
        <f>'Resultater - Vestdanmark'!J267+'Resultater - Østdanmark'!J267</f>
        <v>31064.677478133697</v>
      </c>
    </row>
    <row r="268" spans="1:10" hidden="1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-540794.09467862209</v>
      </c>
      <c r="J268" s="277">
        <f>'Resultater - Vestdanmark'!J268+'Resultater - Østdanmark'!J268</f>
        <v>-445440.14410188125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7593.1136134226163</v>
      </c>
      <c r="J269" s="277">
        <f>'Resultater - Vestdanmark'!J269+'Resultater - Østdanmark'!J269</f>
        <v>6254.2798736641416</v>
      </c>
    </row>
    <row r="270" spans="1:10" hidden="1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891.89309456770786</v>
      </c>
      <c r="J270" s="277">
        <f>'Resultater - Vestdanmark'!J270+'Resultater - Østdanmark'!J270</f>
        <v>0</v>
      </c>
    </row>
    <row r="271" spans="1:10" hidden="1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-11454.288648132775</v>
      </c>
      <c r="J271" s="277">
        <f>'Resultater - Vestdanmark'!J271+'Resultater - Østdanmark'!J271</f>
        <v>0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872.30089116678482</v>
      </c>
      <c r="J272" s="277">
        <f>'Resultater - Vestdanmark'!J272+'Resultater - Østdanmark'!J272</f>
        <v>0</v>
      </c>
    </row>
    <row r="273" spans="1:10" hidden="1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0</v>
      </c>
      <c r="J273" s="277">
        <f>'Resultater - Vestdanmark'!J273+'Resultater - Østdanmark'!J273</f>
        <v>0</v>
      </c>
    </row>
    <row r="274" spans="1:10" hidden="1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0</v>
      </c>
      <c r="J274" s="277">
        <f>'Resultater - Vestdanmark'!J274+'Resultater - Østdanmark'!J274</f>
        <v>0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0</v>
      </c>
      <c r="J275" s="277">
        <f>'Resultater - Vestdanmark'!J275+'Resultater - Østdanmark'!J275</f>
        <v>0</v>
      </c>
    </row>
    <row r="276" spans="1:10" hidden="1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3121.6764605329404</v>
      </c>
      <c r="J276" s="277">
        <f>'Resultater - Vestdanmark'!J276+'Resultater - Østdanmark'!J276</f>
        <v>3756.0019132652556</v>
      </c>
    </row>
    <row r="277" spans="1:10" hidden="1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-48108.792584416151</v>
      </c>
      <c r="J277" s="277">
        <f>'Resultater - Vestdanmark'!J277+'Resultater - Østdanmark'!J277</f>
        <v>-53857.762877772911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1185.052413655553</v>
      </c>
      <c r="J278" s="277">
        <f>'Resultater - Vestdanmark'!J278+'Resultater - Østdanmark'!J278</f>
        <v>1326.6654277469393</v>
      </c>
    </row>
    <row r="279" spans="1:10" hidden="1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79.342397256630193</v>
      </c>
      <c r="J279" s="277">
        <f>'Resultater - Vestdanmark'!J279+'Resultater - Østdanmark'!J279</f>
        <v>0</v>
      </c>
    </row>
    <row r="280" spans="1:10" hidden="1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-1018.9682213570139</v>
      </c>
      <c r="J280" s="277">
        <f>'Resultater - Vestdanmark'!J280+'Resultater - Østdanmark'!J280</f>
        <v>0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136.13944544221499</v>
      </c>
      <c r="J281" s="277">
        <f>'Resultater - Vestdanmark'!J281+'Resultater - Østdanmark'!J281</f>
        <v>0</v>
      </c>
    </row>
    <row r="282" spans="1:10" hidden="1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0</v>
      </c>
      <c r="J282" s="277">
        <f>'Resultater - Vestdanmark'!J282+'Resultater - Østdanmark'!J282</f>
        <v>0</v>
      </c>
    </row>
    <row r="283" spans="1:10" hidden="1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0</v>
      </c>
      <c r="J283" s="277">
        <f>'Resultater - Vestdanmark'!J283+'Resultater - Østdanmark'!J283</f>
        <v>0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0</v>
      </c>
      <c r="J284" s="277">
        <f>'Resultater - Vestdanmark'!J284+'Resultater - Østdanmark'!J284</f>
        <v>0</v>
      </c>
    </row>
    <row r="285" spans="1:10" hidden="1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1696600.7880565778</v>
      </c>
      <c r="J285" s="277">
        <f>'Resultater - Vestdanmark'!J285+'Resultater - Østdanmark'!J285</f>
        <v>1501935.0092457742</v>
      </c>
    </row>
    <row r="286" spans="1:10" hidden="1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-7561046.0269974926</v>
      </c>
      <c r="J286" s="277">
        <f>'Resultater - Vestdanmark'!J286+'Resultater - Østdanmark'!J286</f>
        <v>-6227866.5114274565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120995.94907131391</v>
      </c>
      <c r="J287" s="277">
        <f>'Resultater - Vestdanmark'!J287+'Resultater - Østdanmark'!J287</f>
        <v>99661.689209271077</v>
      </c>
    </row>
    <row r="288" spans="1:10" hidden="1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48540.508301930386</v>
      </c>
      <c r="J288" s="277">
        <f>'Resultater - Vestdanmark'!J288+'Resultater - Østdanmark'!J288</f>
        <v>0</v>
      </c>
    </row>
    <row r="289" spans="1:10" hidden="1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-158595.9770880726</v>
      </c>
      <c r="J289" s="277">
        <f>'Resultater - Vestdanmark'!J289+'Resultater - Østdanmark'!J289</f>
        <v>0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20289.747148041468</v>
      </c>
      <c r="J290" s="277">
        <f>'Resultater - Vestdanmark'!J290+'Resultater - Østdanmark'!J290</f>
        <v>0</v>
      </c>
    </row>
    <row r="291" spans="1:10" hidden="1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0</v>
      </c>
      <c r="J291" s="277">
        <f>'Resultater - Vestdanmark'!J291+'Resultater - Østdanmark'!J291</f>
        <v>0</v>
      </c>
    </row>
    <row r="292" spans="1:10" hidden="1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0</v>
      </c>
      <c r="J292" s="277">
        <f>'Resultater - Vestdanmark'!J292+'Resultater - Østdanmark'!J292</f>
        <v>0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0</v>
      </c>
      <c r="J293" s="277">
        <f>'Resultater - Vestdanmark'!J293+'Resultater - Østdanmark'!J293</f>
        <v>0</v>
      </c>
    </row>
    <row r="294" spans="1:10" hidden="1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150928.82155023544</v>
      </c>
      <c r="J294" s="277">
        <f>'Resultater - Vestdanmark'!J294+'Resultater - Østdanmark'!J294</f>
        <v>181597.59657244361</v>
      </c>
    </row>
    <row r="295" spans="1:10" hidden="1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-672627.15812422778</v>
      </c>
      <c r="J295" s="277">
        <f>'Resultater - Vestdanmark'!J295+'Resultater - Østdanmark'!J295</f>
        <v>-753005.67819986504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18883.760837719514</v>
      </c>
      <c r="J296" s="277">
        <f>'Resultater - Vestdanmark'!J296+'Resultater - Østdanmark'!J296</f>
        <v>21140.358317118109</v>
      </c>
    </row>
    <row r="297" spans="1:10" hidden="1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4318.1411720618989</v>
      </c>
      <c r="J297" s="277">
        <f>'Resultater - Vestdanmark'!J297+'Resultater - Østdanmark'!J297</f>
        <v>0</v>
      </c>
    </row>
    <row r="298" spans="1:10" hidden="1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-14108.624782574781</v>
      </c>
      <c r="J298" s="277">
        <f>'Resultater - Vestdanmark'!J298+'Resultater - Østdanmark'!J298</f>
        <v>0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3166.6079363995354</v>
      </c>
      <c r="J299" s="277">
        <f>'Resultater - Vestdanmark'!J299+'Resultater - Østdanmark'!J299</f>
        <v>0</v>
      </c>
    </row>
    <row r="300" spans="1:10" hidden="1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0</v>
      </c>
      <c r="J300" s="277">
        <f>'Resultater - Vestdanmark'!J300+'Resultater - Østdanmark'!J300</f>
        <v>0</v>
      </c>
    </row>
    <row r="301" spans="1:10" hidden="1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0</v>
      </c>
      <c r="J301" s="277">
        <f>'Resultater - Vestdanmark'!J301+'Resultater - Østdanmark'!J301</f>
        <v>0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0</v>
      </c>
      <c r="J302" s="277">
        <f>'Resultater - Vestdanmark'!J302+'Resultater - Østdanmark'!J302</f>
        <v>0</v>
      </c>
    </row>
    <row r="303" spans="1:10" hidden="1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6593207.3584350599</v>
      </c>
      <c r="J303" s="277">
        <f>'Resultater - Vestdanmark'!J303+'Resultater - Østdanmark'!J303</f>
        <v>5836711.2785522547</v>
      </c>
    </row>
    <row r="304" spans="1:10" hidden="1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-22150082.35783641</v>
      </c>
      <c r="J304" s="277">
        <f>'Resultater - Vestdanmark'!J304+'Resultater - Østdanmark'!J304</f>
        <v>-18244533.315783668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314765.73435219825</v>
      </c>
      <c r="J305" s="277">
        <f>'Resultater - Vestdanmark'!J305+'Resultater - Østdanmark'!J305</f>
        <v>259265.57898436353</v>
      </c>
    </row>
    <row r="306" spans="1:10" hidden="1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222251.55564295588</v>
      </c>
      <c r="J306" s="277">
        <f>'Resultater - Vestdanmark'!J306+'Resultater - Østdanmark'!J306</f>
        <v>0</v>
      </c>
    </row>
    <row r="307" spans="1:10" hidden="1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-505551.66352033068</v>
      </c>
      <c r="J307" s="277">
        <f>'Resultater - Vestdanmark'!J307+'Resultater - Østdanmark'!J307</f>
        <v>0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62189.443769161364</v>
      </c>
      <c r="J308" s="277">
        <f>'Resultater - Vestdanmark'!J308+'Resultater - Østdanmark'!J308</f>
        <v>0</v>
      </c>
    </row>
    <row r="309" spans="1:10" hidden="1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0</v>
      </c>
      <c r="J309" s="277">
        <f>'Resultater - Vestdanmark'!J309+'Resultater - Østdanmark'!J309</f>
        <v>0</v>
      </c>
    </row>
    <row r="310" spans="1:10" hidden="1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0</v>
      </c>
      <c r="J310" s="277">
        <f>'Resultater - Vestdanmark'!J310+'Resultater - Østdanmark'!J310</f>
        <v>0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0</v>
      </c>
      <c r="J311" s="277">
        <f>'Resultater - Vestdanmark'!J311+'Resultater - Østdanmark'!J311</f>
        <v>0</v>
      </c>
    </row>
    <row r="312" spans="1:10" hidden="1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854068.07458109665</v>
      </c>
      <c r="J312" s="277">
        <f>'Resultater - Vestdanmark'!J312+'Resultater - Østdanmark'!J312</f>
        <v>1027614.9251026849</v>
      </c>
    </row>
    <row r="313" spans="1:10" hidden="1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-2869267.8938677106</v>
      </c>
      <c r="J313" s="277">
        <f>'Resultater - Vestdanmark'!J313+'Resultater - Østdanmark'!J313</f>
        <v>-3212143.5928697912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49125.288020285276</v>
      </c>
      <c r="J314" s="277">
        <f>'Resultater - Vestdanmark'!J314+'Resultater - Østdanmark'!J314</f>
        <v>54995.728875471053</v>
      </c>
    </row>
    <row r="315" spans="1:10" hidden="1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28789.926947737811</v>
      </c>
      <c r="J315" s="277">
        <f>'Resultater - Vestdanmark'!J315+'Resultater - Østdanmark'!J315</f>
        <v>0</v>
      </c>
    </row>
    <row r="316" spans="1:10" hidden="1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-65487.935141564223</v>
      </c>
      <c r="J316" s="277">
        <f>'Resultater - Vestdanmark'!J316+'Resultater - Østdanmark'!J316</f>
        <v>0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9705.8669466321207</v>
      </c>
      <c r="J317" s="277">
        <f>'Resultater - Vestdanmark'!J317+'Resultater - Østdanmark'!J317</f>
        <v>0</v>
      </c>
    </row>
    <row r="318" spans="1:10" hidden="1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0</v>
      </c>
      <c r="J318" s="277">
        <f>'Resultater - Vestdanmark'!J318+'Resultater - Østdanmark'!J318</f>
        <v>0</v>
      </c>
    </row>
    <row r="319" spans="1:10" hidden="1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0</v>
      </c>
      <c r="J319" s="277">
        <f>'Resultater - Vestdanmark'!J319+'Resultater - Østdanmark'!J319</f>
        <v>0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0</v>
      </c>
      <c r="J320" s="277">
        <f>'Resultater - Vestdanmark'!J320+'Resultater - Østdanmark'!J320</f>
        <v>0</v>
      </c>
    </row>
    <row r="321" spans="1:10" hidden="1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585213.0046817793</v>
      </c>
      <c r="J321" s="277">
        <f>'Resultater - Vestdanmark'!J321+'Resultater - Østdanmark'!J321</f>
        <v>518066.42186244507</v>
      </c>
    </row>
    <row r="322" spans="1:10" hidden="1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421353.36337088112</v>
      </c>
      <c r="J322" s="277">
        <f>'Resultater - Vestdanmark'!J322+'Resultater - Østdanmark'!J322</f>
        <v>419633.80170858046</v>
      </c>
    </row>
    <row r="323" spans="1:10" hidden="1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-21752819.84267446</v>
      </c>
      <c r="J323" s="277">
        <f>'Resultater - Vestdanmark'!J323+'Resultater - Østdanmark'!J323</f>
        <v>-17917316.961645827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282624.36544694222</v>
      </c>
      <c r="J324" s="277">
        <f>'Resultater - Vestdanmark'!J324+'Resultater - Østdanmark'!J324</f>
        <v>232791.44374940469</v>
      </c>
    </row>
    <row r="325" spans="1:10" hidden="1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10898.554205395332</v>
      </c>
      <c r="J325" s="277">
        <f>'Resultater - Vestdanmark'!J325+'Resultater - Østdanmark'!J325</f>
        <v>0</v>
      </c>
    </row>
    <row r="326" spans="1:10" hidden="1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7846.9590278846381</v>
      </c>
      <c r="J326" s="277">
        <f>'Resultater - Vestdanmark'!J326+'Resultater - Østdanmark'!J326</f>
        <v>0</v>
      </c>
    </row>
    <row r="327" spans="1:10" hidden="1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-279717.21179947659</v>
      </c>
      <c r="J327" s="277">
        <f>'Resultater - Vestdanmark'!J327+'Resultater - Østdanmark'!J327</f>
        <v>0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30849.325244292602</v>
      </c>
      <c r="J328" s="277">
        <f>'Resultater - Vestdanmark'!J328+'Resultater - Østdanmark'!J328</f>
        <v>0</v>
      </c>
    </row>
    <row r="329" spans="1:10" hidden="1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0</v>
      </c>
      <c r="J329" s="277">
        <f>'Resultater - Vestdanmark'!J329+'Resultater - Østdanmark'!J329</f>
        <v>0</v>
      </c>
    </row>
    <row r="330" spans="1:10" hidden="1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0</v>
      </c>
      <c r="J330" s="277">
        <f>'Resultater - Vestdanmark'!J330+'Resultater - Østdanmark'!J330</f>
        <v>0</v>
      </c>
    </row>
    <row r="331" spans="1:10" hidden="1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0</v>
      </c>
      <c r="J331" s="277">
        <f>'Resultater - Vestdanmark'!J331+'Resultater - Østdanmark'!J331</f>
        <v>0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0</v>
      </c>
      <c r="J332" s="277">
        <f>'Resultater - Vestdanmark'!J332+'Resultater - Østdanmark'!J332</f>
        <v>0</v>
      </c>
    </row>
    <row r="333" spans="1:10" hidden="1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50233.601846961988</v>
      </c>
      <c r="J333" s="277">
        <f>'Resultater - Vestdanmark'!J333+'Resultater - Østdanmark'!J333</f>
        <v>60441.082550618587</v>
      </c>
    </row>
    <row r="334" spans="1:10" hidden="1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36168.193329812631</v>
      </c>
      <c r="J334" s="277">
        <f>'Resultater - Vestdanmark'!J334+'Resultater - Østdanmark'!J334</f>
        <v>48957.276866001048</v>
      </c>
    </row>
    <row r="335" spans="1:10" hidden="1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-1867221.8188654096</v>
      </c>
      <c r="J335" s="277">
        <f>'Resultater - Vestdanmark'!J335+'Resultater - Østdanmark'!J335</f>
        <v>-2090353.6455253467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44109.005011950525</v>
      </c>
      <c r="J336" s="277">
        <f>'Resultater - Vestdanmark'!J336+'Resultater - Østdanmark'!J336</f>
        <v>49380.003219570695</v>
      </c>
    </row>
    <row r="337" spans="1:10" hidden="1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935.51173381572653</v>
      </c>
      <c r="J337" s="277">
        <f>'Resultater - Vestdanmark'!J337+'Resultater - Østdanmark'!J337</f>
        <v>0</v>
      </c>
    </row>
    <row r="338" spans="1:10" hidden="1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673.56844834732306</v>
      </c>
      <c r="J338" s="277">
        <f>'Resultater - Vestdanmark'!J338+'Resultater - Østdanmark'!J338</f>
        <v>0</v>
      </c>
    </row>
    <row r="339" spans="1:10" hidden="1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-24010.408064868367</v>
      </c>
      <c r="J339" s="277">
        <f>'Resultater - Vestdanmark'!J339+'Resultater - Østdanmark'!J339</f>
        <v>0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4814.6345756988449</v>
      </c>
      <c r="J340" s="277">
        <f>'Resultater - Vestdanmark'!J340+'Resultater - Østdanmark'!J340</f>
        <v>0</v>
      </c>
    </row>
    <row r="341" spans="1:10" hidden="1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0</v>
      </c>
      <c r="J341" s="277">
        <f>'Resultater - Vestdanmark'!J341+'Resultater - Østdanmark'!J341</f>
        <v>0</v>
      </c>
    </row>
    <row r="342" spans="1:10" hidden="1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0</v>
      </c>
      <c r="J342" s="277">
        <f>'Resultater - Vestdanmark'!J342+'Resultater - Østdanmark'!J342</f>
        <v>0</v>
      </c>
    </row>
    <row r="343" spans="1:10" hidden="1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0</v>
      </c>
      <c r="J343" s="277">
        <f>'Resultater - Vestdanmark'!J343+'Resultater - Østdanmark'!J343</f>
        <v>0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0</v>
      </c>
      <c r="J344" s="277">
        <f>'Resultater - Vestdanmark'!J344+'Resultater - Østdanmark'!J344</f>
        <v>0</v>
      </c>
    </row>
    <row r="345" spans="1:10" hidden="1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1175111.9010175255</v>
      </c>
      <c r="J345" s="277">
        <f>'Resultater - Vestdanmark'!J345+'Resultater - Østdanmark'!J345</f>
        <v>1040281.0822346027</v>
      </c>
    </row>
    <row r="346" spans="1:10" hidden="1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263167.10244080587</v>
      </c>
      <c r="J346" s="277">
        <f>'Resultater - Vestdanmark'!J346+'Resultater - Østdanmark'!J346</f>
        <v>262093.10588713968</v>
      </c>
    </row>
    <row r="347" spans="1:10" hidden="1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-11528932.641974555</v>
      </c>
      <c r="J347" s="277">
        <f>'Resultater - Vestdanmark'!J347+'Resultater - Østdanmark'!J347</f>
        <v>-9496127.0248963665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174755.12807451212</v>
      </c>
      <c r="J348" s="277">
        <f>'Resultater - Vestdanmark'!J348+'Resultater - Østdanmark'!J348</f>
        <v>143941.93686288889</v>
      </c>
    </row>
    <row r="349" spans="1:10" hidden="1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68066.193154567954</v>
      </c>
      <c r="J349" s="277">
        <f>'Resultater - Vestdanmark'!J349+'Resultater - Østdanmark'!J349</f>
        <v>0</v>
      </c>
    </row>
    <row r="350" spans="1:10" hidden="1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15243.469844151223</v>
      </c>
      <c r="J350" s="277">
        <f>'Resultater - Vestdanmark'!J350+'Resultater - Østdanmark'!J350</f>
        <v>0</v>
      </c>
    </row>
    <row r="351" spans="1:10" hidden="1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-500844.14645648724</v>
      </c>
      <c r="J351" s="277">
        <f>'Resultater - Vestdanmark'!J351+'Resultater - Østdanmark'!J351</f>
        <v>0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59328.492710194594</v>
      </c>
      <c r="J352" s="277">
        <f>'Resultater - Vestdanmark'!J352+'Resultater - Østdanmark'!J352</f>
        <v>0</v>
      </c>
    </row>
    <row r="353" spans="1:10" hidden="1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0</v>
      </c>
      <c r="J353" s="277">
        <f>'Resultater - Vestdanmark'!J353+'Resultater - Østdanmark'!J353</f>
        <v>0</v>
      </c>
    </row>
    <row r="354" spans="1:10" hidden="1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0</v>
      </c>
      <c r="J354" s="277">
        <f>'Resultater - Vestdanmark'!J354+'Resultater - Østdanmark'!J354</f>
        <v>0</v>
      </c>
    </row>
    <row r="355" spans="1:10" hidden="1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0</v>
      </c>
      <c r="J355" s="277">
        <f>'Resultater - Vestdanmark'!J355+'Resultater - Østdanmark'!J355</f>
        <v>0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0</v>
      </c>
      <c r="J356" s="277">
        <f>'Resultater - Vestdanmark'!J356+'Resultater - Østdanmark'!J356</f>
        <v>0</v>
      </c>
    </row>
    <row r="357" spans="1:10" hidden="1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104537.41131017175</v>
      </c>
      <c r="J357" s="277">
        <f>'Resultater - Vestdanmark'!J357+'Resultater - Østdanmark'!J357</f>
        <v>125779.43994291106</v>
      </c>
    </row>
    <row r="358" spans="1:10" hidden="1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23411.223737364169</v>
      </c>
      <c r="J358" s="277">
        <f>'Resultater - Vestdanmark'!J358+'Resultater - Østdanmark'!J358</f>
        <v>31689.439166354168</v>
      </c>
    </row>
    <row r="359" spans="1:10" hidden="1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-1025608.5165317246</v>
      </c>
      <c r="J359" s="277">
        <f>'Resultater - Vestdanmark'!J359+'Resultater - Østdanmark'!J359</f>
        <v>-1148168.0857374696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27273.921722611714</v>
      </c>
      <c r="J360" s="277">
        <f>'Resultater - Vestdanmark'!J360+'Resultater - Østdanmark'!J360</f>
        <v>30533.138122430981</v>
      </c>
    </row>
    <row r="361" spans="1:10" hidden="1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6055.1370673341098</v>
      </c>
      <c r="J361" s="277">
        <f>'Resultater - Vestdanmark'!J361+'Resultater - Østdanmark'!J361</f>
        <v>0</v>
      </c>
    </row>
    <row r="362" spans="1:10" hidden="1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1356.0520283322969</v>
      </c>
      <c r="J362" s="277">
        <f>'Resultater - Vestdanmark'!J362+'Resultater - Østdanmark'!J362</f>
        <v>0</v>
      </c>
    </row>
    <row r="363" spans="1:10" hidden="1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-44554.863664539531</v>
      </c>
      <c r="J363" s="277">
        <f>'Resultater - Vestdanmark'!J363+'Resultater - Østdanmark'!J363</f>
        <v>0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9259.3601339610068</v>
      </c>
      <c r="J364" s="277">
        <f>'Resultater - Vestdanmark'!J364+'Resultater - Østdanmark'!J364</f>
        <v>0</v>
      </c>
    </row>
    <row r="365" spans="1:10" hidden="1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0</v>
      </c>
      <c r="J365" s="277">
        <f>'Resultater - Vestdanmark'!J365+'Resultater - Østdanmark'!J365</f>
        <v>0</v>
      </c>
    </row>
    <row r="366" spans="1:10" hidden="1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0</v>
      </c>
      <c r="J366" s="277">
        <f>'Resultater - Vestdanmark'!J366+'Resultater - Østdanmark'!J366</f>
        <v>0</v>
      </c>
    </row>
    <row r="367" spans="1:10" hidden="1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0</v>
      </c>
      <c r="J367" s="277">
        <f>'Resultater - Vestdanmark'!J367+'Resultater - Østdanmark'!J367</f>
        <v>0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0</v>
      </c>
      <c r="J368" s="277">
        <f>'Resultater - Vestdanmark'!J368+'Resultater - Østdanmark'!J368</f>
        <v>0</v>
      </c>
    </row>
    <row r="369" spans="1:10" hidden="1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772301.84121389268</v>
      </c>
      <c r="J369" s="277">
        <f>'Resultater - Vestdanmark'!J369+'Resultater - Østdanmark'!J369</f>
        <v>683688.92740690801</v>
      </c>
    </row>
    <row r="370" spans="1:10" hidden="1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-1587910.3277294985</v>
      </c>
      <c r="J370" s="277">
        <f>'Resultater - Vestdanmark'!J370+'Resultater - Østdanmark'!J370</f>
        <v>-1307926.6437349543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28375.876248089702</v>
      </c>
      <c r="J371" s="277">
        <f>'Resultater - Vestdanmark'!J371+'Resultater - Østdanmark'!J371</f>
        <v>23372.582151581479</v>
      </c>
    </row>
    <row r="372" spans="1:10" hidden="1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22602.866381468466</v>
      </c>
      <c r="J372" s="277">
        <f>'Resultater - Vestdanmark'!J372+'Resultater - Østdanmark'!J372</f>
        <v>0</v>
      </c>
    </row>
    <row r="373" spans="1:10" hidden="1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-35206.956980480471</v>
      </c>
      <c r="J373" s="277">
        <f>'Resultater - Vestdanmark'!J373+'Resultater - Østdanmark'!J373</f>
        <v>0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3753.6581493509157</v>
      </c>
      <c r="J374" s="277">
        <f>'Resultater - Vestdanmark'!J374+'Resultater - Østdanmark'!J374</f>
        <v>0</v>
      </c>
    </row>
    <row r="375" spans="1:10" hidden="1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0</v>
      </c>
      <c r="J375" s="277">
        <f>'Resultater - Vestdanmark'!J375+'Resultater - Østdanmark'!J375</f>
        <v>0</v>
      </c>
    </row>
    <row r="376" spans="1:10" hidden="1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0</v>
      </c>
      <c r="J376" s="277">
        <f>'Resultater - Vestdanmark'!J376+'Resultater - Østdanmark'!J376</f>
        <v>0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0</v>
      </c>
      <c r="J377" s="277">
        <f>'Resultater - Vestdanmark'!J377+'Resultater - Østdanmark'!J377</f>
        <v>0</v>
      </c>
    </row>
    <row r="378" spans="1:10" hidden="1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68703.614660588471</v>
      </c>
      <c r="J378" s="277">
        <f>'Resultater - Vestdanmark'!J378+'Resultater - Østdanmark'!J378</f>
        <v>82664.206677380673</v>
      </c>
    </row>
    <row r="379" spans="1:10" hidden="1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-141259.76846102302</v>
      </c>
      <c r="J379" s="277">
        <f>'Resultater - Vestdanmark'!J379+'Resultater - Østdanmark'!J379</f>
        <v>-158140.22146977176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4428.604963574694</v>
      </c>
      <c r="J380" s="277">
        <f>'Resultater - Vestdanmark'!J380+'Resultater - Østdanmark'!J380</f>
        <v>4957.8204563960708</v>
      </c>
    </row>
    <row r="381" spans="1:10" hidden="1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2010.7405411028881</v>
      </c>
      <c r="J381" s="277">
        <f>'Resultater - Vestdanmark'!J381+'Resultater - Østdanmark'!J381</f>
        <v>0</v>
      </c>
    </row>
    <row r="382" spans="1:10" hidden="1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-3131.9946123097948</v>
      </c>
      <c r="J382" s="277">
        <f>'Resultater - Vestdanmark'!J382+'Resultater - Østdanmark'!J382</f>
        <v>0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585.83104065014311</v>
      </c>
      <c r="J383" s="277">
        <f>'Resultater - Vestdanmark'!J383+'Resultater - Østdanmark'!J383</f>
        <v>0</v>
      </c>
    </row>
    <row r="384" spans="1:10" hidden="1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0</v>
      </c>
      <c r="J384" s="277">
        <f>'Resultater - Vestdanmark'!J384+'Resultater - Østdanmark'!J384</f>
        <v>0</v>
      </c>
    </row>
    <row r="385" spans="1:10" hidden="1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0</v>
      </c>
      <c r="J385" s="277">
        <f>'Resultater - Vestdanmark'!J385+'Resultater - Østdanmark'!J385</f>
        <v>0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0</v>
      </c>
      <c r="J386" s="277">
        <f>'Resultater - Vestdanmark'!J386+'Resultater - Østdanmark'!J386</f>
        <v>0</v>
      </c>
    </row>
    <row r="387" spans="1:10" hidden="1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144870.22118844948</v>
      </c>
      <c r="J387" s="277">
        <f>'Resultater - Vestdanmark'!J387+'Resultater - Østdanmark'!J387</f>
        <v>128247.99948923239</v>
      </c>
    </row>
    <row r="388" spans="1:10" hidden="1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-666132.23200670211</v>
      </c>
      <c r="J388" s="277">
        <f>'Resultater - Vestdanmark'!J388+'Resultater - Østdanmark'!J388</f>
        <v>-548678.39781480306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10911.769803800769</v>
      </c>
      <c r="J389" s="277">
        <f>'Resultater - Vestdanmark'!J389+'Resultater - Østdanmark'!J389</f>
        <v>8987.7836345458745</v>
      </c>
    </row>
    <row r="390" spans="1:10" hidden="1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18506.523398832782</v>
      </c>
      <c r="J390" s="277">
        <f>'Resultater - Vestdanmark'!J390+'Resultater - Østdanmark'!J390</f>
        <v>0</v>
      </c>
    </row>
    <row r="391" spans="1:10" hidden="1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-70912.846668424681</v>
      </c>
      <c r="J391" s="277">
        <f>'Resultater - Vestdanmark'!J391+'Resultater - Østdanmark'!J391</f>
        <v>0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6300.4258158925304</v>
      </c>
      <c r="J392" s="277">
        <f>'Resultater - Vestdanmark'!J392+'Resultater - Østdanmark'!J392</f>
        <v>0</v>
      </c>
    </row>
    <row r="393" spans="1:10" hidden="1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0</v>
      </c>
      <c r="J393" s="277">
        <f>'Resultater - Vestdanmark'!J393+'Resultater - Østdanmark'!J393</f>
        <v>0</v>
      </c>
    </row>
    <row r="394" spans="1:10" hidden="1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0</v>
      </c>
      <c r="J394" s="277">
        <f>'Resultater - Vestdanmark'!J394+'Resultater - Østdanmark'!J394</f>
        <v>0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0</v>
      </c>
      <c r="J395" s="277">
        <f>'Resultater - Vestdanmark'!J395+'Resultater - Østdanmark'!J395</f>
        <v>0</v>
      </c>
    </row>
    <row r="396" spans="1:10" hidden="1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12887.587884914665</v>
      </c>
      <c r="J396" s="277">
        <f>'Resultater - Vestdanmark'!J396+'Resultater - Østdanmark'!J396</f>
        <v>15506.349029152643</v>
      </c>
    </row>
    <row r="397" spans="1:10" hidden="1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-59258.815321289861</v>
      </c>
      <c r="J397" s="277">
        <f>'Resultater - Vestdanmark'!J397+'Resultater - Østdanmark'!J397</f>
        <v>-66340.206281244347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1702.992975159658</v>
      </c>
      <c r="J398" s="277">
        <f>'Resultater - Vestdanmark'!J398+'Resultater - Østdanmark'!J398</f>
        <v>1906.4995588430645</v>
      </c>
    </row>
    <row r="399" spans="1:10" hidden="1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1646.3317636302691</v>
      </c>
      <c r="J399" s="277">
        <f>'Resultater - Vestdanmark'!J399+'Resultater - Østdanmark'!J399</f>
        <v>0</v>
      </c>
    </row>
    <row r="400" spans="1:10" hidden="1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-6308.3740475552368</v>
      </c>
      <c r="J400" s="277">
        <f>'Resultater - Vestdanmark'!J400+'Resultater - Østdanmark'!J400</f>
        <v>0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983.30345103525053</v>
      </c>
      <c r="J401" s="277">
        <f>'Resultater - Vestdanmark'!J401+'Resultater - Østdanmark'!J401</f>
        <v>0</v>
      </c>
    </row>
    <row r="402" spans="1:10" hidden="1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0</v>
      </c>
      <c r="J402" s="277">
        <f>'Resultater - Vestdanmark'!J402+'Resultater - Østdanmark'!J402</f>
        <v>0</v>
      </c>
    </row>
    <row r="403" spans="1:10" hidden="1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0</v>
      </c>
      <c r="J403" s="277">
        <f>'Resultater - Vestdanmark'!J403+'Resultater - Østdanmark'!J403</f>
        <v>0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0</v>
      </c>
      <c r="J404" s="277">
        <f>'Resultater - Vestdanmark'!J404+'Resultater - Østdanmark'!J404</f>
        <v>0</v>
      </c>
    </row>
    <row r="405" spans="1:10" hidden="1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1993302.9932831817</v>
      </c>
      <c r="J405" s="277">
        <f>'Resultater - Vestdanmark'!J405+'Resultater - Østdanmark'!J405</f>
        <v>0</v>
      </c>
    </row>
    <row r="406" spans="1:10" hidden="1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-6754532.2469999976</v>
      </c>
      <c r="J406" s="277">
        <f>'Resultater - Vestdanmark'!J406+'Resultater - Østdanmark'!J406</f>
        <v>0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265546.91985853616</v>
      </c>
      <c r="J407" s="277">
        <f>'Resultater - Vestdanmark'!J407+'Resultater - Østdanmark'!J407</f>
        <v>0</v>
      </c>
    </row>
    <row r="408" spans="1:10" hidden="1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296461.76169373997</v>
      </c>
      <c r="J408" s="277">
        <f>'Resultater - Vestdanmark'!J408+'Resultater - Østdanmark'!J408</f>
        <v>0</v>
      </c>
    </row>
    <row r="409" spans="1:10" hidden="1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-837161.79297647835</v>
      </c>
      <c r="J409" s="277">
        <f>'Resultater - Vestdanmark'!J409+'Resultater - Østdanmark'!J409</f>
        <v>0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178511.26345702694</v>
      </c>
      <c r="J410" s="277">
        <f>'Resultater - Vestdanmark'!J410+'Resultater - Østdanmark'!J410</f>
        <v>0</v>
      </c>
    </row>
    <row r="411" spans="1:10" hidden="1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0</v>
      </c>
      <c r="J411" s="277">
        <f>'Resultater - Vestdanmark'!J411+'Resultater - Østdanmark'!J411</f>
        <v>0</v>
      </c>
    </row>
    <row r="412" spans="1:10" hidden="1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0</v>
      </c>
      <c r="J412" s="277">
        <f>'Resultater - Vestdanmark'!J412+'Resultater - Østdanmark'!J412</f>
        <v>0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0</v>
      </c>
      <c r="J413" s="277">
        <f>'Resultater - Vestdanmark'!J413+'Resultater - Østdanmark'!J413</f>
        <v>0</v>
      </c>
    </row>
    <row r="414" spans="1:10" hidden="1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311093.53074361803</v>
      </c>
      <c r="J414" s="277">
        <f>'Resultater - Vestdanmark'!J414+'Resultater - Østdanmark'!J414</f>
        <v>0</v>
      </c>
    </row>
    <row r="415" spans="1:10" hidden="1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-1054175.5529999998</v>
      </c>
      <c r="J415" s="277">
        <f>'Resultater - Vestdanmark'!J415+'Resultater - Østdanmark'!J415</f>
        <v>0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41443.738937459413</v>
      </c>
      <c r="J416" s="277">
        <f>'Resultater - Vestdanmark'!J416+'Resultater - Østdanmark'!J416</f>
        <v>0</v>
      </c>
    </row>
    <row r="417" spans="1:10" hidden="1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46268.598645843813</v>
      </c>
      <c r="J417" s="277">
        <f>'Resultater - Vestdanmark'!J417+'Resultater - Østdanmark'!J417</f>
        <v>0</v>
      </c>
    </row>
    <row r="418" spans="1:10" hidden="1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-130655.30873043303</v>
      </c>
      <c r="J418" s="277">
        <f>'Resultater - Vestdanmark'!J418+'Resultater - Østdanmark'!J418</f>
        <v>0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27860.139383466634</v>
      </c>
      <c r="J419" s="277">
        <f>'Resultater - Vestdanmark'!J419+'Resultater - Østdanmark'!J419</f>
        <v>0</v>
      </c>
    </row>
    <row r="420" spans="1:10" hidden="1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0</v>
      </c>
      <c r="J420" s="277">
        <f>'Resultater - Vestdanmark'!J420+'Resultater - Østdanmark'!J420</f>
        <v>0</v>
      </c>
    </row>
    <row r="421" spans="1:10" hidden="1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0</v>
      </c>
      <c r="J421" s="277">
        <f>'Resultater - Vestdanmark'!J421+'Resultater - Østdanmark'!J421</f>
        <v>0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0</v>
      </c>
      <c r="J422" s="277">
        <f>'Resultater - Vestdanmark'!J422+'Resultater - Østdanmark'!J422</f>
        <v>0</v>
      </c>
    </row>
    <row r="423" spans="1:10" hidden="1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796263.82624095271</v>
      </c>
      <c r="J423" s="277">
        <f ca="1">'Resultater - Vestdanmark'!J423+'Resultater - Østdanmark'!J423</f>
        <v>960666.59070625633</v>
      </c>
    </row>
    <row r="424" spans="1:10" hidden="1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862619.14509436546</v>
      </c>
      <c r="J424" s="277">
        <f ca="1">'Resultater - Vestdanmark'!J424+'Resultater - Østdanmark'!J424</f>
        <v>1040722.1399317777</v>
      </c>
    </row>
    <row r="425" spans="1:10" s="168" customFormat="1" hidden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-656685.03273093957</v>
      </c>
      <c r="J425" s="277">
        <f ca="1">'Resultater - Vestdanmark'!J425+'Resultater - Østdanmark'!J425</f>
        <v>-2133657.2280338705</v>
      </c>
    </row>
    <row r="426" spans="1:10" hidden="1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hidden="1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hidden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hidden="1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hidden="1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hidden="1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hidden="1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hidden="1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hidden="1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hidden="1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hidden="1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hidden="1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hidden="1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hidden="1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hidden="1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5940853705.2480001</v>
      </c>
      <c r="J440" s="274">
        <f>'Resultater - Vestdanmark'!J440+'Resultater - Østdanmark'!J440</f>
        <v>5896297302.4586391</v>
      </c>
    </row>
    <row r="441" spans="1:10" hidden="1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148521342.63119999</v>
      </c>
      <c r="J441" s="277">
        <f>'Resultater - Vestdanmark'!J441+'Resultater - Østdanmark'!J441</f>
        <v>148521342.63119999</v>
      </c>
    </row>
    <row r="442" spans="1:10" hidden="1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hidden="1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hidden="1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311894819.52551997</v>
      </c>
      <c r="J444" s="277">
        <f>'Resultater - Vestdanmark'!J444+'Resultater - Østdanmark'!J444</f>
        <v>1277283546.6283197</v>
      </c>
    </row>
    <row r="445" spans="1:10" hidden="1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1707995440.2587998</v>
      </c>
      <c r="J445" s="277">
        <f>'Resultater - Vestdanmark'!J445+'Resultater - Østdanmark'!J445</f>
        <v>1841664648.6268799</v>
      </c>
    </row>
    <row r="446" spans="1:10" hidden="1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297042685.26239997</v>
      </c>
      <c r="J446" s="277">
        <f>'Resultater - Vestdanmark'!J446+'Resultater - Østdanmark'!J446</f>
        <v>297042685.26239997</v>
      </c>
    </row>
    <row r="447" spans="1:10" hidden="1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148521342.63119999</v>
      </c>
      <c r="J447" s="277">
        <f>'Resultater - Vestdanmark'!J447+'Resultater - Østdanmark'!J447</f>
        <v>148521342.63119999</v>
      </c>
    </row>
    <row r="448" spans="1:10" hidden="1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222782013.94679996</v>
      </c>
      <c r="J448" s="277">
        <f>'Resultater - Vestdanmark'!J448+'Resultater - Østdanmark'!J448</f>
        <v>371303356.57800001</v>
      </c>
    </row>
    <row r="449" spans="1:10" hidden="1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2227820139.4679995</v>
      </c>
      <c r="J449" s="277">
        <f>'Resultater - Vestdanmark'!J449+'Resultater - Østdanmark'!J449</f>
        <v>2227820139.4679995</v>
      </c>
    </row>
    <row r="450" spans="1:10" hidden="1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148521342.63119999</v>
      </c>
      <c r="J450" s="277">
        <f>'Resultater - Vestdanmark'!J450+'Resultater - Østdanmark'!J450</f>
        <v>148521342.63119999</v>
      </c>
    </row>
    <row r="451" spans="1:10" hidden="1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430711893.63047999</v>
      </c>
    </row>
    <row r="452" spans="1:10" hidden="1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1841664648.6268799</v>
      </c>
    </row>
    <row r="453" spans="1:10" hidden="1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133669208.36807999</v>
      </c>
      <c r="J453" s="277">
        <f>'Resultater - Vestdanmark'!J453+'Resultater - Østdanmark'!J453</f>
        <v>148521342.63119999</v>
      </c>
    </row>
    <row r="454" spans="1:10" hidden="1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2014547635.2020967</v>
      </c>
      <c r="J454" s="277">
        <f>'Resultater - Vestdanmark'!J454+'Resultater - Østdanmark'!J454</f>
        <v>0</v>
      </c>
    </row>
    <row r="455" spans="1:10" hidden="1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0</v>
      </c>
      <c r="J455" s="277">
        <f>'Resultater - Vestdanmark'!J455+'Resultater - Østdanmark'!J455</f>
        <v>0</v>
      </c>
    </row>
    <row r="456" spans="1:10" hidden="1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0</v>
      </c>
      <c r="J456" s="277">
        <f>'Resultater - Vestdanmark'!J456+'Resultater - Østdanmark'!J456</f>
        <v>0</v>
      </c>
    </row>
    <row r="457" spans="1:10" hidden="1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0</v>
      </c>
      <c r="J457" s="277">
        <f>'Resultater - Vestdanmark'!J457+'Resultater - Østdanmark'!J457</f>
        <v>0</v>
      </c>
    </row>
    <row r="458" spans="1:10" hidden="1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155332197.12531522</v>
      </c>
      <c r="J458" s="277">
        <f>'Resultater - Vestdanmark'!J458+'Resultater - Østdanmark'!J458</f>
        <v>178453683.45954177</v>
      </c>
    </row>
    <row r="459" spans="1:10" s="168" customFormat="1" hidden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-164750.50659529667</v>
      </c>
      <c r="J459" s="283">
        <f>'Resultater - Vestdanmark'!J459+'Resultater - Østdanmark'!J459</f>
        <v>-189273.92580456016</v>
      </c>
    </row>
    <row r="460" spans="1:10" hidden="1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147058973.22332105</v>
      </c>
      <c r="J460" s="277">
        <f>'Resultater - Vestdanmark'!J460+'Resultater - Østdanmark'!J460</f>
        <v>173098743.31879258</v>
      </c>
    </row>
    <row r="461" spans="1:10" s="168" customFormat="1" hidden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-306908.47620466718</v>
      </c>
      <c r="J461" s="283">
        <f>'Resultater - Vestdanmark'!J461+'Resultater - Østdanmark'!J461</f>
        <v>-361252.83877943363</v>
      </c>
    </row>
    <row r="462" spans="1:10" hidden="1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88846.768196361154</v>
      </c>
      <c r="J462" s="277">
        <f>'Resultater - Vestdanmark'!J462+'Resultater - Østdanmark'!J462</f>
        <v>110102.449113043</v>
      </c>
    </row>
    <row r="463" spans="1:10" hidden="1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135494141.76229626</v>
      </c>
      <c r="J463" s="277">
        <f>'Resultater - Vestdanmark'!J463+'Resultater - Østdanmark'!J463</f>
        <v>170371935.07404709</v>
      </c>
    </row>
    <row r="464" spans="1:10" hidden="1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0</v>
      </c>
      <c r="J464" s="277">
        <f>'Resultater - Vestdanmark'!J464+'Resultater - Østdanmark'!J464</f>
        <v>0</v>
      </c>
    </row>
    <row r="465" spans="1:12" hidden="1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0</v>
      </c>
      <c r="J465" s="277">
        <f>'Resultater - Vestdanmark'!J465+'Resultater - Østdanmark'!J465</f>
        <v>0</v>
      </c>
    </row>
    <row r="466" spans="1:12" hidden="1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0</v>
      </c>
      <c r="J466" s="277">
        <f ca="1">'Resultater - Vestdanmark'!J466+'Resultater - Østdanmark'!J466</f>
        <v>0</v>
      </c>
    </row>
    <row r="467" spans="1:12" hidden="1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0</v>
      </c>
      <c r="J467" s="277">
        <f>'Resultater - Vestdanmark'!J467+'Resultater - Østdanmark'!J467</f>
        <v>0</v>
      </c>
    </row>
    <row r="468" spans="1:12" hidden="1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hidden="1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hidden="1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35475000</v>
      </c>
      <c r="J470" s="277">
        <f>'Resultater - Vestdanmark'!J470+'Resultater - Østdanmark'!J470</f>
        <v>46354000</v>
      </c>
    </row>
    <row r="471" spans="1:12" hidden="1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14987153.665511996</v>
      </c>
      <c r="J471" s="277">
        <f>'Resultater - Vestdanmark'!J471+'Resultater - Østdanmark'!J471</f>
        <v>27876105.817852315</v>
      </c>
    </row>
    <row r="472" spans="1:12" hidden="1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hidden="1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76289786.045203626</v>
      </c>
      <c r="J473" s="277">
        <f>'Resultater - Vestdanmark'!J473+'Resultater - Østdanmark'!J473</f>
        <v>95352647.261167347</v>
      </c>
      <c r="L473" s="98"/>
    </row>
    <row r="474" spans="1:12" hidden="1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30307028.112254784</v>
      </c>
      <c r="J474" s="283">
        <f ca="1">'Resultater - Vestdanmark'!J474+'Resultater - Østdanmark'!J474</f>
        <v>36533014.538594387</v>
      </c>
    </row>
    <row r="475" spans="1:12" hidden="1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22868351.243449189</v>
      </c>
      <c r="J475" s="283">
        <f>'Resultater - Vestdanmark'!J475+'Resultater - Østdanmark'!J475</f>
        <v>8757449.2808849178</v>
      </c>
    </row>
    <row r="476" spans="1:12" hidden="1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27812571.768003982</v>
      </c>
      <c r="J476" s="283">
        <f>'Resultater - Vestdanmark'!J476+'Resultater - Østdanmark'!J476</f>
        <v>10912450.327425849</v>
      </c>
    </row>
    <row r="477" spans="1:12" hidden="1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15825.124106222091</v>
      </c>
      <c r="J477" s="283">
        <f>'Resultater - Vestdanmark'!J477+'Resultater - Østdanmark'!J477</f>
        <v>6537.0410838956805</v>
      </c>
    </row>
    <row r="478" spans="1:12" hidden="1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3989549.7296676114</v>
      </c>
      <c r="J478" s="283">
        <f>'Resultater - Vestdanmark'!J478+'Resultater - Østdanmark'!J478</f>
        <v>1672168.9923934245</v>
      </c>
    </row>
    <row r="479" spans="1:12" hidden="1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171816577.09825486</v>
      </c>
      <c r="J479" s="283">
        <f ca="1">'Resultater - Vestdanmark'!J479+'Resultater - Østdanmark'!J479</f>
        <v>204158523.43580145</v>
      </c>
    </row>
    <row r="480" spans="1:12" hidden="1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135205193.43032548</v>
      </c>
      <c r="J480" s="283">
        <f ca="1">'Resultater - Vestdanmark'!J480+'Resultater - Østdanmark'!J480</f>
        <v>101103953.85831915</v>
      </c>
    </row>
    <row r="481" spans="1:13" hidden="1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2.8933767711539478</v>
      </c>
      <c r="J481" s="287">
        <f>'Resultater - Vestdanmark'!J481+'Resultater - Østdanmark'!J481</f>
        <v>1.8582126718683771</v>
      </c>
      <c r="L481" s="167" t="s">
        <v>215</v>
      </c>
      <c r="M481" s="165">
        <v>17963.28</v>
      </c>
    </row>
    <row r="482" spans="1:13" hidden="1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7.2495435316410655</v>
      </c>
      <c r="J482" s="287">
        <f>'Resultater - Vestdanmark'!J482+'Resultater - Østdanmark'!J482</f>
        <v>6.4792840494263118</v>
      </c>
      <c r="L482" s="167" t="s">
        <v>219</v>
      </c>
      <c r="M482" s="165">
        <v>14758.1</v>
      </c>
    </row>
    <row r="483" spans="1:13" hidden="1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3.27355622193922</v>
      </c>
      <c r="J483" s="287">
        <f>'Resultater - Vestdanmark'!J483+'Resultater - Østdanmark'!J483</f>
        <v>2.6450800127382843</v>
      </c>
      <c r="L483" s="167" t="s">
        <v>216</v>
      </c>
      <c r="M483" s="165">
        <v>1988.19</v>
      </c>
    </row>
    <row r="484" spans="1:13" hidden="1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41.847886626989222</v>
      </c>
      <c r="J484" s="287">
        <f ca="1">'Resultater - Vestdanmark'!J484+'Resultater - Østdanmark'!J484</f>
        <v>46.655173207508795</v>
      </c>
      <c r="L484" s="167" t="s">
        <v>217</v>
      </c>
      <c r="M484" s="165">
        <v>8944.93</v>
      </c>
    </row>
    <row r="485" spans="1:13" hidden="1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4.1561576071975512</v>
      </c>
      <c r="J485" s="287">
        <f>'Resultater - Vestdanmark'!J485+'Resultater - Østdanmark'!J485</f>
        <v>5.014688744257171E-2</v>
      </c>
      <c r="L485" s="167" t="s">
        <v>218</v>
      </c>
      <c r="M485" s="165">
        <v>18651.71</v>
      </c>
    </row>
    <row r="486" spans="1:13" hidden="1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6.4981185039678975</v>
      </c>
      <c r="J486" s="287">
        <f ca="1">'Resultater - Vestdanmark'!J486+'Resultater - Østdanmark'!J486</f>
        <v>6.6013372467689999</v>
      </c>
      <c r="L486" s="166" t="s">
        <v>109</v>
      </c>
      <c r="M486" s="165">
        <v>16604.849999999999</v>
      </c>
    </row>
    <row r="487" spans="1:13" s="168" customFormat="1" hidden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11.178239999999995</v>
      </c>
      <c r="J487" s="287">
        <f>'Resultater - Vestdanmark'!J487+'Resultater - Østdanmark'!J487</f>
        <v>12.10976</v>
      </c>
      <c r="L487" s="166"/>
      <c r="M487" s="165"/>
    </row>
    <row r="488" spans="1:13" s="168" customFormat="1" hidden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12.044159999999994</v>
      </c>
      <c r="J488" s="287">
        <f>'Resultater - Vestdanmark'!J488+'Resultater - Østdanmark'!J488</f>
        <v>13.047839999999999</v>
      </c>
      <c r="L488" s="166"/>
      <c r="M488" s="165"/>
    </row>
    <row r="489" spans="1:13" hidden="1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22.426216368900903</v>
      </c>
      <c r="J489" s="290">
        <f ca="1">'Resultater - Vestdanmark'!J489+'Resultater - Østdanmark'!J489</f>
        <v>26.978776180119901</v>
      </c>
    </row>
    <row r="490" spans="1:13" hidden="1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432062.08765439992</v>
      </c>
      <c r="J490" s="293">
        <f>'Resultater - Vestdanmark'!J490+'Resultater - Østdanmark'!J490</f>
        <v>669696.23586431995</v>
      </c>
    </row>
    <row r="491" spans="1:13" hidden="1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889539.59222964698</v>
      </c>
      <c r="J491" s="293">
        <f>'Resultater - Vestdanmark'!J491+'Resultater - Østdanmark'!J491</f>
        <v>1378786.3679559529</v>
      </c>
    </row>
    <row r="492" spans="1:13" hidden="1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1262943.9349946878</v>
      </c>
      <c r="J492" s="293">
        <f>'Resultater - Vestdanmark'!J492+'Resultater - Østdanmark'!J492</f>
        <v>1957563.0992417659</v>
      </c>
    </row>
    <row r="493" spans="1:13" hidden="1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323640.33623397618</v>
      </c>
      <c r="J493" s="293">
        <f>'Resultater - Vestdanmark'!J493+'Resultater - Østdanmark'!J493</f>
        <v>289253.75220653182</v>
      </c>
    </row>
    <row r="494" spans="1:13" hidden="1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207129.81518974475</v>
      </c>
      <c r="J494" s="293">
        <f>'Resultater - Vestdanmark'!J494+'Resultater - Østdanmark'!J494</f>
        <v>185122.40141218036</v>
      </c>
    </row>
    <row r="495" spans="1:13" hidden="1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-1566399.9999999995</v>
      </c>
      <c r="J495" s="293">
        <f>'Resultater - Vestdanmark'!J495+'Resultater - Østdanmark'!J495</f>
        <v>-1696933.3333333333</v>
      </c>
    </row>
    <row r="496" spans="1:13" hidden="1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335999.99999999994</v>
      </c>
      <c r="J496" s="293">
        <f>'Resultater - Vestdanmark'!J496+'Resultater - Østdanmark'!J496</f>
        <v>364000.00000000006</v>
      </c>
    </row>
    <row r="497" spans="1:10" ht="15.75" hidden="1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1343999.9999999998</v>
      </c>
      <c r="J497" s="296">
        <f>'Resultater - Vestdanmark'!J497+'Resultater - Østdanmark'!J497</f>
        <v>1456000.0000000002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>
    <filterColumn colId="0">
      <filters>
        <filter val="Bælgsædsmark"/>
        <filter val="Frøgræsmark"/>
        <filter val="Frugtmark"/>
        <filter val="Græsmark"/>
        <filter val="Grøntsager i drivhus"/>
        <filter val="Grøntsager på land"/>
        <filter val="Juletræsmark"/>
        <filter val="Kartoffelmark"/>
        <filter val="Kornmark"/>
        <filter val="Majsmark"/>
        <filter val="Øvrig mark"/>
        <filter val="Permanent græs"/>
        <filter val="Pil- og poppeldyrkning"/>
        <filter val="Rapsmark"/>
        <filter val="Roemark"/>
      </filters>
    </filterColumn>
    <filterColumn colId="6">
      <filters>
        <filter val="t CO2-ækvivalenter"/>
      </filters>
    </filterColumn>
  </autoFilter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G67" sqref="G67:H67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8" width="12" style="187" bestFit="1" customWidth="1"/>
    <col min="9" max="9" width="9.140625" style="187" bestFit="1" customWidth="1"/>
    <col min="10" max="11" width="9.7109375" style="187" bestFit="1" customWidth="1"/>
    <col min="12" max="12" width="12" style="187" bestFit="1" customWidth="1"/>
    <col min="13" max="13" width="20.140625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4" t="s">
        <v>248</v>
      </c>
      <c r="B1" s="444"/>
      <c r="C1" s="444"/>
      <c r="F1" s="445" t="s">
        <v>250</v>
      </c>
      <c r="G1" s="445"/>
      <c r="H1" s="445"/>
      <c r="I1" s="445"/>
      <c r="J1" s="445"/>
      <c r="K1" s="445"/>
      <c r="L1" s="445"/>
      <c r="M1" s="446"/>
      <c r="N1" s="447" t="s">
        <v>251</v>
      </c>
      <c r="O1" s="448"/>
      <c r="P1" s="449"/>
      <c r="Q1" s="441" t="s">
        <v>122</v>
      </c>
      <c r="R1" s="441"/>
      <c r="S1" s="441"/>
      <c r="T1" s="442"/>
      <c r="U1" s="443" t="s">
        <v>229</v>
      </c>
      <c r="V1" s="441"/>
      <c r="W1" s="441"/>
      <c r="X1" s="442"/>
    </row>
    <row r="2" spans="1:26" x14ac:dyDescent="0.25">
      <c r="A2" s="194" t="s">
        <v>128</v>
      </c>
      <c r="B2" s="194" t="s">
        <v>313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285</v>
      </c>
      <c r="U2" s="195" t="s">
        <v>235</v>
      </c>
      <c r="V2" s="194" t="s">
        <v>234</v>
      </c>
      <c r="W2" s="194" t="s">
        <v>236</v>
      </c>
      <c r="X2" s="196" t="s">
        <v>284</v>
      </c>
      <c r="Y2" s="95" t="s">
        <v>279</v>
      </c>
      <c r="Z2" s="194" t="s">
        <v>301</v>
      </c>
    </row>
    <row r="3" spans="1:26" hidden="1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hidden="1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hidden="1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hidden="1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hidden="1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hidden="1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hidden="1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hidden="1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hidden="1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hidden="1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hidden="1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hidden="1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hidden="1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hidden="1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hidden="1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hidden="1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hidden="1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hidden="1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hidden="1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hidden="1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hidden="1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hidden="1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hidden="1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hidden="1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hidden="1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hidden="1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hidden="1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hidden="1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hidden="1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hidden="1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hidden="1" x14ac:dyDescent="0.25">
      <c r="A35" s="189" t="s">
        <v>308</v>
      </c>
      <c r="B35" s="189" t="s">
        <v>314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hidden="1" x14ac:dyDescent="0.25">
      <c r="A36" s="189" t="s">
        <v>309</v>
      </c>
      <c r="B36" s="189" t="s">
        <v>314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hidden="1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hidden="1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hidden="1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hidden="1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hidden="1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hidden="1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hidden="1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hidden="1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hidden="1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hidden="1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hidden="1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hidden="1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hidden="1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hidden="1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hidden="1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hidden="1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591979.43166723347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484041.24345470837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hidden="1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0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195082.22598438186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0</v>
      </c>
      <c r="O53" s="190">
        <f t="shared" ca="1" si="1"/>
        <v>0</v>
      </c>
      <c r="P53" s="200">
        <f t="shared" ca="1" si="10"/>
        <v>195082.22598438186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3.4826509179371086</v>
      </c>
      <c r="S53" s="187">
        <f ca="1">IFERROR(VLOOKUP(A53,[1]Biogasudbytte!$A$2:$B$18,2,FALSE)*[1]Energiindhold!$C$10,0)*J53*IFERROR(VLOOKUP(A53,Biogasanlæg!$F$3:$G$8,2,FALSE),1)</f>
        <v>0</v>
      </c>
      <c r="T53" s="188">
        <f t="shared" ca="1" si="11"/>
        <v>3.4826509179371086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54623.023275626925</v>
      </c>
      <c r="W53" s="187">
        <f ca="1">J53*IFERROR(VLOOKUP(A53,[1]Tørstofindhold!A$2:B$24,2,FALSE),0)</f>
        <v>0</v>
      </c>
      <c r="X53" s="188">
        <f t="shared" ca="1" si="12"/>
        <v>54623.023275626925</v>
      </c>
      <c r="Y53" s="168">
        <f t="shared" ca="1" si="2"/>
        <v>0</v>
      </c>
      <c r="Z53" s="103">
        <f t="shared" ca="1" si="3"/>
        <v>0</v>
      </c>
    </row>
    <row r="54" spans="1:26" hidden="1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514572087.50400746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514572087.50400746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514572087.50400746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hidden="1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25170381.54227329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20385129.269272327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4785252.273000963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hidden="1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1124875.4356381574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843656.57672861801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281218.85890953941</v>
      </c>
      <c r="O56" s="190">
        <f t="shared" si="1"/>
        <v>281218.85890953941</v>
      </c>
      <c r="P56" s="200">
        <f t="shared" si="10"/>
        <v>843656.57672861801</v>
      </c>
      <c r="Q56" s="187">
        <f>IFERROR(VLOOKUP(A56,[1]Energiindhold!$A$2:$C$11,3,FALSE),IFERROR(VLOOKUP(A56,[1]Biogasudbytte!$A$2:$B$18,2,FALSE)*[1]Energiindhold!$C$10,0))*O56</f>
        <v>0.15973964518770092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0.63895858075080358</v>
      </c>
      <c r="S56" s="187">
        <f>IFERROR(VLOOKUP(A56,[1]Biogasudbytte!$A$2:$B$18,2,FALSE)*[1]Energiindhold!$C$10,0)*J56*IFERROR(VLOOKUP(A56,Biogasanlæg!$F$3:$G$8,2,FALSE),1)</f>
        <v>0.47921893556310263</v>
      </c>
      <c r="T56" s="188">
        <f t="shared" si="11"/>
        <v>0.15973964518770095</v>
      </c>
      <c r="U56" s="186">
        <f>O56*IFERROR(VLOOKUP(A56,[1]Tørstofindhold!A$2:B$24,2,FALSE),0)</f>
        <v>12025.871052299999</v>
      </c>
      <c r="V56" s="187">
        <f>IF(D56=År1,P56,SUM(O56,P56))*IFERROR(VLOOKUP(A56,[1]Tørstofindhold!A$2:B$24,2,FALSE),0)</f>
        <v>48103.484209199989</v>
      </c>
      <c r="W56" s="187">
        <f>J56*IFERROR(VLOOKUP(A56,[1]Tørstofindhold!A$2:B$24,2,FALSE),0)</f>
        <v>36077.613156899984</v>
      </c>
      <c r="X56" s="188">
        <f t="shared" si="12"/>
        <v>12025.871052300005</v>
      </c>
      <c r="Y56" s="168">
        <f t="shared" si="2"/>
        <v>0</v>
      </c>
      <c r="Z56" s="103">
        <f t="shared" si="3"/>
        <v>1</v>
      </c>
    </row>
    <row r="57" spans="1:26" hidden="1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1989694.3638441348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251080.47924699794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412150.97536771372</v>
      </c>
      <c r="O57" s="190">
        <f t="shared" si="1"/>
        <v>412150.97536771372</v>
      </c>
      <c r="P57" s="200">
        <f t="shared" si="10"/>
        <v>1989694.3638441348</v>
      </c>
      <c r="Q57" s="187">
        <f>IFERROR(VLOOKUP(A57,[1]Energiindhold!$A$2:$C$11,3,FALSE),IFERROR(VLOOKUP(A57,[1]Biogasudbytte!$A$2:$B$18,2,FALSE)*[1]Energiindhold!$C$10,0))*O57</f>
        <v>0.88777320094205536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5.1735748606623213</v>
      </c>
      <c r="S57" s="187">
        <f>IFERROR(VLOOKUP(A57,[1]Biogasudbytte!$A$2:$B$18,2,FALSE)*[1]Energiindhold!$C$10,0)*J57*IFERROR(VLOOKUP(A57,Biogasanlæg!$F$3:$G$8,2,FALSE),1)</f>
        <v>4.2858016597202662</v>
      </c>
      <c r="T57" s="188">
        <f t="shared" si="11"/>
        <v>0.88777320094205514</v>
      </c>
      <c r="U57" s="186">
        <f>O57*IFERROR(VLOOKUP(A57,[1]Tørstofindhold!A$2:B$24,2,FALSE),0)</f>
        <v>123645.29261031411</v>
      </c>
      <c r="V57" s="187">
        <f>IF(D57=År1,P57,SUM(O57,P57))*IFERROR(VLOOKUP(A57,[1]Tørstofindhold!A$2:B$24,2,FALSE),0)</f>
        <v>720553.6017635545</v>
      </c>
      <c r="W57" s="187">
        <f>J57*IFERROR(VLOOKUP(A57,[1]Tørstofindhold!A$2:B$24,2,FALSE),0)</f>
        <v>596908.30915324041</v>
      </c>
      <c r="X57" s="188">
        <f t="shared" si="12"/>
        <v>123645.29261031409</v>
      </c>
      <c r="Y57" s="168">
        <f t="shared" si="2"/>
        <v>0</v>
      </c>
      <c r="Z57" s="103">
        <f t="shared" si="3"/>
        <v>1</v>
      </c>
    </row>
    <row r="58" spans="1:26" hidden="1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792292.68109270581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812348.75563371019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-20056.074541004375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1</v>
      </c>
      <c r="Z58" s="103">
        <f t="shared" si="3"/>
        <v>0</v>
      </c>
    </row>
    <row r="59" spans="1:26" hidden="1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6257.0446016591122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2085.6815338863707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6257.0446016591122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2.9426255057142638E-3</v>
      </c>
      <c r="S59" s="187">
        <f>IFERROR(VLOOKUP(A59,[1]Biogasudbytte!$A$2:$B$18,2,FALSE)*[1]Energiindhold!$C$10,0)*J59*IFERROR(VLOOKUP(A59,Biogasanlæg!$F$3:$G$8,2,FALSE),1)</f>
        <v>2.9426255057142638E-3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394.19380990452407</v>
      </c>
      <c r="W59" s="187">
        <f>J59*IFERROR(VLOOKUP(A59,[1]Tørstofindhold!A$2:B$24,2,FALSE),0)</f>
        <v>394.19380990452407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hidden="1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153393.07628424684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hidden="1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1026358.4533950178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1026358.4533950178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hidden="1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29728.844675761778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-228194.44970215386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hidden="1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hidden="1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13449654.970687632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11930939.715450084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0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2301995.9904044634</v>
      </c>
      <c r="N64" s="199">
        <f t="shared" si="9"/>
        <v>-783280.73516691476</v>
      </c>
      <c r="O64" s="190">
        <f t="shared" si="1"/>
        <v>0</v>
      </c>
      <c r="P64" s="200">
        <f t="shared" si="10"/>
        <v>0</v>
      </c>
      <c r="Q64" s="187">
        <f>IFERROR(VLOOKUP(A64,[1]Energiindhold!$A$2:$C$11,3,FALSE),IFERROR(VLOOKUP(A64,[1]Biogasudbytte!$A$2:$B$18,2,FALSE)*[1]Energiindhold!$C$10,0))*O64</f>
        <v>0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0</v>
      </c>
      <c r="S64" s="187">
        <f>IFERROR(VLOOKUP(A64,[1]Biogasudbytte!$A$2:$B$18,2,FALSE)*[1]Energiindhold!$C$10,0)*J64*IFERROR(VLOOKUP(A64,Biogasanlæg!$F$3:$G$8,2,FALSE),1)</f>
        <v>0</v>
      </c>
      <c r="T64" s="188">
        <f t="shared" si="11"/>
        <v>0</v>
      </c>
      <c r="U64" s="186">
        <f>O64*IFERROR(VLOOKUP(A64,[1]Tørstofindhold!A$2:B$24,2,FALSE),0)</f>
        <v>0</v>
      </c>
      <c r="V64" s="187">
        <f>IF(D64=År1,P64,SUM(O64,P64))*IFERROR(VLOOKUP(A64,[1]Tørstofindhold!A$2:B$24,2,FALSE),0)</f>
        <v>0</v>
      </c>
      <c r="W64" s="187">
        <f>J64*IFERROR(VLOOKUP(A64,[1]Tørstofindhold!A$2:B$24,2,FALSE),0)</f>
        <v>0</v>
      </c>
      <c r="X64" s="188">
        <f t="shared" si="12"/>
        <v>0</v>
      </c>
      <c r="Y64" s="168">
        <f t="shared" si="2"/>
        <v>0</v>
      </c>
      <c r="Z64" s="103">
        <f t="shared" si="3"/>
        <v>1</v>
      </c>
    </row>
    <row r="65" spans="1:26" hidden="1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384827.87367359991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384827.87367359997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hidden="1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584008.32505294203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313867.61146765144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0</v>
      </c>
      <c r="Z66" s="103">
        <f t="shared" si="3"/>
        <v>1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3264798.007978417</v>
      </c>
      <c r="G67" s="42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696107.27987490175</v>
      </c>
      <c r="H67" s="421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42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42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0</v>
      </c>
      <c r="K67" s="42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42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82131.531426910311</v>
      </c>
      <c r="M67" s="422">
        <f>SUMIFS('Forbrug af biomasse'!E:E,'Forbrug af biomasse'!C:C,'Resultat-Produktion &amp; forbrug'!$A67,'Forbrug af biomasse'!D:D,'Resultat-Produktion &amp; forbrug'!$D67,'Forbrug af biomasse'!G:G,1,'Forbrug af biomasse'!B:B,$E67)</f>
        <v>1759584.2426528081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82131.531426910311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0.84889560316507295</v>
      </c>
      <c r="S67" s="187">
        <f>IFERROR(VLOOKUP(A67,[1]Biogasudbytte!$A$2:$B$18,2,FALSE)*[1]Energiindhold!$C$10,0)*J67*IFERROR(VLOOKUP(A67,Biogasanlæg!$F$3:$G$8,2,FALSE),1)</f>
        <v>0</v>
      </c>
      <c r="T67" s="188">
        <f t="shared" si="11"/>
        <v>0.84889560316507295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69811.801712873756</v>
      </c>
      <c r="W67" s="187">
        <f>J67*IFERROR(VLOOKUP(A67,[1]Tørstofindhold!A$2:B$24,2,FALSE),0)</f>
        <v>0</v>
      </c>
      <c r="X67" s="188">
        <f t="shared" si="12"/>
        <v>69811.801712873756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401960.68859899876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124773.42126939242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2.9100400181094281</v>
      </c>
      <c r="S68" s="187">
        <f>IFERROR(VLOOKUP(A68,[1]Biogasudbytte!$A$2:$B$18,2,FALSE)*[1]Energiindhold!$C$10,0)*J68*IFERROR(VLOOKUP(A68,Biogasanlæg!$F$3:$G$8,2,FALSE),1)</f>
        <v>0.68255738648930186</v>
      </c>
      <c r="T68" s="188">
        <f t="shared" si="11"/>
        <v>2.2274826316201262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120588.20657969962</v>
      </c>
      <c r="X68" s="188">
        <f t="shared" si="12"/>
        <v>37432.026380817726</v>
      </c>
      <c r="Y68" s="168">
        <f t="shared" si="21"/>
        <v>0</v>
      </c>
      <c r="Z68" s="103">
        <f t="shared" si="22"/>
        <v>0</v>
      </c>
    </row>
    <row r="69" spans="1:26" hidden="1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2414213.7695228113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-2414213.7695228113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hidden="1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0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523057.42126360437</v>
      </c>
      <c r="O70" s="190">
        <f t="shared" si="20"/>
        <v>523057.42126360437</v>
      </c>
      <c r="P70" s="200">
        <f t="shared" si="10"/>
        <v>0</v>
      </c>
      <c r="Q70" s="187">
        <f>IFERROR(VLOOKUP(A70,[1]Energiindhold!$A$2:$C$11,3,FALSE),IFERROR(VLOOKUP(A70,[1]Biogasudbytte!$A$2:$B$18,2,FALSE)*[1]Energiindhold!$C$10,0))*O70</f>
        <v>2.2664758037999624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2.2664758037999624</v>
      </c>
      <c r="S70" s="187">
        <f>IFERROR(VLOOKUP(A70,[1]Biogasudbytte!$A$2:$B$18,2,FALSE)*[1]Energiindhold!$C$10,0)*J70*IFERROR(VLOOKUP(A70,Biogasanlæg!$F$3:$G$8,2,FALSE),1)</f>
        <v>0</v>
      </c>
      <c r="T70" s="188">
        <f t="shared" si="11"/>
        <v>2.2664758037999624</v>
      </c>
      <c r="U70" s="186">
        <f>O70*IFERROR(VLOOKUP(A70,[1]Tørstofindhold!A$2:B$24,2,FALSE),0)</f>
        <v>219684.11693071382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0</v>
      </c>
      <c r="X70" s="188">
        <f t="shared" si="12"/>
        <v>219684.11693071382</v>
      </c>
      <c r="Y70" s="168">
        <f t="shared" si="21"/>
        <v>0</v>
      </c>
      <c r="Z70" s="103">
        <f t="shared" si="22"/>
        <v>1</v>
      </c>
    </row>
    <row r="71" spans="1:26" hidden="1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660091.35045141261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660091.35045141261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hidden="1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1629278.4215668719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1505746.7384700808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hidden="1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5554587.0358191766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5880011.5738482485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0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-621357.5810521543</v>
      </c>
      <c r="O73" s="190">
        <f t="shared" si="20"/>
        <v>0</v>
      </c>
      <c r="P73" s="200">
        <f t="shared" si="10"/>
        <v>0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0</v>
      </c>
      <c r="S73" s="187">
        <f>IFERROR(VLOOKUP(A73,[1]Biogasudbytte!$A$2:$B$18,2,FALSE)*[1]Energiindhold!$C$10,0)*J73*IFERROR(VLOOKUP(A73,Biogasanlæg!$F$3:$G$8,2,FALSE),1)</f>
        <v>0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0</v>
      </c>
      <c r="W73" s="187">
        <f>J73*IFERROR(VLOOKUP(A73,[1]Tørstofindhold!A$2:B$24,2,FALSE),0)</f>
        <v>0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hidden="1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519524.2171521649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-519524.2171521649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hidden="1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9737622.5335018374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3245874.1778339455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9737622.5335018374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4.929087150233296</v>
      </c>
      <c r="S75" s="187">
        <f>IFERROR(VLOOKUP(A75,[1]Biogasudbytte!$A$2:$B$18,2,FALSE)*[1]Energiindhold!$C$10,0)*J75*IFERROR(VLOOKUP(A75,Biogasanlæg!$F$3:$G$8,2,FALSE),1)</f>
        <v>4.929087150233296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740059.31254613958</v>
      </c>
      <c r="W75" s="187">
        <f>J75*IFERROR(VLOOKUP(A75,[1]Tørstofindhold!A$2:B$24,2,FALSE),0)</f>
        <v>740059.31254613958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hidden="1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1373162.6504626232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247831.21490403963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hidden="1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5889664.8799592536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5742281.5453988183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147383.33456043527</v>
      </c>
      <c r="O77" s="190">
        <f t="shared" si="20"/>
        <v>147383.33456043527</v>
      </c>
      <c r="P77" s="200">
        <f t="shared" si="10"/>
        <v>0</v>
      </c>
      <c r="Q77" s="187">
        <f>IFERROR(VLOOKUP(A77,[1]Energiindhold!$A$2:$C$11,3,FALSE),IFERROR(VLOOKUP(A77,[1]Biogasudbytte!$A$2:$B$18,2,FALSE)*[1]Energiindhold!$C$10,0))*O77</f>
        <v>0.52910617107196267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0.52910617107196267</v>
      </c>
      <c r="S77" s="187">
        <f>IFERROR(VLOOKUP(A77,[1]Biogasudbytte!$A$2:$B$18,2,FALSE)*[1]Energiindhold!$C$10,0)*J77*IFERROR(VLOOKUP(A77,Biogasanlæg!$F$3:$G$8,2,FALSE),1)</f>
        <v>0</v>
      </c>
      <c r="T77" s="188">
        <f t="shared" si="11"/>
        <v>0.52910617107196267</v>
      </c>
      <c r="U77" s="186">
        <f>O77*IFERROR(VLOOKUP(A77,[1]Tørstofindhold!A$2:B$24,2,FALSE),0)</f>
        <v>44215.000368130575</v>
      </c>
      <c r="V77" s="187">
        <f>IF(D77=År1,P77,SUM(O77,P77))*IFERROR(VLOOKUP(A77,[1]Tørstofindhold!A$2:B$24,2,FALSE),0)</f>
        <v>44215.000368130575</v>
      </c>
      <c r="W77" s="187">
        <f>J77*IFERROR(VLOOKUP(A77,[1]Tørstofindhold!A$2:B$24,2,FALSE),0)</f>
        <v>0</v>
      </c>
      <c r="X77" s="188">
        <f t="shared" si="12"/>
        <v>44215.000368130575</v>
      </c>
      <c r="Y77" s="168">
        <f t="shared" si="21"/>
        <v>0</v>
      </c>
      <c r="Z77" s="103">
        <f t="shared" si="22"/>
        <v>1</v>
      </c>
    </row>
    <row r="78" spans="1:26" hidden="1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hidden="1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140728.27827159571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68866.868020080408</v>
      </c>
      <c r="O79" s="190">
        <f t="shared" si="20"/>
        <v>68866.868020080408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6.1808014048022171E-2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6.1808014048022171E-2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6.1808014048022171E-2</v>
      </c>
      <c r="U79" s="186">
        <f>O79*IFERROR(VLOOKUP(A79,[1]Tørstofindhold!A$2:B$24,2,FALSE),0)</f>
        <v>10330.03020301206</v>
      </c>
      <c r="V79" s="187">
        <f>IF(D79=År1,P79,SUM(O79,P79))*IFERROR(VLOOKUP(A79,[1]Tørstofindhold!A$2:B$24,2,FALSE),0)</f>
        <v>10330.03020301206</v>
      </c>
      <c r="W79" s="187">
        <f>J79*IFERROR(VLOOKUP(A79,[1]Tørstofindhold!A$2:B$24,2,FALSE),0)</f>
        <v>0</v>
      </c>
      <c r="X79" s="188">
        <f t="shared" si="12"/>
        <v>10330.03020301206</v>
      </c>
      <c r="Y79" s="168">
        <f t="shared" si="21"/>
        <v>0</v>
      </c>
      <c r="Z79" s="103">
        <f t="shared" si="22"/>
        <v>1</v>
      </c>
    </row>
    <row r="80" spans="1:26" hidden="1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58145.536110363057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hidden="1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1447922.491901034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1447922.491901034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hidden="1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137787.71897449746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137787.71897449746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137787.71897449746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2.5352940291307529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2.5352940291307529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57181.903374416448</v>
      </c>
      <c r="W82" s="187">
        <f>J82*IFERROR(VLOOKUP(A82,[1]Tørstofindhold!A$2:B$24,2,FALSE),0)</f>
        <v>0</v>
      </c>
      <c r="X82" s="188">
        <f t="shared" ref="X82:X149" si="26">V82-W82</f>
        <v>57181.903374416448</v>
      </c>
      <c r="Y82" s="168">
        <f t="shared" si="21"/>
        <v>0</v>
      </c>
      <c r="Z82" s="103">
        <f t="shared" si="22"/>
        <v>0</v>
      </c>
    </row>
    <row r="83" spans="1:26" hidden="1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985367.17588557256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985367.17588557256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985367.17588557256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8.8302975633288501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8.8302975633288501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hidden="1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246341.79397139314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246341.79397139314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246341.79397139314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8.195439568579717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8.195439568579717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hidden="1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hidden="1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491682.75270918722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491682.75270918722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hidden="1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245841.37635459361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262373.56843565725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-16532.192081063637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hidden="1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157338.48086693991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157338.48086693991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157338.48086693991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5.5068468303428961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5.5068468303428961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hidden="1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1841748.7573203472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1824139.6252331052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17609.132087242091</v>
      </c>
      <c r="O89" s="190">
        <f t="shared" si="20"/>
        <v>17609.132087242091</v>
      </c>
      <c r="P89" s="200">
        <f t="shared" si="24"/>
        <v>0</v>
      </c>
      <c r="Q89" s="187">
        <f>IFERROR(VLOOKUP(A89,[1]Energiindhold!$A$2:$C$11,3,FALSE),IFERROR(VLOOKUP(A89,[1]Biogasudbytte!$A$2:$B$18,2,FALSE)*[1]Energiindhold!$C$10,0))*O89</f>
        <v>4.7791888850058528E-2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4.7791888850058528E-2</v>
      </c>
      <c r="S89" s="187">
        <f>IFERROR(VLOOKUP(A89,[1]Biogasudbytte!$A$2:$B$18,2,FALSE)*[1]Energiindhold!$C$10,0)*J89*IFERROR(VLOOKUP(A89,Biogasanlæg!$F$3:$G$8,2,FALSE),1)</f>
        <v>0</v>
      </c>
      <c r="T89" s="188">
        <f t="shared" si="25"/>
        <v>4.7791888850058528E-2</v>
      </c>
      <c r="U89" s="186">
        <f>O89*IFERROR(VLOOKUP(A89,[1]Tørstofindhold!A$2:B$24,2,FALSE),0)</f>
        <v>3521.8264174484184</v>
      </c>
      <c r="V89" s="187">
        <f>IF(D89=År1,P89,SUM(O89,P89))*IFERROR(VLOOKUP(A89,[1]Tørstofindhold!A$2:B$24,2,FALSE),0)</f>
        <v>3521.8264174484184</v>
      </c>
      <c r="W89" s="187">
        <f>J89*IFERROR(VLOOKUP(A89,[1]Tørstofindhold!A$2:B$24,2,FALSE),0)</f>
        <v>0</v>
      </c>
      <c r="X89" s="188">
        <f t="shared" si="26"/>
        <v>3521.8264174484184</v>
      </c>
      <c r="Y89" s="168">
        <f t="shared" si="21"/>
        <v>0</v>
      </c>
      <c r="Z89" s="103">
        <f t="shared" si="22"/>
        <v>1</v>
      </c>
    </row>
    <row r="90" spans="1:26" hidden="1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hidden="1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43293.135788279993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86400.191925496285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hidden="1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2980433.248128525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993477.74937617499</v>
      </c>
      <c r="O92" s="190">
        <f t="shared" si="20"/>
        <v>993477.74937617499</v>
      </c>
      <c r="P92" s="200">
        <f t="shared" si="24"/>
        <v>2980433.248128525</v>
      </c>
      <c r="Q92" s="187">
        <f>IFERROR(VLOOKUP(A92,[1]Energiindhold!$A$2:$C$11,3,FALSE),IFERROR(VLOOKUP(A92,[1]Biogasudbytte!$A$2:$B$18,2,FALSE)*[1]Energiindhold!$C$10,0))*O92</f>
        <v>0.49575533171620517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1.9830213268648207</v>
      </c>
      <c r="S92" s="187">
        <f>IFERROR(VLOOKUP(A92,[1]Biogasudbytte!$A$2:$B$18,2,FALSE)*[1]Energiindhold!$C$10,0)*J92*IFERROR(VLOOKUP(A92,Biogasanlæg!$F$3:$G$8,2,FALSE),1)</f>
        <v>1.4872659951486156</v>
      </c>
      <c r="T92" s="188">
        <f t="shared" si="25"/>
        <v>0.49575533171620512</v>
      </c>
      <c r="U92" s="186">
        <f>O92*IFERROR(VLOOKUP(A92,[1]Tørstofindhold!A$2:B$24,2,FALSE),0)</f>
        <v>59608.664962570496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178825.99488771148</v>
      </c>
      <c r="X92" s="188">
        <f t="shared" si="26"/>
        <v>59608.664962570503</v>
      </c>
      <c r="Y92" s="168">
        <f t="shared" si="21"/>
        <v>0</v>
      </c>
      <c r="Z92" s="103">
        <f t="shared" si="22"/>
        <v>1</v>
      </c>
    </row>
    <row r="93" spans="1:26" hidden="1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11306124.881910801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3768708.2939702673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11306124.881910801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4.8706785991271735</v>
      </c>
      <c r="S93" s="187">
        <f>IFERROR(VLOOKUP(A93,[1]Biogasudbytte!$A$2:$B$18,2,FALSE)*[1]Energiindhold!$C$10,0)*J93*IFERROR(VLOOKUP(A93,Biogasanlæg!$F$3:$G$8,2,FALSE),1)</f>
        <v>4.8706785991271735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565306.24409554002</v>
      </c>
      <c r="W93" s="187">
        <f>J93*IFERROR(VLOOKUP(A93,[1]Tørstofindhold!A$2:B$24,2,FALSE),0)</f>
        <v>565306.24409554002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hidden="1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1280512.5905428529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hidden="1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97268.074687720582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-12668.074687720582</v>
      </c>
      <c r="O95" s="190">
        <f t="shared" si="20"/>
        <v>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0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0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0</v>
      </c>
      <c r="U95" s="186">
        <f>O95*IFERROR(VLOOKUP(A95,[1]Tørstofindhold!A$2:B$24,2,FALSE),0)</f>
        <v>0</v>
      </c>
      <c r="V95" s="187">
        <f>IF(D95=År1,P95,SUM(O95,P95))*IFERROR(VLOOKUP(A95,[1]Tørstofindhold!A$2:B$24,2,FALSE),0)</f>
        <v>0</v>
      </c>
      <c r="W95" s="187">
        <f>J95*IFERROR(VLOOKUP(A95,[1]Tørstofindhold!A$2:B$24,2,FALSE),0)</f>
        <v>0</v>
      </c>
      <c r="X95" s="188">
        <f t="shared" si="26"/>
        <v>0</v>
      </c>
      <c r="Y95" s="168">
        <f t="shared" si="21"/>
        <v>0</v>
      </c>
      <c r="Z95" s="103">
        <f t="shared" si="22"/>
        <v>1</v>
      </c>
    </row>
    <row r="96" spans="1:26" hidden="1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hidden="1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2237882.3950256575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2237882.3950256575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2237882.3950256575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32.43490268413646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32.43490268413646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1106819.3345397732</v>
      </c>
      <c r="W97" s="187">
        <f>J97*IFERROR(VLOOKUP(A97,[1]Tørstofindhold!A$2:B$24,2,FALSE),0)</f>
        <v>0</v>
      </c>
      <c r="X97" s="188">
        <f t="shared" ca="1" si="26"/>
        <v>1106819.3345397732</v>
      </c>
      <c r="Y97" s="168">
        <f t="shared" ca="1" si="21"/>
        <v>0</v>
      </c>
      <c r="Z97" s="103">
        <f t="shared" ca="1" si="22"/>
        <v>0</v>
      </c>
    </row>
    <row r="98" spans="1:26" hidden="1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617418.25015845289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617418.25015845289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hidden="1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hidden="1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229239.68000087165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90266.583697186172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74474.620828493498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hidden="1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0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197484.13479984918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0</v>
      </c>
      <c r="O101" s="190">
        <f t="shared" ca="1" si="20"/>
        <v>0</v>
      </c>
      <c r="P101" s="200">
        <f t="shared" ca="1" si="24"/>
        <v>197484.13479984918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3.5255303237813815</v>
      </c>
      <c r="S101" s="187">
        <f ca="1">IFERROR(VLOOKUP(A101,[1]Biogasudbytte!$A$2:$B$18,2,FALSE)*[1]Energiindhold!$C$10,0)*J101*IFERROR(VLOOKUP(A101,Biogasanlæg!$F$3:$G$8,2,FALSE),1)</f>
        <v>0</v>
      </c>
      <c r="T101" s="188">
        <f t="shared" ca="1" si="25"/>
        <v>3.5255303237813815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55295.557743957776</v>
      </c>
      <c r="W101" s="187">
        <f ca="1">J101*IFERROR(VLOOKUP(A101,[1]Tørstofindhold!A$2:B$24,2,FALSE),0)</f>
        <v>0</v>
      </c>
      <c r="X101" s="188">
        <f t="shared" ca="1" si="26"/>
        <v>55295.557743957776</v>
      </c>
      <c r="Y101" s="168">
        <f t="shared" ca="1" si="21"/>
        <v>0</v>
      </c>
      <c r="Z101" s="103">
        <f t="shared" ca="1" si="22"/>
        <v>0</v>
      </c>
    </row>
    <row r="102" spans="1:26" hidden="1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617087134.44824624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617087134.44824624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617087134.44824624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hidden="1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30222252.570254702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24127415.151843689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6094837.4184110127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hidden="1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1743556.9252391441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1569201.2327152297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174355.69252391439</v>
      </c>
      <c r="O104" s="190">
        <f t="shared" si="20"/>
        <v>174355.69252391439</v>
      </c>
      <c r="P104" s="200">
        <f t="shared" si="24"/>
        <v>1569201.2327152297</v>
      </c>
      <c r="Q104" s="187">
        <f>IFERROR(VLOOKUP(A104,[1]Energiindhold!$A$2:$C$11,3,FALSE),IFERROR(VLOOKUP(A104,[1]Biogasudbytte!$A$2:$B$18,2,FALSE)*[1]Energiindhold!$C$10,0))*O104</f>
        <v>9.9038580016374542E-2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0.99038580016374556</v>
      </c>
      <c r="S104" s="187">
        <f>IFERROR(VLOOKUP(A104,[1]Biogasudbytte!$A$2:$B$18,2,FALSE)*[1]Energiindhold!$C$10,0)*J104*IFERROR(VLOOKUP(A104,Biogasanlæg!$F$3:$G$8,2,FALSE),1)</f>
        <v>0.891347220147371</v>
      </c>
      <c r="T104" s="188">
        <f t="shared" si="25"/>
        <v>9.9038580016374556E-2</v>
      </c>
      <c r="U104" s="186">
        <f>O104*IFERROR(VLOOKUP(A104,[1]Tørstofindhold!A$2:B$24,2,FALSE),0)</f>
        <v>7456.0400524259976</v>
      </c>
      <c r="V104" s="187">
        <f>IF(D104=År1,P104,SUM(O104,P104))*IFERROR(VLOOKUP(A104,[1]Tørstofindhold!A$2:B$24,2,FALSE),0)</f>
        <v>74560.400524259981</v>
      </c>
      <c r="W104" s="187">
        <f>J104*IFERROR(VLOOKUP(A104,[1]Tørstofindhold!A$2:B$24,2,FALSE),0)</f>
        <v>67104.360471833992</v>
      </c>
      <c r="X104" s="188">
        <f t="shared" si="26"/>
        <v>7456.0400524259894</v>
      </c>
      <c r="Y104" s="168">
        <f t="shared" si="21"/>
        <v>0</v>
      </c>
      <c r="Z104" s="103">
        <f t="shared" si="22"/>
        <v>1</v>
      </c>
    </row>
    <row r="105" spans="1:26" hidden="1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2500179.9549197182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105166.29969106747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172631.47307778988</v>
      </c>
      <c r="O105" s="190">
        <f t="shared" si="20"/>
        <v>172631.47307778988</v>
      </c>
      <c r="P105" s="200">
        <f t="shared" si="24"/>
        <v>2500179.9549197182</v>
      </c>
      <c r="Q105" s="187">
        <f>IFERROR(VLOOKUP(A105,[1]Energiindhold!$A$2:$C$11,3,FALSE),IFERROR(VLOOKUP(A105,[1]Biogasudbytte!$A$2:$B$18,2,FALSE)*[1]Energiindhold!$C$10,0))*O105</f>
        <v>0.3718481930095594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5.7572358159066326</v>
      </c>
      <c r="S105" s="187">
        <f>IFERROR(VLOOKUP(A105,[1]Biogasudbytte!$A$2:$B$18,2,FALSE)*[1]Energiindhold!$C$10,0)*J105*IFERROR(VLOOKUP(A105,Biogasanlæg!$F$3:$G$8,2,FALSE),1)</f>
        <v>5.3853876228970732</v>
      </c>
      <c r="T105" s="188">
        <f t="shared" si="25"/>
        <v>0.3718481930095594</v>
      </c>
      <c r="U105" s="186">
        <f>O105*IFERROR(VLOOKUP(A105,[1]Tørstofindhold!A$2:B$24,2,FALSE),0)</f>
        <v>51789.441923336963</v>
      </c>
      <c r="V105" s="187">
        <f>IF(D105=År1,P105,SUM(O105,P105))*IFERROR(VLOOKUP(A105,[1]Tørstofindhold!A$2:B$24,2,FALSE),0)</f>
        <v>801843.42839925236</v>
      </c>
      <c r="W105" s="187">
        <f>J105*IFERROR(VLOOKUP(A105,[1]Tørstofindhold!A$2:B$24,2,FALSE),0)</f>
        <v>750053.98647591542</v>
      </c>
      <c r="X105" s="188">
        <f t="shared" si="26"/>
        <v>51789.441923336941</v>
      </c>
      <c r="Y105" s="168">
        <f t="shared" si="21"/>
        <v>0</v>
      </c>
      <c r="Z105" s="103">
        <f t="shared" si="22"/>
        <v>1</v>
      </c>
    </row>
    <row r="106" spans="1:26" hidden="1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1228053.655693694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1239900.7322830316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-11847.07658933755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1</v>
      </c>
      <c r="Z106" s="103">
        <f t="shared" si="22"/>
        <v>0</v>
      </c>
    </row>
    <row r="107" spans="1:26" hidden="1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7753.9785502341792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861.55317224824194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7753.9785502341792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3.6466185723896321E-3</v>
      </c>
      <c r="S107" s="187">
        <f>IFERROR(VLOOKUP(A107,[1]Biogasudbytte!$A$2:$B$18,2,FALSE)*[1]Energiindhold!$C$10,0)*J107*IFERROR(VLOOKUP(A107,Biogasanlæg!$F$3:$G$8,2,FALSE),1)</f>
        <v>3.6466185723896321E-3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488.50064866475327</v>
      </c>
      <c r="W107" s="187">
        <f>J107*IFERROR(VLOOKUP(A107,[1]Tørstofindhold!A$2:B$24,2,FALSE),0)</f>
        <v>488.50064866475327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hidden="1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22002.479776189128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151656.27147373973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hidden="1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856980.65428316663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856980.65428316663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hidden="1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25590.994669556865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-242387.92568146461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hidden="1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hidden="1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12638867.190239046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11930939.715450084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3568093.7851269185</v>
      </c>
      <c r="N112" s="199">
        <f t="shared" si="23"/>
        <v>-2860166.310337957</v>
      </c>
      <c r="O112" s="190">
        <f t="shared" si="20"/>
        <v>0</v>
      </c>
      <c r="P112" s="200">
        <f t="shared" si="24"/>
        <v>0</v>
      </c>
      <c r="Q112" s="187">
        <f>IFERROR(VLOOKUP(A112,[1]Energiindhold!$A$2:$C$11,3,FALSE),IFERROR(VLOOKUP(A112,[1]Biogasudbytte!$A$2:$B$18,2,FALSE)*[1]Energiindhold!$C$10,0))*O112</f>
        <v>0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</v>
      </c>
      <c r="S112" s="187">
        <f>IFERROR(VLOOKUP(A112,[1]Biogasudbytte!$A$2:$B$18,2,FALSE)*[1]Energiindhold!$C$10,0)*J112*IFERROR(VLOOKUP(A112,Biogasanlæg!$F$3:$G$8,2,FALSE),1)</f>
        <v>0</v>
      </c>
      <c r="T112" s="188">
        <f t="shared" si="25"/>
        <v>0</v>
      </c>
      <c r="U112" s="186">
        <f>O112*IFERROR(VLOOKUP(A112,[1]Tørstofindhold!A$2:B$24,2,FALSE),0)</f>
        <v>0</v>
      </c>
      <c r="V112" s="187">
        <f>IF(D112=År1,P112,SUM(O112,P112))*IFERROR(VLOOKUP(A112,[1]Tørstofindhold!A$2:B$24,2,FALSE),0)</f>
        <v>0</v>
      </c>
      <c r="W112" s="187">
        <f>J112*IFERROR(VLOOKUP(A112,[1]Tørstofindhold!A$2:B$24,2,FALSE),0)</f>
        <v>0</v>
      </c>
      <c r="X112" s="188">
        <f t="shared" si="26"/>
        <v>0</v>
      </c>
      <c r="Y112" s="168">
        <f t="shared" si="21"/>
        <v>1</v>
      </c>
      <c r="Z112" s="103">
        <f t="shared" si="22"/>
        <v>0</v>
      </c>
    </row>
    <row r="113" spans="1:26" hidden="1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596483.20419407997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596483.20419407997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hidden="1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517140.09776658902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236467.43908315076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0</v>
      </c>
      <c r="Z114" s="103">
        <f t="shared" si="22"/>
        <v>1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3225202.1888771597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696107.27987490175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0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0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1826027.465332838</v>
      </c>
      <c r="N115" s="199">
        <f t="shared" si="23"/>
        <v>-20946.06193069648</v>
      </c>
      <c r="O115" s="190">
        <f t="shared" si="20"/>
        <v>0</v>
      </c>
      <c r="P115" s="200">
        <f t="shared" si="24"/>
        <v>0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0</v>
      </c>
      <c r="S115" s="187">
        <f>IFERROR(VLOOKUP(A115,[1]Biogasudbytte!$A$2:$B$18,2,FALSE)*[1]Energiindhold!$C$10,0)*J115*IFERROR(VLOOKUP(A115,Biogasanlæg!$F$3:$G$8,2,FALSE),1)</f>
        <v>0</v>
      </c>
      <c r="T115" s="188">
        <f t="shared" si="25"/>
        <v>0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0</v>
      </c>
      <c r="W115" s="187">
        <f>J115*IFERROR(VLOOKUP(A115,[1]Tørstofindhold!A$2:B$24,2,FALSE),0)</f>
        <v>0</v>
      </c>
      <c r="X115" s="188">
        <f t="shared" si="26"/>
        <v>0</v>
      </c>
      <c r="Y115" s="168">
        <f t="shared" si="21"/>
        <v>1</v>
      </c>
      <c r="Z115" s="103">
        <f t="shared" si="22"/>
        <v>0</v>
      </c>
    </row>
    <row r="116" spans="1:26" hidden="1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523381.79192356829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1500.1831158298883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0.91552051921684041</v>
      </c>
      <c r="S116" s="187">
        <f>IFERROR(VLOOKUP(A116,[1]Biogasudbytte!$A$2:$B$18,2,FALSE)*[1]Energiindhold!$C$10,0)*J116*IFERROR(VLOOKUP(A116,Biogasanlæg!$F$3:$G$8,2,FALSE),1)</f>
        <v>0.88873891941165373</v>
      </c>
      <c r="T116" s="188">
        <f t="shared" si="25"/>
        <v>2.6781599805186684E-2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157014.53757707047</v>
      </c>
      <c r="X116" s="188">
        <f t="shared" si="26"/>
        <v>450.0549347489723</v>
      </c>
      <c r="Y116" s="168">
        <f t="shared" si="21"/>
        <v>0</v>
      </c>
      <c r="Z116" s="103">
        <f t="shared" si="22"/>
        <v>0</v>
      </c>
    </row>
    <row r="117" spans="1:26" hidden="1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0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0</v>
      </c>
      <c r="Z117" s="103">
        <f t="shared" si="22"/>
        <v>0</v>
      </c>
    </row>
    <row r="118" spans="1:26" hidden="1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0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519697.07047323068</v>
      </c>
      <c r="O118" s="190">
        <f t="shared" si="20"/>
        <v>519697.07047323068</v>
      </c>
      <c r="P118" s="200">
        <f t="shared" si="24"/>
        <v>0</v>
      </c>
      <c r="Q118" s="187">
        <f>IFERROR(VLOOKUP(A118,[1]Energiindhold!$A$2:$C$11,3,FALSE),IFERROR(VLOOKUP(A118,[1]Biogasudbytte!$A$2:$B$18,2,FALSE)*[1]Energiindhold!$C$10,0))*O118</f>
        <v>2.2519149669796703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2.2519149669796703</v>
      </c>
      <c r="S118" s="187">
        <f>IFERROR(VLOOKUP(A118,[1]Biogasudbytte!$A$2:$B$18,2,FALSE)*[1]Energiindhold!$C$10,0)*J118*IFERROR(VLOOKUP(A118,Biogasanlæg!$F$3:$G$8,2,FALSE),1)</f>
        <v>0</v>
      </c>
      <c r="T118" s="188">
        <f t="shared" si="25"/>
        <v>2.2519149669796703</v>
      </c>
      <c r="U118" s="186">
        <f>O118*IFERROR(VLOOKUP(A118,[1]Tørstofindhold!A$2:B$24,2,FALSE),0)</f>
        <v>218272.76959875689</v>
      </c>
      <c r="V118" s="187">
        <f>IF(D118=År1,P118,SUM(O118,P118))*IFERROR(VLOOKUP(A118,[1]Tørstofindhold!A$2:B$24,2,FALSE),0)</f>
        <v>218272.76959875689</v>
      </c>
      <c r="W118" s="187">
        <f>J118*IFERROR(VLOOKUP(A118,[1]Tørstofindhold!A$2:B$24,2,FALSE),0)</f>
        <v>0</v>
      </c>
      <c r="X118" s="188">
        <f t="shared" si="26"/>
        <v>218272.76959875689</v>
      </c>
      <c r="Y118" s="168">
        <f t="shared" si="21"/>
        <v>0</v>
      </c>
      <c r="Z118" s="103">
        <f t="shared" si="22"/>
        <v>1</v>
      </c>
    </row>
    <row r="119" spans="1:26" hidden="1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563221.03164344118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563221.03164344118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hidden="1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1380779.0927334789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1252431.2940390422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hidden="1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5175140.4844207428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5835911.4870443856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-968241.55334218312</v>
      </c>
      <c r="O121" s="190">
        <f t="shared" si="20"/>
        <v>0</v>
      </c>
      <c r="P121" s="200">
        <f t="shared" si="24"/>
        <v>0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</v>
      </c>
      <c r="S121" s="187">
        <f>IFERROR(VLOOKUP(A121,[1]Biogasudbytte!$A$2:$B$18,2,FALSE)*[1]Energiindhold!$C$10,0)*J121*IFERROR(VLOOKUP(A121,Biogasanlæg!$F$3:$G$8,2,FALSE),1)</f>
        <v>0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0</v>
      </c>
      <c r="W121" s="187">
        <f>J121*IFERROR(VLOOKUP(A121,[1]Tørstofindhold!A$2:B$24,2,FALSE),0)</f>
        <v>0</v>
      </c>
      <c r="X121" s="188">
        <f t="shared" si="26"/>
        <v>0</v>
      </c>
      <c r="Y121" s="168">
        <f t="shared" si="21"/>
        <v>1</v>
      </c>
      <c r="Z121" s="103">
        <f t="shared" si="22"/>
        <v>0</v>
      </c>
    </row>
    <row r="122" spans="1:26" hidden="1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323942.25935498846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-323942.25935498846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hidden="1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11461865.852294842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1273540.6502549821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11461865.852294842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5.8018818757731268</v>
      </c>
      <c r="S123" s="187">
        <f>IFERROR(VLOOKUP(A123,[1]Biogasudbytte!$A$2:$B$18,2,FALSE)*[1]Energiindhold!$C$10,0)*J123*IFERROR(VLOOKUP(A123,Biogasanlæg!$F$3:$G$8,2,FALSE),1)</f>
        <v>5.8018818757731268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871101.804774408</v>
      </c>
      <c r="W123" s="187">
        <f>J123*IFERROR(VLOOKUP(A123,[1]Tørstofindhold!A$2:B$24,2,FALSE),0)</f>
        <v>871101.804774408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hidden="1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1373162.6504626232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217720.81961544044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hidden="1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5044845.1425454961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6191677.4924300304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0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-1146832.3498845343</v>
      </c>
      <c r="O125" s="190">
        <f t="shared" si="20"/>
        <v>0</v>
      </c>
      <c r="P125" s="200">
        <f t="shared" si="24"/>
        <v>0</v>
      </c>
      <c r="Q125" s="187">
        <f>IFERROR(VLOOKUP(A125,[1]Energiindhold!$A$2:$C$11,3,FALSE),IFERROR(VLOOKUP(A125,[1]Biogasudbytte!$A$2:$B$18,2,FALSE)*[1]Energiindhold!$C$10,0))*O125</f>
        <v>0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</v>
      </c>
      <c r="S125" s="187">
        <f>IFERROR(VLOOKUP(A125,[1]Biogasudbytte!$A$2:$B$18,2,FALSE)*[1]Energiindhold!$C$10,0)*J125*IFERROR(VLOOKUP(A125,Biogasanlæg!$F$3:$G$8,2,FALSE),1)</f>
        <v>0</v>
      </c>
      <c r="T125" s="188">
        <f t="shared" si="25"/>
        <v>0</v>
      </c>
      <c r="U125" s="186">
        <f>O125*IFERROR(VLOOKUP(A125,[1]Tørstofindhold!A$2:B$24,2,FALSE),0)</f>
        <v>0</v>
      </c>
      <c r="V125" s="187">
        <f>IF(D125=År1,P125,SUM(O125,P125))*IFERROR(VLOOKUP(A125,[1]Tørstofindhold!A$2:B$24,2,FALSE),0)</f>
        <v>0</v>
      </c>
      <c r="W125" s="187">
        <f>J125*IFERROR(VLOOKUP(A125,[1]Tørstofindhold!A$2:B$24,2,FALSE),0)</f>
        <v>0</v>
      </c>
      <c r="X125" s="188">
        <f t="shared" si="26"/>
        <v>0</v>
      </c>
      <c r="Y125" s="168">
        <f t="shared" si="21"/>
        <v>1</v>
      </c>
      <c r="Z125" s="103">
        <f t="shared" si="22"/>
        <v>0</v>
      </c>
    </row>
    <row r="126" spans="1:26" hidden="1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hidden="1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234547.13045265959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-24951.984160983469</v>
      </c>
      <c r="O127" s="190">
        <f t="shared" si="20"/>
        <v>0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</v>
      </c>
      <c r="U127" s="186">
        <f>O127*IFERROR(VLOOKUP(A127,[1]Tørstofindhold!A$2:B$24,2,FALSE),0)</f>
        <v>0</v>
      </c>
      <c r="V127" s="187">
        <f>IF(D127=År1,P127,SUM(O127,P127))*IFERROR(VLOOKUP(A127,[1]Tørstofindhold!A$2:B$24,2,FALSE),0)</f>
        <v>0</v>
      </c>
      <c r="W127" s="187">
        <f>J127*IFERROR(VLOOKUP(A127,[1]Tørstofindhold!A$2:B$24,2,FALSE),0)</f>
        <v>0</v>
      </c>
      <c r="X127" s="188">
        <f t="shared" si="26"/>
        <v>0</v>
      </c>
      <c r="Y127" s="168">
        <f t="shared" si="21"/>
        <v>0</v>
      </c>
      <c r="Z127" s="103">
        <f t="shared" si="22"/>
        <v>1</v>
      </c>
    </row>
    <row r="128" spans="1:26" hidden="1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37421.140603964748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65366.975133717067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0</v>
      </c>
      <c r="Z128" s="103">
        <f t="shared" si="22"/>
        <v>1</v>
      </c>
    </row>
    <row r="129" spans="1:26" hidden="1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1237289.8718386632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1237289.8718386632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hidden="1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105650.3443056977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105650.3443056977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105650.3443056977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1.9439663352248373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1.9439663352248373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43844.892886864545</v>
      </c>
      <c r="W130" s="187">
        <f>J130*IFERROR(VLOOKUP(A130,[1]Tørstofindhold!A$2:B$24,2,FALSE),0)</f>
        <v>0</v>
      </c>
      <c r="X130" s="188">
        <f t="shared" si="26"/>
        <v>43844.892886864545</v>
      </c>
      <c r="Y130" s="168">
        <f t="shared" si="21"/>
        <v>0</v>
      </c>
      <c r="Z130" s="103">
        <f t="shared" si="22"/>
        <v>0</v>
      </c>
    </row>
    <row r="131" spans="1:26" hidden="1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1022575.3805863893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1022575.3805863893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1022575.3805863893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9.1637362320263129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9.1637362320263129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255643.84514659733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255643.84514659733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255643.84514659733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8.5049055225342247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8.5049055225342247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hidden="1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hidden="1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425166.38734482112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425166.38734482112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hidden="1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212583.19367241056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262373.56843565725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-49790.374763246684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1</v>
      </c>
      <c r="Z135" s="103">
        <f t="shared" si="44"/>
        <v>0</v>
      </c>
    </row>
    <row r="136" spans="1:26" hidden="1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136053.24395034276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136053.24395034276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136053.24395034276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4.7618635382619958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4.7618635382619958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hidden="1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6152561.8392005628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7470286.0842879545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-1317724.2450873917</v>
      </c>
      <c r="O137" s="190">
        <f t="shared" si="39"/>
        <v>0</v>
      </c>
      <c r="P137" s="200">
        <f t="shared" si="24"/>
        <v>0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0</v>
      </c>
      <c r="S137" s="187">
        <f>IFERROR(VLOOKUP(A137,[1]Biogasudbytte!$A$2:$B$18,2,FALSE)*[1]Energiindhold!$C$10,0)*J137*IFERROR(VLOOKUP(A137,Biogasanlæg!$F$3:$G$8,2,FALSE),1)</f>
        <v>0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0</v>
      </c>
      <c r="W137" s="187">
        <f>J137*IFERROR(VLOOKUP(A137,[1]Tørstofindhold!A$2:B$24,2,FALSE),0)</f>
        <v>0</v>
      </c>
      <c r="X137" s="188">
        <f t="shared" si="26"/>
        <v>0</v>
      </c>
      <c r="Y137" s="168">
        <f t="shared" si="43"/>
        <v>1</v>
      </c>
      <c r="Z137" s="103">
        <f t="shared" si="44"/>
        <v>0</v>
      </c>
    </row>
    <row r="138" spans="1:26" hidden="1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hidden="1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48103.484209199996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77996.764058262721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hidden="1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3709649.3380054114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412183.259778379</v>
      </c>
      <c r="O140" s="190">
        <f t="shared" si="39"/>
        <v>412183.259778379</v>
      </c>
      <c r="P140" s="200">
        <f t="shared" si="24"/>
        <v>3709649.3380054114</v>
      </c>
      <c r="Q140" s="187">
        <f>IFERROR(VLOOKUP(A140,[1]Energiindhold!$A$2:$C$11,3,FALSE),IFERROR(VLOOKUP(A140,[1]Biogasudbytte!$A$2:$B$18,2,FALSE)*[1]Energiindhold!$C$10,0))*O140</f>
        <v>0.20568356846200894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1.8511521161580806</v>
      </c>
      <c r="T140" s="188">
        <f t="shared" si="25"/>
        <v>0.20568356846200886</v>
      </c>
      <c r="U140" s="186">
        <f>O140*IFERROR(VLOOKUP(A140,[1]Tørstofindhold!A$2:B$24,2,FALSE),0)</f>
        <v>24730.995586702738</v>
      </c>
      <c r="V140" s="187">
        <f>IF(D140=År1,P140,SUM(O140,P140))*IFERROR(VLOOKUP(A140,[1]Tørstofindhold!A$2:B$24,2,FALSE),0)</f>
        <v>247309.95586702743</v>
      </c>
      <c r="W140" s="187">
        <f>J140*IFERROR(VLOOKUP(A140,[1]Tørstofindhold!A$2:B$24,2,FALSE),0)</f>
        <v>222578.96028032468</v>
      </c>
      <c r="X140" s="188">
        <f t="shared" si="26"/>
        <v>24730.995586702746</v>
      </c>
      <c r="Y140" s="168">
        <f t="shared" si="43"/>
        <v>0</v>
      </c>
      <c r="Z140" s="103">
        <f t="shared" si="44"/>
        <v>1</v>
      </c>
    </row>
    <row r="141" spans="1:26" hidden="1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12989062.590821605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1443229.1767579557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12989062.590821605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5.5956881641259484</v>
      </c>
      <c r="S141" s="187">
        <f>IFERROR(VLOOKUP(A141,[1]Biogasudbytte!$A$2:$B$18,2,FALSE)*[1]Energiindhold!$C$10,0)*J141*IFERROR(VLOOKUP(A141,Biogasanlæg!$F$3:$G$8,2,FALSE),1)</f>
        <v>5.5956881641259484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649453.12954108033</v>
      </c>
      <c r="W141" s="187">
        <f>J141*IFERROR(VLOOKUP(A141,[1]Tørstofindhold!A$2:B$24,2,FALSE),0)</f>
        <v>649453.12954108033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hidden="1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75976.255165625393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1264174.6197179309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hidden="1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97268.074687720582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-12668.074687720582</v>
      </c>
      <c r="O143" s="190">
        <f t="shared" si="39"/>
        <v>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0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0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0</v>
      </c>
      <c r="U143" s="186">
        <f>O143*IFERROR(VLOOKUP(A143,[1]Tørstofindhold!A$2:B$24,2,FALSE),0)</f>
        <v>0</v>
      </c>
      <c r="V143" s="187">
        <f>IF(D143=År1,P143,SUM(O143,P143))*IFERROR(VLOOKUP(A143,[1]Tørstofindhold!A$2:B$24,2,FALSE),0)</f>
        <v>0</v>
      </c>
      <c r="W143" s="187">
        <f>J143*IFERROR(VLOOKUP(A143,[1]Tørstofindhold!A$2:B$24,2,FALSE),0)</f>
        <v>0</v>
      </c>
      <c r="X143" s="188">
        <f t="shared" si="26"/>
        <v>0</v>
      </c>
      <c r="Y143" s="168">
        <f t="shared" si="43"/>
        <v>0</v>
      </c>
      <c r="Z143" s="103">
        <f t="shared" si="44"/>
        <v>1</v>
      </c>
    </row>
    <row r="144" spans="1:26" hidden="1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hidden="1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2561506.1268809466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2561506.1268809466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2561506.1268809466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37.125365539707126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37.125365539707126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1266878.2385865347</v>
      </c>
      <c r="W145" s="187">
        <f>J145*IFERROR(VLOOKUP(A145,[1]Tørstofindhold!A$2:B$24,2,FALSE),0)</f>
        <v>0</v>
      </c>
      <c r="X145" s="188">
        <f t="shared" ca="1" si="26"/>
        <v>1266878.2385865347</v>
      </c>
      <c r="Y145" s="168">
        <f t="shared" ca="1" si="43"/>
        <v>0</v>
      </c>
      <c r="Z145" s="103">
        <f t="shared" ca="1" si="44"/>
        <v>0</v>
      </c>
    </row>
    <row r="146" spans="1:26" hidden="1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771203.27679740218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771203.27679740218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hidden="1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hidden="1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hidden="1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hidden="1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hidden="1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hidden="1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hidden="1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hidden="1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hidden="1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hidden="1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hidden="1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hidden="1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hidden="1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hidden="1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hidden="1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hidden="1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hidden="1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hidden="1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hidden="1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hidden="1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hidden="1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hidden="1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hidden="1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hidden="1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hidden="1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hidden="1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hidden="1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hidden="1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hidden="1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hidden="1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hidden="1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hidden="1" x14ac:dyDescent="0.25">
      <c r="A179" s="189" t="s">
        <v>308</v>
      </c>
      <c r="B179" s="189" t="s">
        <v>314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hidden="1" x14ac:dyDescent="0.25">
      <c r="A180" s="189" t="s">
        <v>309</v>
      </c>
      <c r="B180" s="189" t="s">
        <v>314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hidden="1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hidden="1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hidden="1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hidden="1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hidden="1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hidden="1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hidden="1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hidden="1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hidden="1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hidden="1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hidden="1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hidden="1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hidden="1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hidden="1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hidden="1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186894.80647162997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141365.73621838517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hidden="1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0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168912.745758362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0</v>
      </c>
      <c r="O197" s="190">
        <f t="shared" ca="1" si="59"/>
        <v>0</v>
      </c>
      <c r="P197" s="200">
        <f t="shared" ca="1" si="49"/>
        <v>168912.745758362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3.0154675860307889</v>
      </c>
      <c r="S197" s="187">
        <f ca="1">IFERROR(VLOOKUP(A197,[1]Biogasudbytte!$A$2:$B$18,2,FALSE)*[1]Energiindhold!$C$10,0)*J197*IFERROR(VLOOKUP(A197,Biogasanlæg!$F$3:$G$8,2,FALSE),1)</f>
        <v>0</v>
      </c>
      <c r="T197" s="188">
        <f t="shared" ca="1" si="50"/>
        <v>3.0154675860307889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47295.568812341364</v>
      </c>
      <c r="W197" s="187">
        <f ca="1">J197*IFERROR(VLOOKUP(A197,[1]Tørstofindhold!A$2:B$24,2,FALSE),0)</f>
        <v>0</v>
      </c>
      <c r="X197" s="188">
        <f t="shared" ca="1" si="51"/>
        <v>47295.568812341364</v>
      </c>
      <c r="Y197" s="168">
        <f t="shared" ca="1" si="60"/>
        <v>0</v>
      </c>
      <c r="Z197" s="103">
        <f t="shared" ca="1" si="61"/>
        <v>0</v>
      </c>
    </row>
    <row r="198" spans="1:26" hidden="1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110585264.20583707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110585264.20583707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110585264.20583707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hidden="1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5136646.569981494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4160096.0304783662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976550.5395031278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hidden="1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138068.49935653029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103551.37451739772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34517.124839132564</v>
      </c>
      <c r="O200" s="190">
        <f t="shared" si="59"/>
        <v>34517.124839132564</v>
      </c>
      <c r="P200" s="200">
        <f t="shared" si="49"/>
        <v>103551.37451739772</v>
      </c>
      <c r="Q200" s="187">
        <f>IFERROR(VLOOKUP(A200,[1]Energiindhold!$A$2:$C$11,3,FALSE),IFERROR(VLOOKUP(A200,[1]Biogasudbytte!$A$2:$B$18,2,FALSE)*[1]Energiindhold!$C$10,0))*O200</f>
        <v>1.96066270095927E-2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7.8426508038370812E-2</v>
      </c>
      <c r="S200" s="187">
        <f>IFERROR(VLOOKUP(A200,[1]Biogasudbytte!$A$2:$B$18,2,FALSE)*[1]Energiindhold!$C$10,0)*J200*IFERROR(VLOOKUP(A200,Biogasanlæg!$F$3:$G$8,2,FALSE),1)</f>
        <v>5.8819881028778116E-2</v>
      </c>
      <c r="T200" s="188">
        <f t="shared" si="50"/>
        <v>1.9606627009592696E-2</v>
      </c>
      <c r="U200" s="186">
        <f>O200*IFERROR(VLOOKUP(A200,[1]Tørstofindhold!A$2:B$24,2,FALSE),0)</f>
        <v>1476.0691868999997</v>
      </c>
      <c r="V200" s="187">
        <f>IF(D200=År1,P200,SUM(O200,P200))*IFERROR(VLOOKUP(A200,[1]Tørstofindhold!A$2:B$24,2,FALSE),0)</f>
        <v>5904.2767475999999</v>
      </c>
      <c r="W200" s="187">
        <f>J200*IFERROR(VLOOKUP(A200,[1]Tørstofindhold!A$2:B$24,2,FALSE),0)</f>
        <v>4428.2075607000006</v>
      </c>
      <c r="X200" s="188">
        <f t="shared" si="51"/>
        <v>1476.0691868999993</v>
      </c>
      <c r="Y200" s="168">
        <f t="shared" si="60"/>
        <v>0</v>
      </c>
      <c r="Z200" s="103">
        <f t="shared" si="61"/>
        <v>1</v>
      </c>
    </row>
    <row r="201" spans="1:26" hidden="1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268541.33219413611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33887.358586402894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55626.418811642507</v>
      </c>
      <c r="O201" s="190">
        <f t="shared" si="59"/>
        <v>55626.418811642507</v>
      </c>
      <c r="P201" s="200">
        <f t="shared" si="49"/>
        <v>268541.33219413611</v>
      </c>
      <c r="Q201" s="187">
        <f>IFERROR(VLOOKUP(A201,[1]Energiindhold!$A$2:$C$11,3,FALSE),IFERROR(VLOOKUP(A201,[1]Biogasudbytte!$A$2:$B$18,2,FALSE)*[1]Energiindhold!$C$10,0))*O201</f>
        <v>0.11981930612027797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0.69825733566644721</v>
      </c>
      <c r="S201" s="187">
        <f>IFERROR(VLOOKUP(A201,[1]Biogasudbytte!$A$2:$B$18,2,FALSE)*[1]Energiindhold!$C$10,0)*J201*IFERROR(VLOOKUP(A201,Biogasanlæg!$F$3:$G$8,2,FALSE),1)</f>
        <v>0.57843802954616919</v>
      </c>
      <c r="T201" s="188">
        <f t="shared" si="50"/>
        <v>0.11981930612027802</v>
      </c>
      <c r="U201" s="186">
        <f>O201*IFERROR(VLOOKUP(A201,[1]Tørstofindhold!A$2:B$24,2,FALSE),0)</f>
        <v>16687.925643492752</v>
      </c>
      <c r="V201" s="187">
        <f>IF(D201=År1,P201,SUM(O201,P201))*IFERROR(VLOOKUP(A201,[1]Tørstofindhold!A$2:B$24,2,FALSE),0)</f>
        <v>97250.325301733581</v>
      </c>
      <c r="W201" s="187">
        <f>J201*IFERROR(VLOOKUP(A201,[1]Tørstofindhold!A$2:B$24,2,FALSE),0)</f>
        <v>80562.399658240829</v>
      </c>
      <c r="X201" s="188">
        <f t="shared" si="51"/>
        <v>16687.925643492752</v>
      </c>
      <c r="Y201" s="168">
        <f t="shared" si="60"/>
        <v>0</v>
      </c>
      <c r="Z201" s="103">
        <f t="shared" si="61"/>
        <v>1</v>
      </c>
    </row>
    <row r="202" spans="1:26" hidden="1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97246.911136941184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99708.616697511316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-2461.7055605701316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1</v>
      </c>
      <c r="Z202" s="103">
        <f t="shared" si="61"/>
        <v>0</v>
      </c>
    </row>
    <row r="203" spans="1:26" hidden="1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525.15144386464101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175.05048128821366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525.15144386464101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2.4697347253510203E-4</v>
      </c>
      <c r="S203" s="187">
        <f>IFERROR(VLOOKUP(A203,[1]Biogasudbytte!$A$2:$B$18,2,FALSE)*[1]Energiindhold!$C$10,0)*J203*IFERROR(VLOOKUP(A203,Biogasanlæg!$F$3:$G$8,2,FALSE),1)</f>
        <v>2.4697347253510203E-4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33.084540963472385</v>
      </c>
      <c r="W203" s="187">
        <f>J203*IFERROR(VLOOKUP(A203,[1]Tørstofindhold!A$2:B$24,2,FALSE),0)</f>
        <v>33.084540963472385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hidden="1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-9204.0491150836206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hidden="1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327412.1891545814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327412.1891545814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hidden="1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9455.0372358026925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-213868.90541750661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hidden="1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hidden="1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3943026.9913582187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1464417.2058845724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0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282549.62447427149</v>
      </c>
      <c r="N208" s="199">
        <f t="shared" si="48"/>
        <v>2196060.1609993749</v>
      </c>
      <c r="O208" s="190">
        <f t="shared" si="59"/>
        <v>1412779.4258324602</v>
      </c>
      <c r="P208" s="200">
        <f t="shared" si="49"/>
        <v>0</v>
      </c>
      <c r="Q208" s="187">
        <f>IFERROR(VLOOKUP(A208,[1]Energiindhold!$A$2:$C$11,3,FALSE),IFERROR(VLOOKUP(A208,[1]Biogasudbytte!$A$2:$B$18,2,FALSE)*[1]Energiindhold!$C$10,0))*O208</f>
        <v>2.5993375461034978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2.5993375461034978</v>
      </c>
      <c r="S208" s="187">
        <f>IFERROR(VLOOKUP(A208,[1]Biogasudbytte!$A$2:$B$18,2,FALSE)*[1]Energiindhold!$C$10,0)*J208*IFERROR(VLOOKUP(A208,Biogasanlæg!$F$3:$G$8,2,FALSE),1)</f>
        <v>0</v>
      </c>
      <c r="T208" s="188">
        <f t="shared" si="50"/>
        <v>2.5993375461034978</v>
      </c>
      <c r="U208" s="186">
        <f>O208*IFERROR(VLOOKUP(A208,[1]Tørstofindhold!A$2:B$24,2,FALSE),0)</f>
        <v>395578.23923308891</v>
      </c>
      <c r="V208" s="187">
        <f>IF(D208=År1,P208,SUM(O208,P208))*IFERROR(VLOOKUP(A208,[1]Tørstofindhold!A$2:B$24,2,FALSE),0)</f>
        <v>395578.23923308891</v>
      </c>
      <c r="W208" s="187">
        <f>J208*IFERROR(VLOOKUP(A208,[1]Tørstofindhold!A$2:B$24,2,FALSE),0)</f>
        <v>0</v>
      </c>
      <c r="X208" s="188">
        <f t="shared" si="51"/>
        <v>395578.23923308891</v>
      </c>
      <c r="Y208" s="168">
        <f t="shared" si="60"/>
        <v>0</v>
      </c>
      <c r="Z208" s="103">
        <f t="shared" si="61"/>
        <v>1</v>
      </c>
    </row>
    <row r="209" spans="1:26" hidden="1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47234.213980799999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47234.213980800007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hidden="1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186404.46166036319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-47497.983539681794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0</v>
      </c>
      <c r="Z210" s="103">
        <f t="shared" si="61"/>
        <v>1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1027183.2985546169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85441.004824644522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0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197805.67678090825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640415.75734719133</v>
      </c>
      <c r="N211" s="199">
        <f t="shared" si="48"/>
        <v>0</v>
      </c>
      <c r="O211" s="190">
        <f t="shared" si="59"/>
        <v>0</v>
      </c>
      <c r="P211" s="200">
        <f t="shared" si="49"/>
        <v>197805.67678090825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2.044481167988875</v>
      </c>
      <c r="S211" s="187">
        <f>IFERROR(VLOOKUP(A211,[1]Biogasudbytte!$A$2:$B$18,2,FALSE)*[1]Energiindhold!$C$10,0)*J211*IFERROR(VLOOKUP(A211,Biogasanlæg!$F$3:$G$8,2,FALSE),1)</f>
        <v>0</v>
      </c>
      <c r="T211" s="188">
        <f t="shared" si="50"/>
        <v>2.044481167988875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168134.82526377201</v>
      </c>
      <c r="W211" s="187">
        <f>J211*IFERROR(VLOOKUP(A211,[1]Tørstofindhold!A$2:B$24,2,FALSE),0)</f>
        <v>0</v>
      </c>
      <c r="X211" s="188">
        <f t="shared" si="51"/>
        <v>168134.82526377201</v>
      </c>
      <c r="Y211" s="168">
        <f t="shared" si="60"/>
        <v>0</v>
      </c>
      <c r="Z211" s="103">
        <f t="shared" si="61"/>
        <v>0</v>
      </c>
    </row>
    <row r="212" spans="1:26" hidden="1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348039.31140100124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108035.57873060764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2.5196700890881236</v>
      </c>
      <c r="S212" s="187">
        <f>IFERROR(VLOOKUP(A212,[1]Biogasudbytte!$A$2:$B$18,2,FALSE)*[1]Energiindhold!$C$10,0)*J212*IFERROR(VLOOKUP(A212,Biogasanlæg!$F$3:$G$8,2,FALSE),1)</f>
        <v>0.59099511351069822</v>
      </c>
      <c r="T212" s="188">
        <f t="shared" si="50"/>
        <v>1.9286749755774255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104411.79342030037</v>
      </c>
      <c r="X212" s="188">
        <f t="shared" si="51"/>
        <v>32410.6736191823</v>
      </c>
      <c r="Y212" s="168">
        <f t="shared" si="60"/>
        <v>0</v>
      </c>
      <c r="Z212" s="103">
        <f t="shared" si="61"/>
        <v>0</v>
      </c>
    </row>
    <row r="213" spans="1:26" hidden="1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296323.3632129106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-296323.3632129106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hidden="1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0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202910.9816220197</v>
      </c>
      <c r="O214" s="190">
        <f t="shared" si="59"/>
        <v>202910.9816220197</v>
      </c>
      <c r="P214" s="200">
        <f t="shared" si="49"/>
        <v>0</v>
      </c>
      <c r="Q214" s="187">
        <f>IFERROR(VLOOKUP(A214,[1]Energiindhold!$A$2:$C$11,3,FALSE),IFERROR(VLOOKUP(A214,[1]Biogasudbytte!$A$2:$B$18,2,FALSE)*[1]Energiindhold!$C$10,0))*O214</f>
        <v>0.87923966179582225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0.87923966179582225</v>
      </c>
      <c r="S214" s="187">
        <f>IFERROR(VLOOKUP(A214,[1]Biogasudbytte!$A$2:$B$18,2,FALSE)*[1]Energiindhold!$C$10,0)*J214*IFERROR(VLOOKUP(A214,Biogasanlæg!$F$3:$G$8,2,FALSE),1)</f>
        <v>0</v>
      </c>
      <c r="T214" s="188">
        <f t="shared" si="50"/>
        <v>0.87923966179582225</v>
      </c>
      <c r="U214" s="186">
        <f>O214*IFERROR(VLOOKUP(A214,[1]Tørstofindhold!A$2:B$24,2,FALSE),0)</f>
        <v>85222.612281248264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0</v>
      </c>
      <c r="X214" s="188">
        <f t="shared" si="51"/>
        <v>85222.612281248264</v>
      </c>
      <c r="Y214" s="168">
        <f t="shared" si="60"/>
        <v>0</v>
      </c>
      <c r="Z214" s="103">
        <f t="shared" si="61"/>
        <v>1</v>
      </c>
    </row>
    <row r="215" spans="1:26" hidden="1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205527.71234563988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205527.71234563988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hidden="1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500889.63841808488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393929.22377886833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hidden="1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1743254.4513111422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721719.35529882624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0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765300.25654693996</v>
      </c>
      <c r="O217" s="190">
        <f t="shared" si="59"/>
        <v>143942.67549478565</v>
      </c>
      <c r="P217" s="200">
        <f t="shared" si="63"/>
        <v>0</v>
      </c>
      <c r="Q217" s="187">
        <f>IFERROR(VLOOKUP(A217,[1]Energiindhold!$A$2:$C$11,3,FALSE),IFERROR(VLOOKUP(A217,[1]Biogasudbytte!$A$2:$B$18,2,FALSE)*[1]Energiindhold!$C$10,0))*O217</f>
        <v>0.4929835115950717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0.4929835115950717</v>
      </c>
      <c r="S217" s="187">
        <f>IFERROR(VLOOKUP(A217,[1]Biogasudbytte!$A$2:$B$18,2,FALSE)*[1]Energiindhold!$C$10,0)*J217*IFERROR(VLOOKUP(A217,Biogasanlæg!$F$3:$G$8,2,FALSE),1)</f>
        <v>0</v>
      </c>
      <c r="T217" s="188">
        <f t="shared" si="64"/>
        <v>0.4929835115950717</v>
      </c>
      <c r="U217" s="186">
        <f>O217*IFERROR(VLOOKUP(A217,[1]Tørstofindhold!A$2:B$24,2,FALSE),0)</f>
        <v>44622.22940338355</v>
      </c>
      <c r="V217" s="187">
        <f>IF(D217=År1,P217,SUM(O217,P217))*IFERROR(VLOOKUP(A217,[1]Tørstofindhold!A$2:B$24,2,FALSE),0)</f>
        <v>44622.22940338355</v>
      </c>
      <c r="W217" s="187">
        <f>J217*IFERROR(VLOOKUP(A217,[1]Tørstofindhold!A$2:B$24,2,FALSE),0)</f>
        <v>0</v>
      </c>
      <c r="X217" s="188">
        <f t="shared" si="65"/>
        <v>44622.22940338355</v>
      </c>
      <c r="Y217" s="168">
        <f t="shared" si="60"/>
        <v>0</v>
      </c>
      <c r="Z217" s="103">
        <f t="shared" si="61"/>
        <v>1</v>
      </c>
    </row>
    <row r="218" spans="1:26" hidden="1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325508.2417873693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-325508.2417873693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hidden="1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692091.87949965673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230697.29316655223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692091.87949965673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0.35032998848393127</v>
      </c>
      <c r="S219" s="187">
        <f>IFERROR(VLOOKUP(A219,[1]Biogasudbytte!$A$2:$B$18,2,FALSE)*[1]Energiindhold!$C$10,0)*J219*IFERROR(VLOOKUP(A219,Biogasanlæg!$F$3:$G$8,2,FALSE),1)</f>
        <v>0.35032998848393127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52598.982841973913</v>
      </c>
      <c r="W219" s="187">
        <f>J219*IFERROR(VLOOKUP(A219,[1]Tørstofindhold!A$2:B$24,2,FALSE),0)</f>
        <v>52598.982841973913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hidden="1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168543.55648210307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-53333.022588510197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hidden="1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1808652.0356475962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704814.2138566036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1103837.8217909927</v>
      </c>
      <c r="O221" s="190">
        <f t="shared" si="59"/>
        <v>1103837.8217909927</v>
      </c>
      <c r="P221" s="200">
        <f t="shared" si="63"/>
        <v>0</v>
      </c>
      <c r="Q221" s="187">
        <f>IFERROR(VLOOKUP(A221,[1]Energiindhold!$A$2:$C$11,3,FALSE),IFERROR(VLOOKUP(A221,[1]Biogasudbytte!$A$2:$B$18,2,FALSE)*[1]Energiindhold!$C$10,0))*O221</f>
        <v>3.9627777802296644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3.9627777802296644</v>
      </c>
      <c r="S221" s="187">
        <f>IFERROR(VLOOKUP(A221,[1]Biogasudbytte!$A$2:$B$18,2,FALSE)*[1]Energiindhold!$C$10,0)*J221*IFERROR(VLOOKUP(A221,Biogasanlæg!$F$3:$G$8,2,FALSE),1)</f>
        <v>0</v>
      </c>
      <c r="T221" s="188">
        <f t="shared" si="64"/>
        <v>3.9627777802296644</v>
      </c>
      <c r="U221" s="186">
        <f>O221*IFERROR(VLOOKUP(A221,[1]Tørstofindhold!A$2:B$24,2,FALSE),0)</f>
        <v>331151.34653729782</v>
      </c>
      <c r="V221" s="187">
        <f>IF(D221=År1,P221,SUM(O221,P221))*IFERROR(VLOOKUP(A221,[1]Tørstofindhold!A$2:B$24,2,FALSE),0)</f>
        <v>331151.34653729782</v>
      </c>
      <c r="W221" s="187">
        <f>J221*IFERROR(VLOOKUP(A221,[1]Tørstofindhold!A$2:B$24,2,FALSE),0)</f>
        <v>0</v>
      </c>
      <c r="X221" s="188">
        <f t="shared" si="65"/>
        <v>331151.34653729782</v>
      </c>
      <c r="Y221" s="168">
        <f t="shared" si="60"/>
        <v>0</v>
      </c>
      <c r="Z221" s="103">
        <f t="shared" si="61"/>
        <v>1</v>
      </c>
    </row>
    <row r="222" spans="1:26" hidden="1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hidden="1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17273.150059468084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52591.898704423947</v>
      </c>
      <c r="O223" s="190">
        <f t="shared" si="59"/>
        <v>52591.898704423947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4.7201229087220499E-2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4.7201229087220499E-2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4.7201229087220499E-2</v>
      </c>
      <c r="U223" s="186">
        <f>O223*IFERROR(VLOOKUP(A223,[1]Tørstofindhold!A$2:B$24,2,FALSE),0)</f>
        <v>7888.7848056635921</v>
      </c>
      <c r="V223" s="187">
        <f>IF(D223=År1,P223,SUM(O223,P223))*IFERROR(VLOOKUP(A223,[1]Tørstofindhold!A$2:B$24,2,FALSE),0)</f>
        <v>7888.7848056635921</v>
      </c>
      <c r="W223" s="187">
        <f>J223*IFERROR(VLOOKUP(A223,[1]Tørstofindhold!A$2:B$24,2,FALSE),0)</f>
        <v>0</v>
      </c>
      <c r="X223" s="188">
        <f t="shared" si="65"/>
        <v>7888.7848056635921</v>
      </c>
      <c r="Y223" s="168">
        <f t="shared" si="60"/>
        <v>0</v>
      </c>
      <c r="Z223" s="103">
        <f t="shared" si="61"/>
        <v>1</v>
      </c>
    </row>
    <row r="224" spans="1:26" hidden="1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-34034.772023196034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hidden="1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452465.76717977138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452465.76717977138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hidden="1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40122.945261329733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40122.945261329733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40122.945261329733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0.73826219280846694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0.73826219280846694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16651.022283451839</v>
      </c>
      <c r="W226" s="187">
        <f>J226*IFERROR(VLOOKUP(A226,[1]Tørstofindhold!A$2:B$24,2,FALSE),0)</f>
        <v>0</v>
      </c>
      <c r="X226" s="188">
        <f t="shared" si="65"/>
        <v>16651.022283451839</v>
      </c>
      <c r="Y226" s="168">
        <f t="shared" si="60"/>
        <v>0</v>
      </c>
      <c r="Z226" s="103">
        <f t="shared" si="61"/>
        <v>0</v>
      </c>
    </row>
    <row r="227" spans="1:26" hidden="1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358632.8241144272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358632.8241144272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358632.8241144272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3.2138624366711448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3.2138624366711448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hidden="1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89658.206028606801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89658.206028606801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89658.206028606801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2.9828004314202778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2.9828004314202778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hidden="1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hidden="1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155597.91975876514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155597.91975876514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hidden="1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77798.959879382572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32204.032301743573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45594.927577638999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hidden="1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49791.334322804847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49791.334322804847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49791.334322804847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1.7426967012981696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1.7426967012981696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hidden="1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595858.7431309158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223896.98689600852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371961.75623490731</v>
      </c>
      <c r="O233" s="190">
        <f t="shared" si="59"/>
        <v>371961.75623490731</v>
      </c>
      <c r="P233" s="200">
        <f t="shared" si="63"/>
        <v>0</v>
      </c>
      <c r="Q233" s="187">
        <f>IFERROR(VLOOKUP(A233,[1]Energiindhold!$A$2:$C$11,3,FALSE),IFERROR(VLOOKUP(A233,[1]Biogasudbytte!$A$2:$B$18,2,FALSE)*[1]Energiindhold!$C$10,0))*O233</f>
        <v>1.0095190848917879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1.0095190848917879</v>
      </c>
      <c r="S233" s="187">
        <f>IFERROR(VLOOKUP(A233,[1]Biogasudbytte!$A$2:$B$18,2,FALSE)*[1]Energiindhold!$C$10,0)*J233*IFERROR(VLOOKUP(A233,Biogasanlæg!$F$3:$G$8,2,FALSE),1)</f>
        <v>0</v>
      </c>
      <c r="T233" s="188">
        <f t="shared" si="64"/>
        <v>1.0095190848917879</v>
      </c>
      <c r="U233" s="186">
        <f>O233*IFERROR(VLOOKUP(A233,[1]Tørstofindhold!A$2:B$24,2,FALSE),0)</f>
        <v>74392.35124698146</v>
      </c>
      <c r="V233" s="187">
        <f>IF(D233=År1,P233,SUM(O233,P233))*IFERROR(VLOOKUP(A233,[1]Tørstofindhold!A$2:B$24,2,FALSE),0)</f>
        <v>74392.35124698146</v>
      </c>
      <c r="W233" s="187">
        <f>J233*IFERROR(VLOOKUP(A233,[1]Tørstofindhold!A$2:B$24,2,FALSE),0)</f>
        <v>0</v>
      </c>
      <c r="X233" s="188">
        <f t="shared" si="65"/>
        <v>74392.35124698146</v>
      </c>
      <c r="Y233" s="168">
        <f t="shared" si="60"/>
        <v>0</v>
      </c>
      <c r="Z233" s="103">
        <f t="shared" si="61"/>
        <v>1</v>
      </c>
    </row>
    <row r="234" spans="1:26" hidden="1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hidden="1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5313.8490728400002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12976.57718147061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hidden="1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2508040.5680731749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836013.52269105846</v>
      </c>
      <c r="O236" s="190">
        <f t="shared" si="59"/>
        <v>836013.52269105846</v>
      </c>
      <c r="P236" s="200">
        <f t="shared" si="63"/>
        <v>2508040.5680731749</v>
      </c>
      <c r="Q236" s="187">
        <f>IFERROR(VLOOKUP(A236,[1]Energiindhold!$A$2:$C$11,3,FALSE),IFERROR(VLOOKUP(A236,[1]Biogasudbytte!$A$2:$B$18,2,FALSE)*[1]Energiindhold!$C$10,0))*O236</f>
        <v>0.41717910795806512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1.6687164318322603</v>
      </c>
      <c r="S236" s="187">
        <f>IFERROR(VLOOKUP(A236,[1]Biogasudbytte!$A$2:$B$18,2,FALSE)*[1]Energiindhold!$C$10,0)*J236*IFERROR(VLOOKUP(A236,Biogasanlæg!$F$3:$G$8,2,FALSE),1)</f>
        <v>1.2515373238741951</v>
      </c>
      <c r="T236" s="188">
        <f t="shared" si="64"/>
        <v>0.41717910795806512</v>
      </c>
      <c r="U236" s="186">
        <f>O236*IFERROR(VLOOKUP(A236,[1]Tørstofindhold!A$2:B$24,2,FALSE),0)</f>
        <v>50160.811361463508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150482.43408439049</v>
      </c>
      <c r="X236" s="188">
        <f t="shared" si="65"/>
        <v>50160.811361463508</v>
      </c>
      <c r="Y236" s="168">
        <f t="shared" si="60"/>
        <v>0</v>
      </c>
      <c r="Z236" s="103">
        <f t="shared" si="61"/>
        <v>1</v>
      </c>
    </row>
    <row r="237" spans="1:26" hidden="1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1638224.8785321345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546074.95951071149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1638224.8785321345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0.70574727767164369</v>
      </c>
      <c r="S237" s="187">
        <f>IFERROR(VLOOKUP(A237,[1]Biogasudbytte!$A$2:$B$18,2,FALSE)*[1]Energiindhold!$C$10,0)*J237*IFERROR(VLOOKUP(A237,Biogasanlæg!$F$3:$G$8,2,FALSE),1)</f>
        <v>0.70574727767164369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81911.243926606723</v>
      </c>
      <c r="W237" s="187">
        <f>J237*IFERROR(VLOOKUP(A237,[1]Tørstofindhold!A$2:B$24,2,FALSE),0)</f>
        <v>81911.243926606723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hidden="1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115248.96014866198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hidden="1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11938.794894044118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24061.20510595588</v>
      </c>
      <c r="O239" s="190">
        <f t="shared" si="59"/>
        <v>11393.130418235298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1.0225334550366181E-2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1.0225334550366181E-2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1.0225334550366181E-2</v>
      </c>
      <c r="U239" s="186">
        <f>O239*IFERROR(VLOOKUP(A239,[1]Tørstofindhold!A$2:B$24,2,FALSE),0)</f>
        <v>1708.9695627352946</v>
      </c>
      <c r="V239" s="187">
        <f>IF(D239=År1,P239,SUM(O239,P239))*IFERROR(VLOOKUP(A239,[1]Tørstofindhold!A$2:B$24,2,FALSE),0)</f>
        <v>1708.9695627352946</v>
      </c>
      <c r="W239" s="187">
        <f>J239*IFERROR(VLOOKUP(A239,[1]Tørstofindhold!A$2:B$24,2,FALSE),0)</f>
        <v>0</v>
      </c>
      <c r="X239" s="188">
        <f t="shared" si="65"/>
        <v>1708.9695627352946</v>
      </c>
      <c r="Y239" s="168">
        <f t="shared" si="60"/>
        <v>0</v>
      </c>
      <c r="Z239" s="103">
        <f t="shared" si="61"/>
        <v>1</v>
      </c>
    </row>
    <row r="240" spans="1:26" hidden="1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hidden="1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649459.35727046686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649459.35727046686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649459.35727046686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9.4129839428527653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9.4129839428527653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321211.7737833517</v>
      </c>
      <c r="W241" s="187">
        <f>J241*IFERROR(VLOOKUP(A241,[1]Tørstofindhold!A$2:B$24,2,FALSE),0)</f>
        <v>0</v>
      </c>
      <c r="X241" s="188">
        <f t="shared" ca="1" si="65"/>
        <v>321211.7737833517</v>
      </c>
      <c r="Y241" s="168">
        <f t="shared" ca="1" si="60"/>
        <v>0</v>
      </c>
      <c r="Z241" s="103">
        <f t="shared" ca="1" si="61"/>
        <v>0</v>
      </c>
    </row>
    <row r="242" spans="1:26" hidden="1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178845.57608249979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178845.57608249979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hidden="1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hidden="1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82677.910705088332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78752.00538693853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-3990.7114355902886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hidden="1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0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172292.68030975034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0</v>
      </c>
      <c r="O245" s="190">
        <f t="shared" ca="1" si="59"/>
        <v>0</v>
      </c>
      <c r="P245" s="200">
        <f t="shared" ca="1" si="63"/>
        <v>172292.68030975034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3.0758069229876184</v>
      </c>
      <c r="S245" s="187">
        <f ca="1">IFERROR(VLOOKUP(A245,[1]Biogasudbytte!$A$2:$B$18,2,FALSE)*[1]Energiindhold!$C$10,0)*J245*IFERROR(VLOOKUP(A245,Biogasanlæg!$F$3:$G$8,2,FALSE),1)</f>
        <v>0</v>
      </c>
      <c r="T245" s="188">
        <f t="shared" ca="1" si="64"/>
        <v>3.0758069229876184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48241.9504867301</v>
      </c>
      <c r="W245" s="187">
        <f ca="1">J245*IFERROR(VLOOKUP(A245,[1]Tørstofindhold!A$2:B$24,2,FALSE),0)</f>
        <v>0</v>
      </c>
      <c r="X245" s="188">
        <f t="shared" ca="1" si="65"/>
        <v>48241.9504867301</v>
      </c>
      <c r="Y245" s="168">
        <f t="shared" ca="1" si="60"/>
        <v>0</v>
      </c>
      <c r="Z245" s="103">
        <f t="shared" ca="1" si="61"/>
        <v>0</v>
      </c>
    </row>
    <row r="246" spans="1:26" hidden="1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134961336.05226791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134961336.05226791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134961336.05226791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hidden="1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6310761.9683396835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5038088.1961279493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1272673.7722117342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hidden="1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214006.17400262188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192605.55660235969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21400.617400262185</v>
      </c>
      <c r="O248" s="190">
        <f t="shared" si="59"/>
        <v>21400.617400262185</v>
      </c>
      <c r="P248" s="200">
        <f t="shared" si="63"/>
        <v>192605.55660235969</v>
      </c>
      <c r="Q248" s="187">
        <f>IFERROR(VLOOKUP(A248,[1]Energiindhold!$A$2:$C$11,3,FALSE),IFERROR(VLOOKUP(A248,[1]Biogasudbytte!$A$2:$B$18,2,FALSE)*[1]Energiindhold!$C$10,0))*O248</f>
        <v>1.2156108745947471E-2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0.12156108745947472</v>
      </c>
      <c r="S248" s="187">
        <f>IFERROR(VLOOKUP(A248,[1]Biogasudbytte!$A$2:$B$18,2,FALSE)*[1]Energiindhold!$C$10,0)*J248*IFERROR(VLOOKUP(A248,Biogasanlæg!$F$3:$G$8,2,FALSE),1)</f>
        <v>0.10940497871352725</v>
      </c>
      <c r="T248" s="188">
        <f t="shared" si="64"/>
        <v>1.2156108745947469E-2</v>
      </c>
      <c r="U248" s="186">
        <f>O248*IFERROR(VLOOKUP(A248,[1]Tørstofindhold!A$2:B$24,2,FALSE),0)</f>
        <v>915.16289587799952</v>
      </c>
      <c r="V248" s="187">
        <f>IF(D248=År1,P248,SUM(O248,P248))*IFERROR(VLOOKUP(A248,[1]Tørstofindhold!A$2:B$24,2,FALSE),0)</f>
        <v>9151.6289587799965</v>
      </c>
      <c r="W248" s="187">
        <f>J248*IFERROR(VLOOKUP(A248,[1]Tørstofindhold!A$2:B$24,2,FALSE),0)</f>
        <v>8236.4660629019982</v>
      </c>
      <c r="X248" s="188">
        <f t="shared" si="65"/>
        <v>915.16289587799838</v>
      </c>
      <c r="Y248" s="168">
        <f t="shared" si="60"/>
        <v>0</v>
      </c>
      <c r="Z248" s="103">
        <f t="shared" si="61"/>
        <v>1</v>
      </c>
    </row>
    <row r="249" spans="1:26" hidden="1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339352.29631439992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14274.342622748565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23431.468078851409</v>
      </c>
      <c r="O249" s="190">
        <f t="shared" si="59"/>
        <v>23431.468078851409</v>
      </c>
      <c r="P249" s="200">
        <f t="shared" si="63"/>
        <v>339352.29631439992</v>
      </c>
      <c r="Q249" s="187">
        <f>IFERROR(VLOOKUP(A249,[1]Energiindhold!$A$2:$C$11,3,FALSE),IFERROR(VLOOKUP(A249,[1]Biogasudbytte!$A$2:$B$18,2,FALSE)*[1]Energiindhold!$C$10,0))*O249</f>
        <v>5.0471382241845934E-2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0.78143622850306338</v>
      </c>
      <c r="S249" s="187">
        <f>IFERROR(VLOOKUP(A249,[1]Biogasudbytte!$A$2:$B$18,2,FALSE)*[1]Energiindhold!$C$10,0)*J249*IFERROR(VLOOKUP(A249,Biogasanlæg!$F$3:$G$8,2,FALSE),1)</f>
        <v>0.73096484626121749</v>
      </c>
      <c r="T249" s="188">
        <f t="shared" si="64"/>
        <v>5.0471382241845886E-2</v>
      </c>
      <c r="U249" s="186">
        <f>O249*IFERROR(VLOOKUP(A249,[1]Tørstofindhold!A$2:B$24,2,FALSE),0)</f>
        <v>7029.4404236554228</v>
      </c>
      <c r="V249" s="187">
        <f>IF(D249=År1,P249,SUM(O249,P249))*IFERROR(VLOOKUP(A249,[1]Tørstofindhold!A$2:B$24,2,FALSE),0)</f>
        <v>108835.1293179754</v>
      </c>
      <c r="W249" s="187">
        <f>J249*IFERROR(VLOOKUP(A249,[1]Tørstofindhold!A$2:B$24,2,FALSE),0)</f>
        <v>101805.68889431997</v>
      </c>
      <c r="X249" s="188">
        <f t="shared" si="65"/>
        <v>7029.4404236554255</v>
      </c>
      <c r="Y249" s="168">
        <f t="shared" si="60"/>
        <v>0</v>
      </c>
      <c r="Z249" s="103">
        <f t="shared" si="61"/>
        <v>1</v>
      </c>
    </row>
    <row r="250" spans="1:26" hidden="1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150732.71226225881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152186.83601199093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-1454.1237497321272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1</v>
      </c>
      <c r="Z250" s="103">
        <f t="shared" si="61"/>
        <v>0</v>
      </c>
    </row>
    <row r="251" spans="1:26" hidden="1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650.78855763169781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72.309839736855295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650.78855763169781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3.0605935076861117E-4</v>
      </c>
      <c r="S251" s="187">
        <f>IFERROR(VLOOKUP(A251,[1]Biogasudbytte!$A$2:$B$18,2,FALSE)*[1]Energiindhold!$C$10,0)*J251*IFERROR(VLOOKUP(A251,Biogasanlæg!$F$3:$G$8,2,FALSE),1)</f>
        <v>3.0605935076861117E-4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40.999679130796963</v>
      </c>
      <c r="W251" s="187">
        <f>J251*IFERROR(VLOOKUP(A251,[1]Tørstofindhold!A$2:B$24,2,FALSE),0)</f>
        <v>40.999679130796963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hidden="1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19195.801313066269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-4620.6864202542638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hidden="1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309079.86789434712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309079.86789434712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hidden="1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9229.684721842088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-224565.33127063172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hidden="1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hidden="1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4558351.9090764793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1464417.2058845721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437951.9179351207</v>
      </c>
      <c r="N256" s="199">
        <f t="shared" si="62"/>
        <v>2655982.7852567863</v>
      </c>
      <c r="O256" s="190">
        <f t="shared" si="59"/>
        <v>0</v>
      </c>
      <c r="P256" s="200">
        <f t="shared" si="63"/>
        <v>0</v>
      </c>
      <c r="Q256" s="187">
        <f>IFERROR(VLOOKUP(A256,[1]Energiindhold!$A$2:$C$11,3,FALSE),IFERROR(VLOOKUP(A256,[1]Biogasudbytte!$A$2:$B$18,2,FALSE)*[1]Energiindhold!$C$10,0))*O256</f>
        <v>0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0</v>
      </c>
      <c r="S256" s="187">
        <f>IFERROR(VLOOKUP(A256,[1]Biogasudbytte!$A$2:$B$18,2,FALSE)*[1]Energiindhold!$C$10,0)*J256*IFERROR(VLOOKUP(A256,Biogasanlæg!$F$3:$G$8,2,FALSE),1)</f>
        <v>0</v>
      </c>
      <c r="T256" s="188">
        <f t="shared" si="64"/>
        <v>0</v>
      </c>
      <c r="U256" s="186">
        <f>O256*IFERROR(VLOOKUP(A256,[1]Tørstofindhold!A$2:B$24,2,FALSE),0)</f>
        <v>0</v>
      </c>
      <c r="V256" s="187">
        <f>IF(D256=År1,P256,SUM(O256,P256))*IFERROR(VLOOKUP(A256,[1]Tørstofindhold!A$2:B$24,2,FALSE),0)</f>
        <v>0</v>
      </c>
      <c r="W256" s="187">
        <f>J256*IFERROR(VLOOKUP(A256,[1]Tørstofindhold!A$2:B$24,2,FALSE),0)</f>
        <v>0</v>
      </c>
      <c r="X256" s="188">
        <f t="shared" si="65"/>
        <v>0</v>
      </c>
      <c r="Y256" s="168">
        <f t="shared" si="60"/>
        <v>1</v>
      </c>
      <c r="Z256" s="103">
        <f t="shared" si="61"/>
        <v>0</v>
      </c>
    </row>
    <row r="257" spans="1:26" hidden="1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73213.031670239987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73213.031670239987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hidden="1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186512.4869525386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-58357.029797473428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0</v>
      </c>
      <c r="Z258" s="103">
        <f t="shared" si="61"/>
        <v>1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1163206.0321181191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85441.004824644508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0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179784.00628818327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773972.53466716222</v>
      </c>
      <c r="N259" s="199">
        <f t="shared" si="62"/>
        <v>20946.061930696247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179784.00628818327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1.8582126718683771</v>
      </c>
      <c r="S259" s="187">
        <f>IFERROR(VLOOKUP(A259,[1]Biogasudbytte!$A$2:$B$18,2,FALSE)*[1]Energiindhold!$C$10,0)*J259*IFERROR(VLOOKUP(A259,Biogasanlæg!$F$3:$G$8,2,FALSE),1)</f>
        <v>0</v>
      </c>
      <c r="T259" s="188">
        <f t="shared" si="64"/>
        <v>1.8582126718683771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152816.40534495577</v>
      </c>
      <c r="W259" s="187">
        <f>J259*IFERROR(VLOOKUP(A259,[1]Tørstofindhold!A$2:B$24,2,FALSE),0)</f>
        <v>0</v>
      </c>
      <c r="X259" s="188">
        <f t="shared" si="65"/>
        <v>152816.40534495577</v>
      </c>
      <c r="Y259" s="168">
        <f t="shared" ref="Y259:Y274" si="76">IF(SUMIFS($N$3:$N$290,$A$3:$A$290,A259,$D$3:$D$290,D259)&lt;0,1,0)</f>
        <v>1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456618.20807643177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1308.8168841700535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0.79873496822573153</v>
      </c>
      <c r="S260" s="187">
        <f>IFERROR(VLOOKUP(A260,[1]Biogasudbytte!$A$2:$B$18,2,FALSE)*[1]Energiindhold!$C$10,0)*J260*IFERROR(VLOOKUP(A260,Biogasanlæg!$F$3:$G$8,2,FALSE),1)</f>
        <v>0.77536968058834654</v>
      </c>
      <c r="T260" s="188">
        <f t="shared" si="64"/>
        <v>2.336528763738499E-2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136985.46242292953</v>
      </c>
      <c r="X260" s="188">
        <f t="shared" si="65"/>
        <v>392.64506525101024</v>
      </c>
      <c r="Y260" s="168">
        <f t="shared" si="76"/>
        <v>0</v>
      </c>
      <c r="Z260" s="103">
        <f t="shared" si="77"/>
        <v>0</v>
      </c>
    </row>
    <row r="261" spans="1:26" hidden="1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0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0</v>
      </c>
      <c r="Z261" s="103">
        <f t="shared" si="77"/>
        <v>0</v>
      </c>
    </row>
    <row r="262" spans="1:26" hidden="1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0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203334.81459864558</v>
      </c>
      <c r="O262" s="190">
        <f t="shared" si="75"/>
        <v>203334.81459864558</v>
      </c>
      <c r="P262" s="200">
        <f t="shared" si="63"/>
        <v>0</v>
      </c>
      <c r="Q262" s="187">
        <f>IFERROR(VLOOKUP(A262,[1]Energiindhold!$A$2:$C$11,3,FALSE),IFERROR(VLOOKUP(A262,[1]Biogasudbytte!$A$2:$B$18,2,FALSE)*[1]Energiindhold!$C$10,0))*O262</f>
        <v>0.88107618518182917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0.88107618518182917</v>
      </c>
      <c r="S262" s="187">
        <f>IFERROR(VLOOKUP(A262,[1]Biogasudbytte!$A$2:$B$18,2,FALSE)*[1]Energiindhold!$C$10,0)*J262*IFERROR(VLOOKUP(A262,Biogasanlæg!$F$3:$G$8,2,FALSE),1)</f>
        <v>0</v>
      </c>
      <c r="T262" s="188">
        <f t="shared" si="64"/>
        <v>0.88107618518182917</v>
      </c>
      <c r="U262" s="186">
        <f>O262*IFERROR(VLOOKUP(A262,[1]Tørstofindhold!A$2:B$24,2,FALSE),0)</f>
        <v>85400.622131431141</v>
      </c>
      <c r="V262" s="187">
        <f>IF(D262=År1,P262,SUM(O262,P262))*IFERROR(VLOOKUP(A262,[1]Tørstofindhold!A$2:B$24,2,FALSE),0)</f>
        <v>85400.622131431141</v>
      </c>
      <c r="W262" s="187">
        <f>J262*IFERROR(VLOOKUP(A262,[1]Tørstofindhold!A$2:B$24,2,FALSE),0)</f>
        <v>0</v>
      </c>
      <c r="X262" s="188">
        <f t="shared" si="65"/>
        <v>85400.622131431141</v>
      </c>
      <c r="Y262" s="168">
        <f t="shared" si="76"/>
        <v>0</v>
      </c>
      <c r="Z262" s="103">
        <f t="shared" si="77"/>
        <v>1</v>
      </c>
    </row>
    <row r="263" spans="1:26" hidden="1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203132.10244084746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203132.10244084746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hidden="1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497993.76151649386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386018.2538569406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hidden="1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1866473.5653775071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716306.46013408503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881918.0868941627</v>
      </c>
      <c r="O265" s="190">
        <f t="shared" si="75"/>
        <v>0</v>
      </c>
      <c r="P265" s="200">
        <f t="shared" si="63"/>
        <v>0</v>
      </c>
      <c r="Q265" s="187">
        <f>IFERROR(VLOOKUP(A265,[1]Energiindhold!$A$2:$C$11,3,FALSE),IFERROR(VLOOKUP(A265,[1]Biogasudbytte!$A$2:$B$18,2,FALSE)*[1]Energiindhold!$C$10,0))*O265</f>
        <v>0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0</v>
      </c>
      <c r="S265" s="187">
        <f>IFERROR(VLOOKUP(A265,[1]Biogasudbytte!$A$2:$B$18,2,FALSE)*[1]Energiindhold!$C$10,0)*J265*IFERROR(VLOOKUP(A265,Biogasanlæg!$F$3:$G$8,2,FALSE),1)</f>
        <v>0</v>
      </c>
      <c r="T265" s="188">
        <f t="shared" si="64"/>
        <v>0</v>
      </c>
      <c r="U265" s="186">
        <f>O265*IFERROR(VLOOKUP(A265,[1]Tørstofindhold!A$2:B$24,2,FALSE),0)</f>
        <v>0</v>
      </c>
      <c r="V265" s="187">
        <f>IF(D265=År1,P265,SUM(O265,P265))*IFERROR(VLOOKUP(A265,[1]Tørstofindhold!A$2:B$24,2,FALSE),0)</f>
        <v>0</v>
      </c>
      <c r="W265" s="187">
        <f>J265*IFERROR(VLOOKUP(A265,[1]Tørstofindhold!A$2:B$24,2,FALSE),0)</f>
        <v>0</v>
      </c>
      <c r="X265" s="188">
        <f t="shared" si="65"/>
        <v>0</v>
      </c>
      <c r="Y265" s="168">
        <f t="shared" si="76"/>
        <v>1</v>
      </c>
      <c r="Z265" s="103">
        <f t="shared" si="77"/>
        <v>0</v>
      </c>
    </row>
    <row r="266" spans="1:26" hidden="1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307957.45225950622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-307957.45225950622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hidden="1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814640.76605924184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90515.640673249072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814640.76605924184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0.4123630093715277</v>
      </c>
      <c r="S267" s="187">
        <f>IFERROR(VLOOKUP(A267,[1]Biogasudbytte!$A$2:$B$18,2,FALSE)*[1]Energiindhold!$C$10,0)*J267*IFERROR(VLOOKUP(A267,Biogasanlæg!$F$3:$G$8,2,FALSE),1)</f>
        <v>0.4123630093715277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61912.698220502381</v>
      </c>
      <c r="W267" s="187">
        <f>J267*IFERROR(VLOOKUP(A267,[1]Tørstofindhold!A$2:B$24,2,FALSE),0)</f>
        <v>61912.698220502381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hidden="1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168543.55648210307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-55473.089118720018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hidden="1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1819481.0611094432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759973.58711494633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0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1059507.4739944967</v>
      </c>
      <c r="O269" s="190">
        <f t="shared" si="75"/>
        <v>0</v>
      </c>
      <c r="P269" s="200">
        <f t="shared" si="63"/>
        <v>0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0</v>
      </c>
      <c r="S269" s="187">
        <f>IFERROR(VLOOKUP(A269,[1]Biogasudbytte!$A$2:$B$18,2,FALSE)*[1]Energiindhold!$C$10,0)*J269*IFERROR(VLOOKUP(A269,Biogasanlæg!$F$3:$G$8,2,FALSE),1)</f>
        <v>0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0</v>
      </c>
      <c r="W269" s="187">
        <f>J269*IFERROR(VLOOKUP(A269,[1]Tørstofindhold!A$2:B$24,2,FALSE),0)</f>
        <v>0</v>
      </c>
      <c r="X269" s="188">
        <f t="shared" si="65"/>
        <v>0</v>
      </c>
      <c r="Y269" s="168">
        <f t="shared" si="76"/>
        <v>1</v>
      </c>
      <c r="Z269" s="103">
        <f t="shared" si="77"/>
        <v>0</v>
      </c>
    </row>
    <row r="270" spans="1:26" hidden="1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hidden="1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28788.583432446812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41076.465331445215</v>
      </c>
      <c r="O271" s="190">
        <f t="shared" si="75"/>
        <v>16124.481170461746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1.4471721850489418E-2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1.4471721850489418E-2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1.4471721850489418E-2</v>
      </c>
      <c r="U271" s="186">
        <f>O271*IFERROR(VLOOKUP(A271,[1]Tørstofindhold!A$2:B$24,2,FALSE),0)</f>
        <v>2418.672175569262</v>
      </c>
      <c r="V271" s="187">
        <f>IF(D271=År1,P271,SUM(O271,P271))*IFERROR(VLOOKUP(A271,[1]Tørstofindhold!A$2:B$24,2,FALSE),0)</f>
        <v>2418.672175569262</v>
      </c>
      <c r="W271" s="187">
        <f>J271*IFERROR(VLOOKUP(A271,[1]Tørstofindhold!A$2:B$24,2,FALSE),0)</f>
        <v>0</v>
      </c>
      <c r="X271" s="188">
        <f t="shared" si="65"/>
        <v>2418.672175569262</v>
      </c>
      <c r="Y271" s="168">
        <f t="shared" si="76"/>
        <v>0</v>
      </c>
      <c r="Z271" s="103">
        <f t="shared" si="77"/>
        <v>1</v>
      </c>
    </row>
    <row r="272" spans="1:26" hidden="1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32647.628233222706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-25342.064686641326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0</v>
      </c>
      <c r="Z272" s="103">
        <f t="shared" si="77"/>
        <v>1</v>
      </c>
    </row>
    <row r="273" spans="1:26" hidden="1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446242.73397955461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446242.73397955461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hidden="1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38104.004212687338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38104.004212687338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38104.004212687338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0.70111367751344689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0.70111367751344689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15813.161748265247</v>
      </c>
      <c r="W274" s="187">
        <f>J274*IFERROR(VLOOKUP(A274,[1]Tørstofindhold!A$2:B$24,2,FALSE),0)</f>
        <v>0</v>
      </c>
      <c r="X274" s="188">
        <f t="shared" si="65"/>
        <v>15813.161748265247</v>
      </c>
      <c r="Y274" s="168">
        <f t="shared" si="76"/>
        <v>0</v>
      </c>
      <c r="Z274" s="103">
        <f t="shared" si="77"/>
        <v>0</v>
      </c>
    </row>
    <row r="275" spans="1:26" hidden="1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433424.6194136109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433424.6194136109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433424.6194136109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3.8841037679736861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3.8841037679736861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108356.15485340272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108356.15485340272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108356.15485340272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3.6048544774657745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3.6048544774657745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hidden="1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hidden="1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153341.11706824251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153341.11706824251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hidden="1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76670.558534121257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32204.032301743569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44466.526232377684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1</v>
      </c>
      <c r="Z279" s="103">
        <f t="shared" si="91"/>
        <v>0</v>
      </c>
    </row>
    <row r="280" spans="1:26" hidden="1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49069.157461837603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49069.157461837603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49069.157461837603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1.7174205111643159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1.7174205111643159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hidden="1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2218991.7484923378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916911.47014555836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1302080.2783467793</v>
      </c>
      <c r="O281" s="190">
        <f t="shared" si="89"/>
        <v>0</v>
      </c>
      <c r="P281" s="200">
        <f t="shared" si="63"/>
        <v>0</v>
      </c>
      <c r="Q281" s="187">
        <f>IFERROR(VLOOKUP(A281,[1]Energiindhold!$A$2:$C$11,3,FALSE),IFERROR(VLOOKUP(A281,[1]Biogasudbytte!$A$2:$B$18,2,FALSE)*[1]Energiindhold!$C$10,0))*O281</f>
        <v>0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0</v>
      </c>
      <c r="S281" s="187">
        <f>IFERROR(VLOOKUP(A281,[1]Biogasudbytte!$A$2:$B$18,2,FALSE)*[1]Energiindhold!$C$10,0)*J281*IFERROR(VLOOKUP(A281,Biogasanlæg!$F$3:$G$8,2,FALSE),1)</f>
        <v>0</v>
      </c>
      <c r="T281" s="188">
        <f t="shared" si="64"/>
        <v>0</v>
      </c>
      <c r="U281" s="186">
        <f>O281*IFERROR(VLOOKUP(A281,[1]Tørstofindhold!A$2:B$24,2,FALSE),0)</f>
        <v>0</v>
      </c>
      <c r="V281" s="187">
        <f>IF(D281=År1,P281,SUM(O281,P281))*IFERROR(VLOOKUP(A281,[1]Tørstofindhold!A$2:B$24,2,FALSE),0)</f>
        <v>0</v>
      </c>
      <c r="W281" s="187">
        <f>J281*IFERROR(VLOOKUP(A281,[1]Tørstofindhold!A$2:B$24,2,FALSE),0)</f>
        <v>0</v>
      </c>
      <c r="X281" s="188">
        <f t="shared" si="65"/>
        <v>0</v>
      </c>
      <c r="Y281" s="168">
        <f t="shared" si="90"/>
        <v>1</v>
      </c>
      <c r="Z281" s="103">
        <f t="shared" si="91"/>
        <v>0</v>
      </c>
    </row>
    <row r="282" spans="1:26" hidden="1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hidden="1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5904.2767475999999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11881.497035411034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hidden="1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3150253.3426541099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350028.14918378973</v>
      </c>
      <c r="O284" s="190">
        <f t="shared" si="89"/>
        <v>350028.14918378973</v>
      </c>
      <c r="P284" s="200">
        <f t="shared" si="94"/>
        <v>3150253.3426541099</v>
      </c>
      <c r="Q284" s="187">
        <f>IFERROR(VLOOKUP(A284,[1]Energiindhold!$A$2:$C$11,3,FALSE),IFERROR(VLOOKUP(A284,[1]Biogasudbytte!$A$2:$B$18,2,FALSE)*[1]Energiindhold!$C$10,0))*O284</f>
        <v>0.17466754672420293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1.5720079205178277</v>
      </c>
      <c r="T284" s="188">
        <f t="shared" si="95"/>
        <v>0.17466754672420293</v>
      </c>
      <c r="U284" s="186">
        <f>O284*IFERROR(VLOOKUP(A284,[1]Tørstofindhold!A$2:B$24,2,FALSE),0)</f>
        <v>21001.688951027383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189015.20055924659</v>
      </c>
      <c r="X284" s="188">
        <f t="shared" si="96"/>
        <v>21001.688951027376</v>
      </c>
      <c r="Y284" s="168">
        <f t="shared" si="90"/>
        <v>0</v>
      </c>
      <c r="Z284" s="103">
        <f t="shared" si="91"/>
        <v>1</v>
      </c>
    </row>
    <row r="285" spans="1:26" hidden="1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1882077.6974735428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209119.74416372692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1882077.6974735428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0.8107990720716024</v>
      </c>
      <c r="S285" s="187">
        <f>IFERROR(VLOOKUP(A285,[1]Biogasudbytte!$A$2:$B$18,2,FALSE)*[1]Energiindhold!$C$10,0)*J285*IFERROR(VLOOKUP(A285,Biogasanlæg!$F$3:$G$8,2,FALSE),1)</f>
        <v>0.8107990720716024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94103.884873677147</v>
      </c>
      <c r="W285" s="187">
        <f>J285*IFERROR(VLOOKUP(A285,[1]Tørstofindhold!A$2:B$24,2,FALSE),0)</f>
        <v>94103.884873677147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hidden="1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66284.578534118831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127899.4170569329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hidden="1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11938.794894044118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24061.20510595588</v>
      </c>
      <c r="O287" s="190">
        <f t="shared" si="89"/>
        <v>11393.130418235298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1.0225334550366181E-2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1.0225334550366181E-2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1.0225334550366181E-2</v>
      </c>
      <c r="U287" s="186">
        <f>O287*IFERROR(VLOOKUP(A287,[1]Tørstofindhold!A$2:B$24,2,FALSE),0)</f>
        <v>1708.9695627352946</v>
      </c>
      <c r="V287" s="187">
        <f>IF(D287=År1,P287,SUM(O287,P287))*IFERROR(VLOOKUP(A287,[1]Tørstofindhold!A$2:B$24,2,FALSE),0)</f>
        <v>1708.9695627352946</v>
      </c>
      <c r="W287" s="187">
        <f>J287*IFERROR(VLOOKUP(A287,[1]Tørstofindhold!A$2:B$24,2,FALSE),0)</f>
        <v>0</v>
      </c>
      <c r="X287" s="188">
        <f t="shared" si="96"/>
        <v>1708.9695627352946</v>
      </c>
      <c r="Y287" s="168">
        <f t="shared" si="90"/>
        <v>0</v>
      </c>
      <c r="Z287" s="103">
        <f t="shared" si="91"/>
        <v>1</v>
      </c>
    </row>
    <row r="288" spans="1:26" hidden="1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hidden="1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657519.74086188513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657519.74086188513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657519.74086188513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9.5298076678016663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9.5298076678016663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325198.30516794068</v>
      </c>
      <c r="W289" s="187">
        <f>J289*IFERROR(VLOOKUP(A289,[1]Tørstofindhold!A$2:B$24,2,FALSE),0)</f>
        <v>0</v>
      </c>
      <c r="X289" s="188">
        <f t="shared" ca="1" si="96"/>
        <v>325198.30516794068</v>
      </c>
      <c r="Y289" s="168">
        <f t="shared" ca="1" si="90"/>
        <v>0</v>
      </c>
      <c r="Z289" s="103">
        <f t="shared" ca="1" si="91"/>
        <v>0</v>
      </c>
    </row>
    <row r="290" spans="1:26" ht="15.75" hidden="1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189463.31390885412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189463.31390885412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>
    <filterColumn colId="0">
      <filters>
        <filter val="Halm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0" t="s">
        <v>23</v>
      </c>
      <c r="B2" s="451"/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6" t="s">
        <v>7</v>
      </c>
      <c r="D3" s="457"/>
      <c r="E3" s="457"/>
      <c r="F3" s="457"/>
      <c r="G3" s="457"/>
      <c r="H3" s="457"/>
      <c r="I3" s="457"/>
      <c r="J3" s="457"/>
      <c r="K3" s="458"/>
      <c r="L3" s="456" t="s">
        <v>8</v>
      </c>
      <c r="M3" s="457"/>
      <c r="N3" s="457"/>
      <c r="O3" s="457"/>
      <c r="P3" s="457"/>
      <c r="Q3" s="457"/>
      <c r="R3" s="457"/>
      <c r="S3" s="457"/>
      <c r="T3" s="458"/>
      <c r="U3" s="71"/>
      <c r="W3" s="31" t="s">
        <v>273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274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275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648850.25740686618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17989.144058005662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6" s="11">
        <f>IF(Landbrug!$E$47&gt;0,SUMIF(Landbrug!$B$32:$B$45,$B6,IF($I$4=År2,Landbrug!$D$32:$D$45,Landbrug!$E$32:$E$45)),'[1]Afgrødefordeling - jordtype'!$G4)*(1-Landbrug!$E$5)*Arealanvendelse!P$26</f>
        <v>562074.76523918763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101265.64710974213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2807.5542749488609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6" s="11">
        <f>IF(Landbrug!$E$47&gt;0,SUMIF(Landbrug!$B$32:$B$45,$B6,IF($R$4=År2,Landbrug!$D$32:$D$45,Landbrug!$E$32:$E$45)),'[1]Afgrødefordeling - jordtype'!$G4)*(Landbrug!$E$5)*Arealanvendelse!P$26</f>
        <v>119227.9805052822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4"/>
      <c r="W6" s="31" t="s">
        <v>276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129770.05148137324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1542.1050369777552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7" s="11">
        <f>IF(Landbrug!$E$47&gt;0,SUMIF(Landbrug!$B$32:$B$45,$B7,IF($I$4=År2,Landbrug!$D$32:$D$45,Landbrug!$E$32:$E$45)),'[1]Afgrødefordeling - jordtype'!$G5)*(1-Landbrug!$E$5)*Arealanvendelse!P$26</f>
        <v>46071.702068785875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20253.129421948426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240.67535259190402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7" s="11">
        <f>IF(Landbrug!$E$47&gt;0,SUMIF(Landbrug!$B$32:$B$45,$B7,IF($R$4=År2,Landbrug!$D$32:$D$45,Landbrug!$E$32:$E$45)),'[1]Afgrødefordeling - jordtype'!$G5)*(Landbrug!$E$5)*Arealanvendelse!P$26</f>
        <v>9772.7852873182146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4"/>
      <c r="W7" s="31" t="s">
        <v>277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94198.189455557425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1651.259855586846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8" s="11">
        <f>IF(Landbrug!$E$47&gt;0,SUMIF(Landbrug!$B$32:$B$45,$B8,IF($I$4=År2,Landbrug!$D$32:$D$45,Landbrug!$E$32:$E$45)),'[1]Afgrødefordeling - jordtype'!$G6)*(1-Landbrug!$E$5)*Arealanvendelse!P$26</f>
        <v>75246.248718922972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14701.451533526306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257.71107572742682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8" s="11">
        <f>IF(Landbrug!$E$47&gt;0,SUMIF(Landbrug!$B$32:$B$45,$B8,IF($R$4=År2,Landbrug!$D$32:$D$45,Landbrug!$E$32:$E$45)),'[1]Afgrødefordeling - jordtype'!$G6)*(Landbrug!$E$5)*Arealanvendelse!P$26</f>
        <v>15961.325485832145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4"/>
      <c r="W8" s="46" t="s">
        <v>278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173026.73530849765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15238.408806724705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9" s="11">
        <f>IF(Landbrug!$E$47&gt;0,SUMIF(Landbrug!$B$32:$B$45,$B9,IF($I$4=År2,Landbrug!$D$32:$D$45,Landbrug!$E$32:$E$45)),'[1]Afgrødefordeling - jordtype'!$G7)*(1-Landbrug!$E$5)*Arealanvendelse!P$26</f>
        <v>190045.77103374171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27004.172562597898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2378.2487733038556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9" s="11">
        <f>IF(Landbrug!$E$47&gt;0,SUMIF(Landbrug!$B$32:$B$45,$B9,IF($R$4=År2,Landbrug!$D$32:$D$45,Landbrug!$E$32:$E$45)),'[1]Afgrødefordeling - jordtype'!$G7)*(Landbrug!$E$5)*Arealanvendelse!P$26</f>
        <v>40312.739310187637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21628.341913562206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71.270611166506612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0" s="11">
        <f>IF(Landbrug!$E$47&gt;0,SUMIF(Landbrug!$B$32:$B$45,$B10,IF($I$4=År2,Landbrug!$D$32:$D$45,Landbrug!$E$32:$E$45)),'[1]Afgrødefordeling - jordtype'!$G8)*(1-Landbrug!$E$5)*Arealanvendelse!P$26</f>
        <v>17276.888275794699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3375.5215703247372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11.123158968183114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0" s="11">
        <f>IF(Landbrug!$E$47&gt;0,SUMIF(Landbrug!$B$32:$B$45,$B10,IF($R$4=År2,Landbrug!$D$32:$D$45,Landbrug!$E$32:$E$45)),'[1]Afgrødefordeling - jordtype'!$G8)*(Landbrug!$E$5)*Arealanvendelse!P$26</f>
        <v>3664.7944827443303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31573.462664665116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1125.1782236252373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1" s="11">
        <f>IF(Landbrug!$E$47&gt;0,SUMIF(Landbrug!$B$32:$B$45,$B11,IF($I$4=År2,Landbrug!$D$32:$D$45,Landbrug!$E$32:$E$45)),'[1]Afgrødefordeling - jordtype'!$G9)*(1-Landbrug!$E$5)*Arealanvendelse!P$26</f>
        <v>25221.128328627925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4927.6502424621867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175.60584992995032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1" s="11">
        <f>IF(Landbrug!$E$47&gt;0,SUMIF(Landbrug!$B$32:$B$45,$B11,IF($R$4=År2,Landbrug!$D$32:$D$45,Landbrug!$E$32:$E$45)),'[1]Afgrødefordeling - jordtype'!$G9)*(Landbrug!$E$5)*Arealanvendelse!P$26</f>
        <v>5349.9363121331962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19417.799066386393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29.519410101552374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2" s="11">
        <f>IF(Landbrug!$E$47&gt;0,SUMIF(Landbrug!$B$32:$B$45,$B12,IF($I$4=År2,Landbrug!$D$32:$D$45,Landbrug!$E$32:$E$45)),'[1]Afgrødefordeling - jordtype'!$G10)*(1-Landbrug!$E$5)*Arealanvendelse!P$26</f>
        <v>58741.420137701978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3030.523553713484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4.6070755649821624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2" s="11">
        <f>IF(Landbrug!$E$47&gt;0,SUMIF(Landbrug!$B$32:$B$45,$B12,IF($R$4=År2,Landbrug!$D$32:$D$45,Landbrug!$E$32:$E$45)),'[1]Afgrødefordeling - jordtype'!$G10)*(Landbrug!$E$5)*Arealanvendelse!P$26</f>
        <v>12460.301241330722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104910.84953605094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3810.512240832039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3" s="11">
        <f>IF(Landbrug!$E$47&gt;0,SUMIF(Landbrug!$B$32:$B$45,$B13,IF($I$4=År2,Landbrug!$D$32:$D$45,Landbrug!$E$32:$E$45)),'[1]Afgrødefordeling - jordtype'!$G11)*(1-Landbrug!$E$5)*Arealanvendelse!P$26</f>
        <v>83803.605176802695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16373.369580770957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594.7042225576015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3" s="11">
        <f>IF(Landbrug!$E$47&gt;0,SUMIF(Landbrug!$B$32:$B$45,$B13,IF($R$4=År2,Landbrug!$D$32:$D$45,Landbrug!$E$32:$E$45)),'[1]Afgrødefordeling - jordtype'!$G11)*(Landbrug!$E$5)*Arealanvendelse!P$26</f>
        <v>17776.522310230877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2927.3115483082306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64.915351748399516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4" s="11">
        <f>IF(Landbrug!$E$47&gt;0,SUMIF(Landbrug!$B$32:$B$45,$B14,IF($I$4=År2,Landbrug!$D$32:$D$45,Landbrug!$E$32:$E$45)),'[1]Afgrødefordeling - jordtype'!$G12)*(1-Landbrug!$E$5)*Arealanvendelse!P$26</f>
        <v>2338.3593051509692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456.86365204810539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10.131297671715533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4" s="11">
        <f>IF(Landbrug!$E$47&gt;0,SUMIF(Landbrug!$B$32:$B$45,$B14,IF($R$4=År2,Landbrug!$D$32:$D$45,Landbrug!$E$32:$E$45)),'[1]Afgrødefordeling - jordtype'!$G12)*(Landbrug!$E$5)*Arealanvendelse!P$26</f>
        <v>496.01561018353891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40327.730823739985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1148.0865099527102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5" s="11">
        <f>IF(Landbrug!$E$47&gt;0,SUMIF(Landbrug!$B$32:$B$45,$B15,IF($I$4=År2,Landbrug!$D$32:$D$45,Landbrug!$E$32:$E$45)),'[1]Afgrødefordeling - jordtype'!$G13)*(1-Landbrug!$E$5)*Arealanvendelse!P$26</f>
        <v>32214.106039316102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6293.9233077513272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179.18113161111663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5" s="11">
        <f>IF(Landbrug!$E$47&gt;0,SUMIF(Landbrug!$B$32:$B$45,$B15,IF($R$4=År2,Landbrug!$D$32:$D$45,Landbrug!$E$32:$E$45)),'[1]Afgrødefordeling - jordtype'!$G13)*(Landbrug!$E$5)*Arealanvendelse!P$26</f>
        <v>6833.2952204609919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58245.567881809096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2833.816076318562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6" s="11">
        <f>IF(Landbrug!$E$47&gt;0,SUMIF(Landbrug!$B$32:$B$45,$B16,IF($I$4=År2,Landbrug!$D$32:$D$45,Landbrug!$E$32:$E$45)),'[1]Afgrødefordeling - jordtype'!$G14)*(1-Landbrug!$E$5)*Arealanvendelse!P$26</f>
        <v>46527.014085311035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9090.3487445598003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442.27187318266579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6" s="11">
        <f>IF(Landbrug!$E$47&gt;0,SUMIF(Landbrug!$B$32:$B$45,$B16,IF($R$4=År2,Landbrug!$D$32:$D$45,Landbrug!$E$32:$E$45)),'[1]Afgrødefordeling - jordtype'!$G14)*(Landbrug!$E$5)*Arealanvendelse!P$26</f>
        <v>9869.3666241568881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10939.52158012771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325.58580566036647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7" s="11">
        <f>IF(Landbrug!$E$47&gt;0,SUMIF(Landbrug!$B$32:$B$45,$B17,IF($I$4=År2,Landbrug!$D$32:$D$45,Landbrug!$E$32:$E$45)),'[1]Afgrødefordeling - jordtype'!$G15)*(1-Landbrug!$E$5)*Arealanvendelse!P$26</f>
        <v>8738.5751938754584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1707.3241772453653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50.813969669536974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7" s="11">
        <f>IF(Landbrug!$E$47&gt;0,SUMIF(Landbrug!$B$32:$B$45,$B17,IF($R$4=År2,Landbrug!$D$32:$D$45,Landbrug!$E$32:$E$45)),'[1]Afgrødefordeling - jordtype'!$G15)*(Landbrug!$E$5)*Arealanvendelse!P$26</f>
        <v>1853.6371623372183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4206.7261712878571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534.73194997058431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8" s="11">
        <f>IF(Landbrug!$E$47&gt;0,SUMIF(Landbrug!$B$32:$B$45,$B18,IF($I$4=År2,Landbrug!$D$32:$D$45,Landbrug!$E$32:$E$45)),'[1]Afgrødefordeling - jordtype'!$G16)*(1-Landbrug!$E$5)*Arealanvendelse!P$26</f>
        <v>3360.3656886258095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656.54107875590842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83.455275428935138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8" s="11">
        <f>IF(Landbrug!$E$47&gt;0,SUMIF(Landbrug!$B$32:$B$45,$B18,IF($R$4=År2,Landbrug!$D$32:$D$45,Landbrug!$E$32:$E$45)),'[1]Afgrødefordeling - jordtype'!$G16)*(Landbrug!$E$5)*Arealanvendelse!P$26</f>
        <v>712.80484304183835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102374.15172419442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15114.23333078555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9" s="11">
        <f>IF(Landbrug!$E$47&gt;0,SUMIF(Landbrug!$B$32:$B$45,$B19,IF($I$4=År2,Landbrug!$D$32:$D$45,Landbrug!$E$32:$E$45)),'[1]Afgrødefordeling - jordtype'!$G17)*(1-Landbrug!$E$5)*Arealanvendelse!P$26</f>
        <v>0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15977.468766203758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2358.8687857295367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9" s="11">
        <f>IF(Landbrug!$E$47&gt;0,SUMIF(Landbrug!$B$32:$B$45,$B19,IF($R$4=År2,Landbrug!$D$32:$D$45,Landbrug!$E$32:$E$45)),'[1]Afgrødefordeling - jordtype'!$G17)*(Landbrug!$E$5)*Arealanvendelse!P$26</f>
        <v>0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1442396.6965624266</v>
      </c>
      <c r="G20" s="38">
        <f t="shared" si="2"/>
        <v>61478.767267456482</v>
      </c>
      <c r="H20" s="38">
        <f t="shared" si="2"/>
        <v>0</v>
      </c>
      <c r="I20" s="38">
        <f t="shared" si="2"/>
        <v>1151659.9492918449</v>
      </c>
      <c r="J20" s="38">
        <f t="shared" si="2"/>
        <v>0</v>
      </c>
      <c r="K20" s="39">
        <f t="shared" si="2"/>
        <v>0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225113.93530165037</v>
      </c>
      <c r="P20" s="38">
        <f t="shared" si="2"/>
        <v>9594.9521168862721</v>
      </c>
      <c r="Q20" s="38">
        <f t="shared" si="2"/>
        <v>0</v>
      </c>
      <c r="R20" s="38">
        <f t="shared" si="2"/>
        <v>244291.50439523981</v>
      </c>
      <c r="S20" s="38">
        <f t="shared" si="2"/>
        <v>0</v>
      </c>
      <c r="T20" s="39">
        <f t="shared" si="2"/>
        <v>0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6" t="s">
        <v>7</v>
      </c>
      <c r="D22" s="457"/>
      <c r="E22" s="458"/>
      <c r="F22" s="462" t="s">
        <v>8</v>
      </c>
      <c r="G22" s="457"/>
      <c r="H22" s="45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3" t="s">
        <v>24</v>
      </c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5"/>
    </row>
    <row r="30" spans="1:21" x14ac:dyDescent="0.25">
      <c r="A30" s="56"/>
      <c r="B30" s="53"/>
      <c r="C30" s="459" t="s">
        <v>7</v>
      </c>
      <c r="D30" s="460"/>
      <c r="E30" s="460"/>
      <c r="F30" s="460"/>
      <c r="G30" s="460"/>
      <c r="H30" s="460"/>
      <c r="I30" s="460"/>
      <c r="J30" s="460"/>
      <c r="K30" s="461"/>
      <c r="L30" s="459" t="s">
        <v>8</v>
      </c>
      <c r="M30" s="460"/>
      <c r="N30" s="460"/>
      <c r="O30" s="460"/>
      <c r="P30" s="460"/>
      <c r="Q30" s="460"/>
      <c r="R30" s="460"/>
      <c r="S30" s="460"/>
      <c r="T30" s="461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207358.05559313373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2543.5912283773305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3" s="11">
        <f>IF(Landbrug!$E$47&gt;0,SUMIF(Landbrug!$B$32:$B$45,$B33,IF($I$31=År2,Landbrug!$D$32:$D$45,Landbrug!$E$32:$E$45)),'[1]Afgrødefordeling - jordtype'!$P4)*(1-Landbrug!$E$5)*Arealanvendelse!P$36</f>
        <v>202718.68836081229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32362.239890257872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396.97666570050825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3" s="11">
        <f>IF(Landbrug!$E$47&gt;0,SUMIF(Landbrug!$B$32:$B$45,$B33,IF($R$31=År2,Landbrug!$D$32:$D$45,Landbrug!$E$32:$E$45)),'[1]Afgrødefordeling - jordtype'!$P4)*(Landbrug!$E$5)*Arealanvendelse!P$36</f>
        <v>43000.93389471776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41471.611118626752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68.782772699511852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4" s="11">
        <f>IF(Landbrug!$E$47&gt;0,SUMIF(Landbrug!$B$32:$B$45,$B34,IF($I$31=År2,Landbrug!$D$32:$D$45,Landbrug!$E$32:$E$45)),'[1]Afgrødefordeling - jordtype'!$P5)*(1-Landbrug!$E$5)*Arealanvendelse!P$36</f>
        <v>16616.285931214126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6472.447978051574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10.734883600501851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4" s="11">
        <f>IF(Landbrug!$E$47&gt;0,SUMIF(Landbrug!$B$32:$B$45,$B34,IF($R$31=År2,Landbrug!$D$32:$D$45,Landbrug!$E$32:$E$45)),'[1]Afgrødefordeling - jordtype'!$P5)*(Landbrug!$E$5)*Arealanvendelse!P$36</f>
        <v>3524.6667126817838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30103.638216868068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277.82436371988916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5" s="11">
        <f>IF(Landbrug!$E$47&gt;0,SUMIF(Landbrug!$B$32:$B$45,$B35,IF($I$31=År2,Landbrug!$D$32:$D$45,Landbrug!$E$32:$E$45)),'[1]Afgrødefordeling - jordtype'!$P6)*(1-Landbrug!$E$5)*Arealanvendelse!P$36</f>
        <v>27138.41963333889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4698.2556754649595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43.359871794433573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5" s="11">
        <f>IF(Landbrug!$E$47&gt;0,SUMIF(Landbrug!$B$32:$B$45,$B35,IF($R$31=År2,Landbrug!$D$32:$D$45,Landbrug!$E$32:$E$45)),'[1]Afgrødefordeling - jordtype'!$P6)*(Landbrug!$E$5)*Arealanvendelse!P$36</f>
        <v>5756.6344676779472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55295.481491502323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816.92003872404018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6" s="11">
        <f>IF(Landbrug!$E$47&gt;0,SUMIF(Landbrug!$B$32:$B$45,$B36,IF($I$31=År2,Landbrug!$D$32:$D$45,Landbrug!$E$32:$E$45)),'[1]Afgrødefordeling - jordtype'!$P7)*(1-Landbrug!$E$5)*Arealanvendelse!P$36</f>
        <v>68542.179466258254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8629.930637402098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127.49619101473459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6" s="11">
        <f>IF(Landbrug!$E$47&gt;0,SUMIF(Landbrug!$B$32:$B$45,$B36,IF($R$31=År2,Landbrug!$D$32:$D$45,Landbrug!$E$32:$E$45)),'[1]Afgrødefordeling - jordtype'!$P7)*(Landbrug!$E$5)*Arealanvendelse!P$36</f>
        <v>14539.250189812357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6911.9351864377904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15.47158083370352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7" s="11">
        <f>IF(Landbrug!$E$47&gt;0,SUMIF(Landbrug!$B$32:$B$45,$B37,IF($I$31=År2,Landbrug!$D$32:$D$45,Landbrug!$E$32:$E$45)),'[1]Afgrødefordeling - jordtype'!$P8)*(1-Landbrug!$E$5)*Arealanvendelse!P$36</f>
        <v>6231.107224205296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1078.7413296752623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2.4146397832947688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7" s="11">
        <f>IF(Landbrug!$E$47&gt;0,SUMIF(Landbrug!$B$32:$B$45,$B37,IF($R$31=År2,Landbrug!$D$32:$D$45,Landbrug!$E$32:$E$45)),'[1]Afgrødefordeling - jordtype'!$P8)*(Landbrug!$E$5)*Arealanvendelse!P$36</f>
        <v>1321.7500172556688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10090.173736930508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26.303103413603303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8" s="11">
        <f>IF(Landbrug!$E$47&gt;0,SUMIF(Landbrug!$B$32:$B$45,$B38,IF($I$31=År2,Landbrug!$D$32:$D$45,Landbrug!$E$32:$E$45)),'[1]Afgrødefordeling - jordtype'!$P9)*(1-Landbrug!$E$5)*Arealanvendelse!P$36</f>
        <v>9096.2881985699169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1574.7669994053397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4.1051086252444469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8" s="11">
        <f>IF(Landbrug!$E$47&gt;0,SUMIF(Landbrug!$B$32:$B$45,$B38,IF($R$31=År2,Landbrug!$D$32:$D$45,Landbrug!$E$32:$E$45)),'[1]Afgrødefordeling - jordtype'!$P9)*(Landbrug!$E$5)*Arealanvendelse!P$36</f>
        <v>1929.5156784845281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6205.4950465701122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73.485337039665154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9" s="11">
        <f>IF(Landbrug!$E$47&gt;0,SUMIF(Landbrug!$B$32:$B$45,$B39,IF($I$31=År2,Landbrug!$D$32:$D$45,Landbrug!$E$32:$E$45)),'[1]Afgrødefordeling - jordtype'!$P10)*(1-Landbrug!$E$5)*Arealanvendelse!P$36</f>
        <v>21185.764562298005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968.48766622770552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11.468809826999765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9" s="11">
        <f>IF(Landbrug!$E$47&gt;0,SUMIF(Landbrug!$B$32:$B$45,$B39,IF($R$31=År2,Landbrug!$D$32:$D$45,Landbrug!$E$32:$E$45)),'[1]Afgrødefordeling - jordtype'!$P10)*(Landbrug!$E$5)*Arealanvendelse!P$36</f>
        <v>4493.9500586692739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33527.165200426622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78.346709324351167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0" s="11">
        <f>IF(Landbrug!$E$47&gt;0,SUMIF(Landbrug!$B$32:$B$45,$B40,IF($I$31=År2,Landbrug!$D$32:$D$45,Landbrug!$E$32:$E$45)),'[1]Afgrødefordeling - jordtype'!$P11)*(1-Landbrug!$E$5)*Arealanvendelse!P$36</f>
        <v>30224.72804684523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5232.5633549798777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12.227521108424749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0" s="11">
        <f>IF(Landbrug!$E$47&gt;0,SUMIF(Landbrug!$B$32:$B$45,$B40,IF($R$31=År2,Landbrug!$D$32:$D$45,Landbrug!$E$32:$E$45)),'[1]Afgrødefordeling - jordtype'!$P11)*(Landbrug!$E$5)*Arealanvendelse!P$36</f>
        <v>6411.3059493308074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935.50341368192721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16.900995738263163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1" s="11">
        <f>IF(Landbrug!$E$47&gt;0,SUMIF(Landbrug!$B$32:$B$45,$B41,IF($I$31=År2,Landbrug!$D$32:$D$45,Landbrug!$E$32:$E$45)),'[1]Afgrødefordeling - jordtype'!$P12)*(1-Landbrug!$E$5)*Arealanvendelse!P$36</f>
        <v>843.35600986246845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146.00342294457823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2.6377276585728633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1" s="11">
        <f>IF(Landbrug!$E$47&gt;0,SUMIF(Landbrug!$B$32:$B$45,$B41,IF($R$31=År2,Landbrug!$D$32:$D$45,Landbrug!$E$32:$E$45)),'[1]Afgrødefordeling - jordtype'!$P12)*(Landbrug!$E$5)*Arealanvendelse!P$36</f>
        <v>178.89369906173573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12887.84238679955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120.68130675187054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2" s="11">
        <f>IF(Landbrug!$E$47&gt;0,SUMIF(Landbrug!$B$32:$B$45,$B42,IF($I$31=År2,Landbrug!$D$32:$D$45,Landbrug!$E$32:$E$45)),'[1]Afgrødefordeling - jordtype'!$P13)*(1-Landbrug!$E$5)*Arealanvendelse!P$36</f>
        <v>11618.385536712913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2011.3973667259413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18.834654810985576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2" s="11">
        <f>IF(Landbrug!$E$47&gt;0,SUMIF(Landbrug!$B$32:$B$45,$B42,IF($R$31=År2,Landbrug!$D$32:$D$45,Landbrug!$E$32:$E$45)),'[1]Afgrødefordeling - jordtype'!$P13)*(Landbrug!$E$5)*Arealanvendelse!P$36</f>
        <v>2464.5060229391024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18613.983064687938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876.14056409986233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3" s="11">
        <f>IF(Landbrug!$E$47&gt;0,SUMIF(Landbrug!$B$32:$B$45,$B43,IF($I$31=År2,Landbrug!$D$32:$D$45,Landbrug!$E$32:$E$45)),'[1]Afgrødefordeling - jordtype'!$P14)*(1-Landbrug!$E$5)*Arealanvendelse!P$36</f>
        <v>16780.499413998074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2905.0725014252848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136.73870075546986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3" s="11">
        <f>IF(Landbrug!$E$47&gt;0,SUMIF(Landbrug!$B$32:$B$45,$B43,IF($R$31=År2,Landbrug!$D$32:$D$45,Landbrug!$E$32:$E$45)),'[1]Afgrødefordeling - jordtype'!$P14)*(Landbrug!$E$5)*Arealanvendelse!P$36</f>
        <v>3559.4998756965615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3496.0268537768229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26.483764144438243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4" s="11">
        <f>IF(Landbrug!$E$47&gt;0,SUMIF(Landbrug!$B$32:$B$45,$B44,IF($I$31=År2,Landbrug!$D$32:$D$45,Landbrug!$E$32:$E$45)),'[1]Afgrødefordeling - jordtype'!$P15)*(1-Landbrug!$E$5)*Arealanvendelse!P$36</f>
        <v>3151.6670218968543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545.62268816170069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4.1333042306348711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4" s="11">
        <f>IF(Landbrug!$E$47&gt;0,SUMIF(Landbrug!$B$32:$B$45,$B44,IF($R$31=År2,Landbrug!$D$32:$D$45,Landbrug!$E$32:$E$45)),'[1]Afgrødefordeling - jordtype'!$P15)*(Landbrug!$E$5)*Arealanvendelse!P$36</f>
        <v>668.53542888721154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1344.3757621013274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56.208438932954692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5" s="11">
        <f>IF(Landbrug!$E$47&gt;0,SUMIF(Landbrug!$B$32:$B$45,$B45,IF($I$31=År2,Landbrug!$D$32:$D$45,Landbrug!$E$32:$E$45)),'[1]Afgrødefordeling - jordtype'!$P16)*(1-Landbrug!$E$5)*Arealanvendelse!P$36</f>
        <v>1211.9542931642154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209.81587038575631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8.7724153247963965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5" s="11">
        <f>IF(Landbrug!$E$47&gt;0,SUMIF(Landbrug!$B$32:$B$45,$B45,IF($R$31=År2,Landbrug!$D$32:$D$45,Landbrug!$E$32:$E$45)),'[1]Afgrødefordeling - jordtype'!$P16)*(Landbrug!$E$5)*Arealanvendelse!P$36</f>
        <v>257.08121370150025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32716.493215805542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1629.0025287440153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6" s="11">
        <f>IF(Landbrug!$E$47&gt;0,SUMIF(Landbrug!$B$32:$B$45,$B46,IF($I$31=År2,Landbrug!$D$32:$D$45,Landbrug!$E$32:$E$45)),'[1]Afgrødefordeling - jordtype'!$P17)*(1-Landbrug!$E$5)*Arealanvendelse!P$36</f>
        <v>0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5106.0422937962412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254.23738887912378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6" s="11">
        <f>IF(Landbrug!$E$47&gt;0,SUMIF(Landbrug!$B$32:$B$45,$B46,IF($R$31=År2,Landbrug!$D$32:$D$45,Landbrug!$E$32:$E$45)),'[1]Afgrødefordeling - jordtype'!$P17)*(Landbrug!$E$5)*Arealanvendelse!P$36</f>
        <v>0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460957.78028734907</v>
      </c>
      <c r="G47" s="38">
        <f t="shared" si="3"/>
        <v>6626.1427325434997</v>
      </c>
      <c r="H47" s="38">
        <f t="shared" si="3"/>
        <v>0</v>
      </c>
      <c r="I47" s="38">
        <f t="shared" si="3"/>
        <v>415359.32369917649</v>
      </c>
      <c r="J47" s="38">
        <f t="shared" si="3"/>
        <v>0</v>
      </c>
      <c r="K47" s="39">
        <f t="shared" si="3"/>
        <v>0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71941.38767490421</v>
      </c>
      <c r="P47" s="38">
        <f t="shared" si="3"/>
        <v>1034.1378831137254</v>
      </c>
      <c r="Q47" s="38">
        <f t="shared" si="3"/>
        <v>0</v>
      </c>
      <c r="R47" s="38">
        <f t="shared" si="3"/>
        <v>88106.523208916275</v>
      </c>
      <c r="S47" s="38">
        <f t="shared" si="3"/>
        <v>0</v>
      </c>
      <c r="T47" s="39">
        <f t="shared" si="3"/>
        <v>0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6" t="s">
        <v>7</v>
      </c>
      <c r="D49" s="457"/>
      <c r="E49" s="458"/>
      <c r="F49" s="462" t="s">
        <v>8</v>
      </c>
      <c r="G49" s="457"/>
      <c r="H49" s="45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R41"/>
  <sheetViews>
    <sheetView topLeftCell="A2" workbookViewId="0">
      <selection activeCell="E36" sqref="E3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10" bestFit="1" customWidth="1"/>
    <col min="24" max="24" width="8.7109375" bestFit="1" customWidth="1"/>
    <col min="25" max="26" width="5.140625" bestFit="1" customWidth="1"/>
    <col min="27" max="27" width="20.7109375" bestFit="1" customWidth="1"/>
    <col min="28" max="28" width="16" bestFit="1" customWidth="1"/>
    <col min="29" max="29" width="10.140625" bestFit="1" customWidth="1"/>
    <col min="30" max="30" width="9.140625" bestFit="1" customWidth="1"/>
    <col min="31" max="31" width="5.140625" bestFit="1" customWidth="1"/>
    <col min="32" max="32" width="12" bestFit="1" customWidth="1"/>
    <col min="33" max="33" width="12.85546875" bestFit="1" customWidth="1"/>
    <col min="34" max="34" width="12.5703125" bestFit="1" customWidth="1"/>
    <col min="35" max="35" width="12.28515625" bestFit="1" customWidth="1"/>
    <col min="36" max="36" width="8.85546875" bestFit="1" customWidth="1"/>
    <col min="37" max="37" width="9.28515625" bestFit="1" customWidth="1"/>
    <col min="38" max="38" width="8.5703125" bestFit="1" customWidth="1"/>
    <col min="39" max="39" width="11" bestFit="1" customWidth="1"/>
    <col min="40" max="40" width="13.28515625" bestFit="1" customWidth="1"/>
    <col min="41" max="41" width="11.42578125" bestFit="1" customWidth="1"/>
    <col min="42" max="42" width="12" bestFit="1" customWidth="1"/>
    <col min="43" max="43" width="13.85546875" bestFit="1" customWidth="1"/>
    <col min="44" max="44" width="11.28515625" bestFit="1" customWidth="1"/>
    <col min="45" max="45" width="15" bestFit="1" customWidth="1"/>
    <col min="46" max="46" width="12" bestFit="1" customWidth="1"/>
  </cols>
  <sheetData>
    <row r="3" spans="1:44" x14ac:dyDescent="0.25">
      <c r="A3" s="77" t="s">
        <v>174</v>
      </c>
      <c r="B3" s="77" t="s">
        <v>62</v>
      </c>
    </row>
    <row r="4" spans="1:44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106</v>
      </c>
      <c r="X4" s="168" t="s">
        <v>14</v>
      </c>
      <c r="Y4" s="168" t="s">
        <v>50</v>
      </c>
      <c r="Z4" s="168" t="s">
        <v>52</v>
      </c>
      <c r="AA4" s="168" t="s">
        <v>107</v>
      </c>
      <c r="AB4" s="168" t="s">
        <v>140</v>
      </c>
      <c r="AC4" s="168" t="s">
        <v>135</v>
      </c>
      <c r="AD4" s="168" t="s">
        <v>13</v>
      </c>
      <c r="AE4" s="168" t="s">
        <v>99</v>
      </c>
      <c r="AF4" s="168" t="s">
        <v>95</v>
      </c>
      <c r="AG4" s="168" t="s">
        <v>119</v>
      </c>
      <c r="AH4" s="168" t="s">
        <v>204</v>
      </c>
      <c r="AI4" s="168" t="s">
        <v>203</v>
      </c>
      <c r="AJ4" s="168" t="s">
        <v>208</v>
      </c>
      <c r="AK4" s="168" t="s">
        <v>238</v>
      </c>
      <c r="AL4" s="168" t="s">
        <v>231</v>
      </c>
      <c r="AM4" s="168" t="s">
        <v>110</v>
      </c>
      <c r="AN4" s="168" t="s">
        <v>115</v>
      </c>
      <c r="AO4" s="168" t="s">
        <v>308</v>
      </c>
      <c r="AP4" s="168" t="s">
        <v>309</v>
      </c>
      <c r="AQ4" s="168" t="s">
        <v>118</v>
      </c>
      <c r="AR4" s="168" t="s">
        <v>61</v>
      </c>
    </row>
    <row r="5" spans="1:44" x14ac:dyDescent="0.25">
      <c r="A5" s="78" t="s">
        <v>109</v>
      </c>
      <c r="B5" s="237"/>
      <c r="C5" s="237"/>
      <c r="D5" s="237">
        <v>729134</v>
      </c>
      <c r="E5" s="237">
        <v>5854854.9472723883</v>
      </c>
      <c r="F5" s="237"/>
      <c r="G5" s="237">
        <v>19628.463153389632</v>
      </c>
      <c r="H5" s="237"/>
      <c r="I5" s="237"/>
      <c r="J5" s="237">
        <v>428226</v>
      </c>
      <c r="K5" s="237">
        <v>85676.999999999985</v>
      </c>
      <c r="L5" s="237"/>
      <c r="M5" s="237">
        <v>75934</v>
      </c>
      <c r="N5" s="237">
        <v>1730078</v>
      </c>
      <c r="O5" s="237"/>
      <c r="P5" s="237">
        <v>995654</v>
      </c>
      <c r="Q5" s="237"/>
      <c r="R5" s="237">
        <v>3785.9999999999991</v>
      </c>
      <c r="S5" s="237">
        <v>27059730.698022246</v>
      </c>
      <c r="T5" s="237"/>
      <c r="U5" s="237">
        <v>330026</v>
      </c>
      <c r="V5" s="237"/>
      <c r="W5" s="237">
        <v>0</v>
      </c>
      <c r="X5" s="237"/>
      <c r="Y5" s="237"/>
      <c r="Z5" s="237">
        <v>28645.000000000004</v>
      </c>
      <c r="AA5" s="237"/>
      <c r="AB5" s="237">
        <v>15017210.496861221</v>
      </c>
      <c r="AC5" s="237">
        <v>30730359.382071417</v>
      </c>
      <c r="AD5" s="237"/>
      <c r="AE5" s="237">
        <v>0</v>
      </c>
      <c r="AF5" s="237"/>
      <c r="AG5" s="237"/>
      <c r="AH5" s="237"/>
      <c r="AI5" s="237"/>
      <c r="AJ5" s="237">
        <v>2709014.740563605</v>
      </c>
      <c r="AK5" s="237"/>
      <c r="AL5" s="237"/>
      <c r="AM5" s="237"/>
      <c r="AN5" s="237"/>
      <c r="AO5" s="237"/>
      <c r="AP5" s="237"/>
      <c r="AQ5" s="237"/>
      <c r="AR5" s="237">
        <v>85797958.72794427</v>
      </c>
    </row>
    <row r="6" spans="1:44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>
        <v>0</v>
      </c>
      <c r="X6" s="237"/>
      <c r="Y6" s="237"/>
      <c r="Z6" s="237">
        <v>28645.000000000004</v>
      </c>
      <c r="AA6" s="237"/>
      <c r="AB6" s="237">
        <v>2668834</v>
      </c>
      <c r="AC6" s="237">
        <v>2914869.3333333335</v>
      </c>
      <c r="AD6" s="237"/>
      <c r="AE6" s="237">
        <v>0</v>
      </c>
      <c r="AF6" s="237"/>
      <c r="AG6" s="237"/>
      <c r="AH6" s="237"/>
      <c r="AI6" s="237"/>
      <c r="AJ6" s="237">
        <v>0</v>
      </c>
      <c r="AK6" s="237"/>
      <c r="AL6" s="237"/>
      <c r="AM6" s="237"/>
      <c r="AN6" s="237"/>
      <c r="AO6" s="237"/>
      <c r="AP6" s="237"/>
      <c r="AQ6" s="237"/>
      <c r="AR6" s="237">
        <v>13090417.500000002</v>
      </c>
    </row>
    <row r="7" spans="1:44" x14ac:dyDescent="0.25">
      <c r="A7" s="79">
        <v>2030</v>
      </c>
      <c r="B7" s="237"/>
      <c r="C7" s="237"/>
      <c r="D7" s="237">
        <v>0</v>
      </c>
      <c r="E7" s="237">
        <v>2258235.6960382708</v>
      </c>
      <c r="F7" s="237"/>
      <c r="G7" s="237">
        <v>6782.1960455237531</v>
      </c>
      <c r="H7" s="237"/>
      <c r="I7" s="237"/>
      <c r="J7" s="237">
        <v>142742</v>
      </c>
      <c r="K7" s="237">
        <v>0</v>
      </c>
      <c r="L7" s="237"/>
      <c r="M7" s="237">
        <v>0</v>
      </c>
      <c r="N7" s="237">
        <v>750000</v>
      </c>
      <c r="O7" s="237"/>
      <c r="P7" s="237">
        <v>0</v>
      </c>
      <c r="Q7" s="237"/>
      <c r="R7" s="237">
        <v>0</v>
      </c>
      <c r="S7" s="237">
        <v>10429714.413001494</v>
      </c>
      <c r="T7" s="237"/>
      <c r="U7" s="237">
        <v>0</v>
      </c>
      <c r="V7" s="237"/>
      <c r="W7" s="237">
        <v>0</v>
      </c>
      <c r="X7" s="237"/>
      <c r="Y7" s="237"/>
      <c r="Z7" s="237">
        <v>0</v>
      </c>
      <c r="AA7" s="237"/>
      <c r="AB7" s="237">
        <v>5488473.8162016999</v>
      </c>
      <c r="AC7" s="237">
        <v>12944349.760442935</v>
      </c>
      <c r="AD7" s="237"/>
      <c r="AE7" s="237">
        <v>0</v>
      </c>
      <c r="AF7" s="237"/>
      <c r="AG7" s="237"/>
      <c r="AH7" s="237"/>
      <c r="AI7" s="237"/>
      <c r="AJ7" s="237">
        <v>947207.95124601573</v>
      </c>
      <c r="AK7" s="237"/>
      <c r="AL7" s="237"/>
      <c r="AM7" s="237"/>
      <c r="AN7" s="237"/>
      <c r="AO7" s="237"/>
      <c r="AP7" s="237"/>
      <c r="AQ7" s="237"/>
      <c r="AR7" s="237">
        <v>32967505.832975939</v>
      </c>
    </row>
    <row r="8" spans="1:44" x14ac:dyDescent="0.25">
      <c r="A8" s="79">
        <v>2050</v>
      </c>
      <c r="B8" s="237"/>
      <c r="C8" s="237"/>
      <c r="D8" s="237">
        <v>0</v>
      </c>
      <c r="E8" s="237">
        <v>2839532.2512341179</v>
      </c>
      <c r="F8" s="237"/>
      <c r="G8" s="237">
        <v>8404.7671078658768</v>
      </c>
      <c r="H8" s="237"/>
      <c r="I8" s="237"/>
      <c r="J8" s="237">
        <v>142742</v>
      </c>
      <c r="K8" s="237">
        <v>0</v>
      </c>
      <c r="L8" s="237"/>
      <c r="M8" s="237">
        <v>0</v>
      </c>
      <c r="N8" s="237">
        <v>980000</v>
      </c>
      <c r="O8" s="237"/>
      <c r="P8" s="237">
        <v>0</v>
      </c>
      <c r="Q8" s="237"/>
      <c r="R8" s="237">
        <v>0</v>
      </c>
      <c r="S8" s="237">
        <v>12276506.618354084</v>
      </c>
      <c r="T8" s="237"/>
      <c r="U8" s="237">
        <v>0</v>
      </c>
      <c r="V8" s="237"/>
      <c r="W8" s="237">
        <v>0</v>
      </c>
      <c r="X8" s="237"/>
      <c r="Y8" s="237"/>
      <c r="Z8" s="237">
        <v>0</v>
      </c>
      <c r="AA8" s="237"/>
      <c r="AB8" s="237">
        <v>6859902.6806595214</v>
      </c>
      <c r="AC8" s="237">
        <v>14871140.288295148</v>
      </c>
      <c r="AD8" s="237"/>
      <c r="AE8" s="237">
        <v>0</v>
      </c>
      <c r="AF8" s="237"/>
      <c r="AG8" s="237"/>
      <c r="AH8" s="237"/>
      <c r="AI8" s="237"/>
      <c r="AJ8" s="237">
        <v>1761806.7893175895</v>
      </c>
      <c r="AK8" s="237"/>
      <c r="AL8" s="237"/>
      <c r="AM8" s="237"/>
      <c r="AN8" s="237"/>
      <c r="AO8" s="237"/>
      <c r="AP8" s="237"/>
      <c r="AQ8" s="237"/>
      <c r="AR8" s="237">
        <v>39740035.394968331</v>
      </c>
    </row>
    <row r="9" spans="1:44" x14ac:dyDescent="0.25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40530471.827939324</v>
      </c>
      <c r="L9" s="237"/>
      <c r="M9" s="237">
        <v>2431071.9109764313</v>
      </c>
      <c r="N9" s="237"/>
      <c r="O9" s="237">
        <v>8131611.3982071662</v>
      </c>
      <c r="P9" s="237"/>
      <c r="Q9" s="237">
        <v>0</v>
      </c>
      <c r="R9" s="237">
        <v>19754785.686026674</v>
      </c>
      <c r="S9" s="237"/>
      <c r="T9" s="237">
        <v>4785167.0812693574</v>
      </c>
      <c r="U9" s="237">
        <v>19750153.886379652</v>
      </c>
      <c r="V9" s="237"/>
      <c r="W9" s="237">
        <v>421337.14221617021</v>
      </c>
      <c r="X9" s="237"/>
      <c r="Y9" s="237"/>
      <c r="Z9" s="237">
        <v>11379647.661048282</v>
      </c>
      <c r="AA9" s="237">
        <v>146868.41329115626</v>
      </c>
      <c r="AB9" s="237"/>
      <c r="AC9" s="237"/>
      <c r="AD9" s="237"/>
      <c r="AE9" s="237">
        <v>218413.73916352939</v>
      </c>
      <c r="AF9" s="237"/>
      <c r="AG9" s="237"/>
      <c r="AH9" s="237">
        <v>2304144.9406262441</v>
      </c>
      <c r="AI9" s="237">
        <v>1101758.32351872</v>
      </c>
      <c r="AJ9" s="237"/>
      <c r="AK9" s="237">
        <v>829533.07706806227</v>
      </c>
      <c r="AL9" s="237"/>
      <c r="AM9" s="237"/>
      <c r="AN9" s="237"/>
      <c r="AO9" s="237"/>
      <c r="AP9" s="237"/>
      <c r="AQ9" s="237"/>
      <c r="AR9" s="237">
        <v>112002210.36441757</v>
      </c>
    </row>
    <row r="10" spans="1:44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>
        <v>0</v>
      </c>
      <c r="X10" s="237"/>
      <c r="Y10" s="237"/>
      <c r="Z10" s="237">
        <v>944413.49448565592</v>
      </c>
      <c r="AA10" s="237">
        <v>44253.667473236274</v>
      </c>
      <c r="AB10" s="237"/>
      <c r="AC10" s="237"/>
      <c r="AD10" s="237"/>
      <c r="AE10" s="237">
        <v>0</v>
      </c>
      <c r="AF10" s="237"/>
      <c r="AG10" s="237"/>
      <c r="AH10" s="237">
        <v>0</v>
      </c>
      <c r="AI10" s="237">
        <v>0</v>
      </c>
      <c r="AJ10" s="237"/>
      <c r="AK10" s="237">
        <v>240377.87559326066</v>
      </c>
      <c r="AL10" s="237"/>
      <c r="AM10" s="237"/>
      <c r="AN10" s="237"/>
      <c r="AO10" s="237"/>
      <c r="AP10" s="237"/>
      <c r="AQ10" s="237"/>
      <c r="AR10" s="237">
        <v>35984266.24676016</v>
      </c>
    </row>
    <row r="11" spans="1:44" x14ac:dyDescent="0.25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13395356.921334656</v>
      </c>
      <c r="L11" s="237"/>
      <c r="M11" s="237">
        <v>781548.28469954629</v>
      </c>
      <c r="N11" s="237"/>
      <c r="O11" s="237">
        <v>2710537.1327357218</v>
      </c>
      <c r="P11" s="237"/>
      <c r="Q11" s="237">
        <v>0</v>
      </c>
      <c r="R11" s="237">
        <v>6601730.9291470749</v>
      </c>
      <c r="S11" s="237"/>
      <c r="T11" s="237">
        <v>1541706.2069447264</v>
      </c>
      <c r="U11" s="237">
        <v>6447095.7592554223</v>
      </c>
      <c r="V11" s="237"/>
      <c r="W11" s="237">
        <v>158001.4283310638</v>
      </c>
      <c r="X11" s="237"/>
      <c r="Y11" s="237"/>
      <c r="Z11" s="237">
        <v>2048036.6121291136</v>
      </c>
      <c r="AA11" s="237">
        <v>48606.984861119992</v>
      </c>
      <c r="AB11" s="237"/>
      <c r="AC11" s="237"/>
      <c r="AD11" s="237"/>
      <c r="AE11" s="237">
        <v>109206.86958176469</v>
      </c>
      <c r="AF11" s="237"/>
      <c r="AG11" s="237"/>
      <c r="AH11" s="237">
        <v>912057.37233122147</v>
      </c>
      <c r="AI11" s="237">
        <v>432062.08765439998</v>
      </c>
      <c r="AJ11" s="237"/>
      <c r="AK11" s="237">
        <v>294577.60073740082</v>
      </c>
      <c r="AL11" s="237"/>
      <c r="AM11" s="237"/>
      <c r="AN11" s="237"/>
      <c r="AO11" s="237"/>
      <c r="AP11" s="237"/>
      <c r="AQ11" s="237"/>
      <c r="AR11" s="237">
        <v>35552939.281972162</v>
      </c>
    </row>
    <row r="12" spans="1:44" x14ac:dyDescent="0.25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13395356.921334656</v>
      </c>
      <c r="L12" s="237"/>
      <c r="M12" s="237">
        <v>781548.28469954629</v>
      </c>
      <c r="N12" s="237"/>
      <c r="O12" s="237">
        <v>0</v>
      </c>
      <c r="P12" s="237"/>
      <c r="Q12" s="237">
        <v>0</v>
      </c>
      <c r="R12" s="237">
        <v>6552217.9471784709</v>
      </c>
      <c r="S12" s="237"/>
      <c r="T12" s="237">
        <v>1541706.2069447264</v>
      </c>
      <c r="U12" s="237">
        <v>6951651.0795449764</v>
      </c>
      <c r="V12" s="237"/>
      <c r="W12" s="237">
        <v>263335.71388510638</v>
      </c>
      <c r="X12" s="237"/>
      <c r="Y12" s="237"/>
      <c r="Z12" s="237">
        <v>8387197.5544335125</v>
      </c>
      <c r="AA12" s="237">
        <v>54007.760956799997</v>
      </c>
      <c r="AB12" s="237"/>
      <c r="AC12" s="237"/>
      <c r="AD12" s="237"/>
      <c r="AE12" s="237">
        <v>109206.86958176469</v>
      </c>
      <c r="AF12" s="237"/>
      <c r="AG12" s="237"/>
      <c r="AH12" s="237">
        <v>1392087.5682950225</v>
      </c>
      <c r="AI12" s="237">
        <v>669696.23586431995</v>
      </c>
      <c r="AJ12" s="237"/>
      <c r="AK12" s="237">
        <v>294577.60073740082</v>
      </c>
      <c r="AL12" s="237"/>
      <c r="AM12" s="237"/>
      <c r="AN12" s="237"/>
      <c r="AO12" s="237"/>
      <c r="AP12" s="237"/>
      <c r="AQ12" s="237"/>
      <c r="AR12" s="237">
        <v>40465004.835685238</v>
      </c>
    </row>
    <row r="13" spans="1:44" x14ac:dyDescent="0.25">
      <c r="A13" s="78" t="s">
        <v>127</v>
      </c>
      <c r="B13" s="237">
        <v>182574.19618217932</v>
      </c>
      <c r="C13" s="237">
        <v>250070.75532096261</v>
      </c>
      <c r="D13" s="237"/>
      <c r="E13" s="237"/>
      <c r="F13" s="237">
        <v>281468.55244752642</v>
      </c>
      <c r="G13" s="237"/>
      <c r="H13" s="237">
        <v>157152.21479103784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0</v>
      </c>
      <c r="X13" s="237">
        <v>267279.65146383434</v>
      </c>
      <c r="Y13" s="237"/>
      <c r="Z13" s="237"/>
      <c r="AA13" s="237"/>
      <c r="AB13" s="237"/>
      <c r="AC13" s="237"/>
      <c r="AD13" s="237">
        <v>542658.68630536064</v>
      </c>
      <c r="AE13" s="237">
        <v>0</v>
      </c>
      <c r="AF13" s="237"/>
      <c r="AG13" s="237"/>
      <c r="AH13" s="237"/>
      <c r="AI13" s="237"/>
      <c r="AJ13" s="237"/>
      <c r="AK13" s="237"/>
      <c r="AL13" s="237"/>
      <c r="AM13" s="237"/>
      <c r="AN13" s="237"/>
      <c r="AO13" s="237"/>
      <c r="AP13" s="237"/>
      <c r="AQ13" s="237"/>
      <c r="AR13" s="237">
        <v>9638396.1067842171</v>
      </c>
    </row>
    <row r="14" spans="1:44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0</v>
      </c>
      <c r="X14" s="237">
        <v>107607.71285182264</v>
      </c>
      <c r="Y14" s="237"/>
      <c r="Z14" s="237"/>
      <c r="AA14" s="237"/>
      <c r="AB14" s="237"/>
      <c r="AC14" s="237"/>
      <c r="AD14" s="237">
        <v>218476.26548703379</v>
      </c>
      <c r="AE14" s="237">
        <v>0</v>
      </c>
      <c r="AF14" s="237"/>
      <c r="AG14" s="237"/>
      <c r="AH14" s="237"/>
      <c r="AI14" s="237"/>
      <c r="AJ14" s="237"/>
      <c r="AK14" s="237"/>
      <c r="AL14" s="237"/>
      <c r="AM14" s="237"/>
      <c r="AN14" s="237"/>
      <c r="AO14" s="237"/>
      <c r="AP14" s="237"/>
      <c r="AQ14" s="237"/>
      <c r="AR14" s="237">
        <v>3083197.0190696353</v>
      </c>
    </row>
    <row r="15" spans="1:44" x14ac:dyDescent="0.25">
      <c r="A15" s="79">
        <v>2030</v>
      </c>
      <c r="B15" s="237">
        <v>60789.12467762841</v>
      </c>
      <c r="C15" s="237">
        <v>81052.166236837889</v>
      </c>
      <c r="D15" s="237"/>
      <c r="E15" s="237"/>
      <c r="F15" s="237">
        <v>93716.56721134379</v>
      </c>
      <c r="G15" s="237"/>
      <c r="H15" s="237">
        <v>52683.90805394463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0</v>
      </c>
      <c r="X15" s="237">
        <v>89603.169774824273</v>
      </c>
      <c r="Y15" s="237"/>
      <c r="Z15" s="237"/>
      <c r="AA15" s="237"/>
      <c r="AB15" s="237"/>
      <c r="AC15" s="237"/>
      <c r="AD15" s="237">
        <v>181921.58711858263</v>
      </c>
      <c r="AE15" s="237">
        <v>0</v>
      </c>
      <c r="AF15" s="237"/>
      <c r="AG15" s="237"/>
      <c r="AH15" s="237"/>
      <c r="AI15" s="237"/>
      <c r="AJ15" s="237"/>
      <c r="AK15" s="237"/>
      <c r="AL15" s="237"/>
      <c r="AM15" s="237"/>
      <c r="AN15" s="237"/>
      <c r="AO15" s="237"/>
      <c r="AP15" s="237"/>
      <c r="AQ15" s="237"/>
      <c r="AR15" s="237">
        <v>3209159.2069398002</v>
      </c>
    </row>
    <row r="16" spans="1:44" x14ac:dyDescent="0.25">
      <c r="A16" s="79">
        <v>2050</v>
      </c>
      <c r="B16" s="237">
        <v>63381.970906546776</v>
      </c>
      <c r="C16" s="237">
        <v>169018.58908412472</v>
      </c>
      <c r="D16" s="237"/>
      <c r="E16" s="237"/>
      <c r="F16" s="237">
        <v>97713.871814259604</v>
      </c>
      <c r="G16" s="237"/>
      <c r="H16" s="237">
        <v>41198.281089255397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0</v>
      </c>
      <c r="X16" s="237">
        <v>70068.768837187454</v>
      </c>
      <c r="Y16" s="237"/>
      <c r="Z16" s="237"/>
      <c r="AA16" s="237"/>
      <c r="AB16" s="237"/>
      <c r="AC16" s="237"/>
      <c r="AD16" s="237">
        <v>142260.83369974422</v>
      </c>
      <c r="AE16" s="237">
        <v>0</v>
      </c>
      <c r="AF16" s="237"/>
      <c r="AG16" s="237"/>
      <c r="AH16" s="237"/>
      <c r="AI16" s="237"/>
      <c r="AJ16" s="237"/>
      <c r="AK16" s="237"/>
      <c r="AL16" s="237"/>
      <c r="AM16" s="237"/>
      <c r="AN16" s="237"/>
      <c r="AO16" s="237"/>
      <c r="AP16" s="237"/>
      <c r="AQ16" s="237"/>
      <c r="AR16" s="237">
        <v>3346039.880774782</v>
      </c>
    </row>
    <row r="17" spans="1:44" x14ac:dyDescent="0.25">
      <c r="A17" s="78" t="s">
        <v>120</v>
      </c>
      <c r="B17" s="237"/>
      <c r="C17" s="237"/>
      <c r="D17" s="237">
        <v>733771.78685234336</v>
      </c>
      <c r="E17" s="237"/>
      <c r="F17" s="237"/>
      <c r="G17" s="237"/>
      <c r="H17" s="237"/>
      <c r="I17" s="237"/>
      <c r="J17" s="237"/>
      <c r="K17" s="237"/>
      <c r="L17" s="237"/>
      <c r="M17" s="237">
        <v>2353486.4270315636</v>
      </c>
      <c r="N17" s="237">
        <v>1218349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/>
      <c r="AE17" s="237"/>
      <c r="AF17" s="237">
        <v>531447.40014921222</v>
      </c>
      <c r="AG17" s="237">
        <v>9116606.1123636421</v>
      </c>
      <c r="AH17" s="237"/>
      <c r="AI17" s="237"/>
      <c r="AJ17" s="237"/>
      <c r="AK17" s="237"/>
      <c r="AL17" s="237">
        <v>505139.27739705599</v>
      </c>
      <c r="AM17" s="237"/>
      <c r="AN17" s="237"/>
      <c r="AO17" s="237">
        <v>2800000</v>
      </c>
      <c r="AP17" s="237">
        <v>700000</v>
      </c>
      <c r="AQ17" s="237"/>
      <c r="AR17" s="237">
        <v>17958800.003793821</v>
      </c>
    </row>
    <row r="18" spans="1:44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/>
      <c r="AE18" s="237"/>
      <c r="AF18" s="237">
        <v>209782.38739500003</v>
      </c>
      <c r="AG18" s="237">
        <v>3010238.4923246857</v>
      </c>
      <c r="AH18" s="237"/>
      <c r="AI18" s="237"/>
      <c r="AJ18" s="237"/>
      <c r="AK18" s="237"/>
      <c r="AL18" s="237">
        <v>112887.06079513082</v>
      </c>
      <c r="AM18" s="237"/>
      <c r="AN18" s="237"/>
      <c r="AO18" s="237">
        <v>0</v>
      </c>
      <c r="AP18" s="237">
        <v>0</v>
      </c>
      <c r="AQ18" s="237"/>
      <c r="AR18" s="237">
        <v>6209404.1530503789</v>
      </c>
    </row>
    <row r="19" spans="1:44" x14ac:dyDescent="0.25">
      <c r="A19" s="79">
        <v>2030</v>
      </c>
      <c r="B19" s="237"/>
      <c r="C19" s="237"/>
      <c r="D19" s="237">
        <v>363994.97174274386</v>
      </c>
      <c r="E19" s="237"/>
      <c r="F19" s="237"/>
      <c r="G19" s="237"/>
      <c r="H19" s="237"/>
      <c r="I19" s="237"/>
      <c r="J19" s="237"/>
      <c r="K19" s="237"/>
      <c r="L19" s="237"/>
      <c r="M19" s="237">
        <v>279937.20820781856</v>
      </c>
      <c r="N19" s="237">
        <v>232809.00000000006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/>
      <c r="AE19" s="237"/>
      <c r="AF19" s="237">
        <v>177910.66423582719</v>
      </c>
      <c r="AG19" s="237">
        <v>2887341.7522961246</v>
      </c>
      <c r="AH19" s="237"/>
      <c r="AI19" s="237"/>
      <c r="AJ19" s="237"/>
      <c r="AK19" s="237"/>
      <c r="AL19" s="237">
        <v>207129.81518974475</v>
      </c>
      <c r="AM19" s="237"/>
      <c r="AN19" s="237"/>
      <c r="AO19" s="237">
        <v>1343999.9999999998</v>
      </c>
      <c r="AP19" s="237">
        <v>335999.99999999994</v>
      </c>
      <c r="AQ19" s="237"/>
      <c r="AR19" s="237">
        <v>5829123.4116722587</v>
      </c>
    </row>
    <row r="20" spans="1:44" x14ac:dyDescent="0.25">
      <c r="A20" s="79">
        <v>2050</v>
      </c>
      <c r="B20" s="237"/>
      <c r="C20" s="237"/>
      <c r="D20" s="237">
        <v>369776.8151095995</v>
      </c>
      <c r="E20" s="237"/>
      <c r="F20" s="237"/>
      <c r="G20" s="237"/>
      <c r="H20" s="237"/>
      <c r="I20" s="237"/>
      <c r="J20" s="237"/>
      <c r="K20" s="237"/>
      <c r="L20" s="237"/>
      <c r="M20" s="237">
        <v>179784.00628818327</v>
      </c>
      <c r="N20" s="237">
        <v>2808.9999999999418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/>
      <c r="AE20" s="237"/>
      <c r="AF20" s="237">
        <v>143754.34851838503</v>
      </c>
      <c r="AG20" s="237">
        <v>3219025.8677428318</v>
      </c>
      <c r="AH20" s="237"/>
      <c r="AI20" s="237"/>
      <c r="AJ20" s="237"/>
      <c r="AK20" s="237"/>
      <c r="AL20" s="237">
        <v>185122.40141218036</v>
      </c>
      <c r="AM20" s="237"/>
      <c r="AN20" s="237"/>
      <c r="AO20" s="237">
        <v>1456000.0000000002</v>
      </c>
      <c r="AP20" s="237">
        <v>364000.00000000006</v>
      </c>
      <c r="AQ20" s="237"/>
      <c r="AR20" s="237">
        <v>5920272.4390711803</v>
      </c>
    </row>
    <row r="21" spans="1:44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/>
      <c r="AE21" s="237"/>
      <c r="AF21" s="237">
        <v>0</v>
      </c>
      <c r="AG21" s="237"/>
      <c r="AH21" s="237"/>
      <c r="AI21" s="237"/>
      <c r="AJ21" s="237"/>
      <c r="AK21" s="237"/>
      <c r="AL21" s="237">
        <v>104203.4407339669</v>
      </c>
      <c r="AM21" s="237"/>
      <c r="AN21" s="237"/>
      <c r="AO21" s="237"/>
      <c r="AP21" s="237"/>
      <c r="AQ21" s="237">
        <v>2584623.6218694132</v>
      </c>
      <c r="AR21" s="237">
        <v>2688827.0626033801</v>
      </c>
    </row>
    <row r="22" spans="1:44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/>
      <c r="AE22" s="237"/>
      <c r="AF22" s="237">
        <v>0</v>
      </c>
      <c r="AG22" s="237"/>
      <c r="AH22" s="237"/>
      <c r="AI22" s="237"/>
      <c r="AJ22" s="237"/>
      <c r="AK22" s="237"/>
      <c r="AL22" s="237">
        <v>104203.4407339669</v>
      </c>
      <c r="AM22" s="237"/>
      <c r="AN22" s="237"/>
      <c r="AO22" s="237"/>
      <c r="AP22" s="237"/>
      <c r="AQ22" s="237">
        <v>827693.20492220437</v>
      </c>
      <c r="AR22" s="237">
        <v>931896.64565617125</v>
      </c>
    </row>
    <row r="23" spans="1:44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/>
      <c r="AE23" s="237"/>
      <c r="AF23" s="237">
        <v>0</v>
      </c>
      <c r="AG23" s="237"/>
      <c r="AH23" s="237"/>
      <c r="AI23" s="237"/>
      <c r="AJ23" s="237"/>
      <c r="AK23" s="237"/>
      <c r="AL23" s="237">
        <v>0</v>
      </c>
      <c r="AM23" s="237"/>
      <c r="AN23" s="237"/>
      <c r="AO23" s="237"/>
      <c r="AP23" s="237"/>
      <c r="AQ23" s="237">
        <v>796263.82624095271</v>
      </c>
      <c r="AR23" s="237">
        <v>796263.82624095271</v>
      </c>
    </row>
    <row r="24" spans="1:44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/>
      <c r="AE24" s="237"/>
      <c r="AF24" s="237">
        <v>0</v>
      </c>
      <c r="AG24" s="237"/>
      <c r="AH24" s="237"/>
      <c r="AI24" s="237"/>
      <c r="AJ24" s="237"/>
      <c r="AK24" s="237"/>
      <c r="AL24" s="237">
        <v>0</v>
      </c>
      <c r="AM24" s="237"/>
      <c r="AN24" s="237"/>
      <c r="AO24" s="237"/>
      <c r="AP24" s="237"/>
      <c r="AQ24" s="237">
        <v>960666.59070625633</v>
      </c>
      <c r="AR24" s="237">
        <v>960666.59070625633</v>
      </c>
    </row>
    <row r="25" spans="1:44" x14ac:dyDescent="0.25">
      <c r="A25" s="78" t="s">
        <v>114</v>
      </c>
      <c r="B25" s="237"/>
      <c r="C25" s="237"/>
      <c r="D25" s="237"/>
      <c r="E25" s="237">
        <v>1228173.47300436</v>
      </c>
      <c r="F25" s="237"/>
      <c r="G25" s="237">
        <v>7636.0950271596812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14537118.095262064</v>
      </c>
      <c r="T25" s="237"/>
      <c r="U25" s="237"/>
      <c r="V25" s="237"/>
      <c r="W25" s="237"/>
      <c r="X25" s="237"/>
      <c r="Y25" s="237"/>
      <c r="Z25" s="237"/>
      <c r="AA25" s="237"/>
      <c r="AB25" s="237"/>
      <c r="AC25" s="237">
        <v>20709262.841069326</v>
      </c>
      <c r="AD25" s="237"/>
      <c r="AE25" s="237"/>
      <c r="AF25" s="237"/>
      <c r="AG25" s="237"/>
      <c r="AH25" s="237"/>
      <c r="AI25" s="237"/>
      <c r="AJ25" s="237"/>
      <c r="AK25" s="237"/>
      <c r="AL25" s="237"/>
      <c r="AM25" s="237">
        <v>62514220.38323082</v>
      </c>
      <c r="AN25" s="237">
        <v>2421747.2592341113</v>
      </c>
      <c r="AO25" s="237"/>
      <c r="AP25" s="237"/>
      <c r="AQ25" s="237"/>
      <c r="AR25" s="237">
        <v>101418158.14682783</v>
      </c>
    </row>
    <row r="26" spans="1:44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/>
      <c r="AC26" s="237">
        <v>14742130.666666664</v>
      </c>
      <c r="AD26" s="237"/>
      <c r="AE26" s="237"/>
      <c r="AF26" s="237"/>
      <c r="AG26" s="237"/>
      <c r="AH26" s="237"/>
      <c r="AI26" s="237"/>
      <c r="AJ26" s="237"/>
      <c r="AK26" s="237"/>
      <c r="AL26" s="237"/>
      <c r="AM26" s="237">
        <v>8803491.7355084848</v>
      </c>
      <c r="AN26" s="237">
        <v>944815.08868008247</v>
      </c>
      <c r="AO26" s="237"/>
      <c r="AP26" s="237"/>
      <c r="AQ26" s="237"/>
      <c r="AR26" s="237">
        <v>35015134.317045711</v>
      </c>
    </row>
    <row r="27" spans="1:44" x14ac:dyDescent="0.25">
      <c r="A27" s="79">
        <v>2030</v>
      </c>
      <c r="B27" s="237"/>
      <c r="C27" s="237"/>
      <c r="D27" s="237"/>
      <c r="E27" s="237">
        <v>284967.83783340082</v>
      </c>
      <c r="F27" s="237"/>
      <c r="G27" s="237">
        <v>2260.7320151745844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3476571.4710004977</v>
      </c>
      <c r="T27" s="237"/>
      <c r="U27" s="237"/>
      <c r="V27" s="237"/>
      <c r="W27" s="237"/>
      <c r="X27" s="237"/>
      <c r="Y27" s="237"/>
      <c r="Z27" s="237"/>
      <c r="AA27" s="237"/>
      <c r="AB27" s="237"/>
      <c r="AC27" s="237">
        <v>4314783.2534809783</v>
      </c>
      <c r="AD27" s="237"/>
      <c r="AE27" s="237"/>
      <c r="AF27" s="237"/>
      <c r="AG27" s="237"/>
      <c r="AH27" s="237"/>
      <c r="AI27" s="237"/>
      <c r="AJ27" s="237"/>
      <c r="AK27" s="237"/>
      <c r="AL27" s="237"/>
      <c r="AM27" s="237">
        <v>24545225.299750693</v>
      </c>
      <c r="AN27" s="237">
        <v>845032.45893953415</v>
      </c>
      <c r="AO27" s="237"/>
      <c r="AP27" s="237"/>
      <c r="AQ27" s="237"/>
      <c r="AR27" s="237">
        <v>33468841.05302028</v>
      </c>
    </row>
    <row r="28" spans="1:44" x14ac:dyDescent="0.25">
      <c r="A28" s="79">
        <v>2050</v>
      </c>
      <c r="B28" s="237"/>
      <c r="C28" s="237"/>
      <c r="D28" s="237"/>
      <c r="E28" s="237">
        <v>119440.64231381603</v>
      </c>
      <c r="F28" s="237"/>
      <c r="G28" s="237">
        <v>933.86301198509727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1364056.2909282311</v>
      </c>
      <c r="T28" s="237"/>
      <c r="U28" s="237"/>
      <c r="V28" s="237"/>
      <c r="W28" s="237"/>
      <c r="X28" s="237"/>
      <c r="Y28" s="237"/>
      <c r="Z28" s="237"/>
      <c r="AA28" s="237"/>
      <c r="AB28" s="237"/>
      <c r="AC28" s="237">
        <v>1652348.9209216826</v>
      </c>
      <c r="AD28" s="237"/>
      <c r="AE28" s="237"/>
      <c r="AF28" s="237"/>
      <c r="AG28" s="237"/>
      <c r="AH28" s="237"/>
      <c r="AI28" s="237"/>
      <c r="AJ28" s="237"/>
      <c r="AK28" s="237"/>
      <c r="AL28" s="237"/>
      <c r="AM28" s="237">
        <v>29165503.347971641</v>
      </c>
      <c r="AN28" s="237">
        <v>631899.71161449468</v>
      </c>
      <c r="AO28" s="237"/>
      <c r="AP28" s="237"/>
      <c r="AQ28" s="237"/>
      <c r="AR28" s="237">
        <v>32934182.776761848</v>
      </c>
    </row>
    <row r="29" spans="1:44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6590591.3179407744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  <c r="AP29" s="237"/>
      <c r="AQ29" s="237"/>
      <c r="AR29" s="237">
        <v>6590591.3179407744</v>
      </c>
    </row>
    <row r="30" spans="1:44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  <c r="AP30" s="237"/>
      <c r="AQ30" s="237"/>
      <c r="AR30" s="237">
        <v>0</v>
      </c>
    </row>
    <row r="31" spans="1:44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2584545.614878735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>
        <v>2584545.614878735</v>
      </c>
    </row>
    <row r="32" spans="1:44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4006045.7030620393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/>
      <c r="AO32" s="237"/>
      <c r="AP32" s="237"/>
      <c r="AQ32" s="237"/>
      <c r="AR32" s="237">
        <v>4006045.7030620393</v>
      </c>
    </row>
    <row r="33" spans="1:44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>
        <v>1904195.9941594463</v>
      </c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>
        <v>1904195.9941594463</v>
      </c>
    </row>
    <row r="34" spans="1:44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>
        <v>678407.81727843033</v>
      </c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/>
      <c r="AO34" s="237"/>
      <c r="AP34" s="237"/>
      <c r="AQ34" s="237"/>
      <c r="AR34" s="237">
        <v>678407.81727843033</v>
      </c>
    </row>
    <row r="35" spans="1:44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>
        <v>647280.67246795236</v>
      </c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  <c r="AQ35" s="237"/>
      <c r="AR35" s="237">
        <v>647280.67246795236</v>
      </c>
    </row>
    <row r="36" spans="1:44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>
        <v>578507.50441306364</v>
      </c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/>
      <c r="AO36" s="237"/>
      <c r="AP36" s="237"/>
      <c r="AQ36" s="237"/>
      <c r="AR36" s="237">
        <v>578507.50441306364</v>
      </c>
    </row>
    <row r="37" spans="1:44" x14ac:dyDescent="0.25">
      <c r="A37" s="78" t="s">
        <v>312</v>
      </c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>
        <v>5000000</v>
      </c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237"/>
      <c r="AK37" s="237"/>
      <c r="AL37" s="237"/>
      <c r="AM37" s="237"/>
      <c r="AN37" s="237"/>
      <c r="AO37" s="237"/>
      <c r="AP37" s="237"/>
      <c r="AQ37" s="237"/>
      <c r="AR37" s="237">
        <v>5000000</v>
      </c>
    </row>
    <row r="38" spans="1:44" x14ac:dyDescent="0.25">
      <c r="A38" s="79">
        <v>2019</v>
      </c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>
        <v>0</v>
      </c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7"/>
      <c r="AB38" s="237"/>
      <c r="AC38" s="237"/>
      <c r="AD38" s="237"/>
      <c r="AE38" s="237"/>
      <c r="AF38" s="237"/>
      <c r="AG38" s="237"/>
      <c r="AH38" s="237"/>
      <c r="AI38" s="237"/>
      <c r="AJ38" s="237"/>
      <c r="AK38" s="237"/>
      <c r="AL38" s="237"/>
      <c r="AM38" s="237"/>
      <c r="AN38" s="237"/>
      <c r="AO38" s="237"/>
      <c r="AP38" s="237"/>
      <c r="AQ38" s="237"/>
      <c r="AR38" s="237">
        <v>0</v>
      </c>
    </row>
    <row r="39" spans="1:44" x14ac:dyDescent="0.25">
      <c r="A39" s="79">
        <v>2030</v>
      </c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>
        <v>2399999.9999999995</v>
      </c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>
        <v>2399999.9999999995</v>
      </c>
    </row>
    <row r="40" spans="1:44" x14ac:dyDescent="0.25">
      <c r="A40" s="79">
        <v>2050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>
        <v>2600000</v>
      </c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/>
      <c r="AO40" s="237"/>
      <c r="AP40" s="237"/>
      <c r="AQ40" s="237"/>
      <c r="AR40" s="237">
        <v>2600000</v>
      </c>
    </row>
    <row r="41" spans="1:44" x14ac:dyDescent="0.25">
      <c r="A41" s="78" t="s">
        <v>61</v>
      </c>
      <c r="B41" s="237">
        <v>182574.19618217932</v>
      </c>
      <c r="C41" s="237">
        <v>467316.0320077588</v>
      </c>
      <c r="D41" s="237">
        <v>1462905.7868523435</v>
      </c>
      <c r="E41" s="237">
        <v>7083028.420276748</v>
      </c>
      <c r="F41" s="237">
        <v>281468.55244752642</v>
      </c>
      <c r="G41" s="237">
        <v>27264.558180549313</v>
      </c>
      <c r="H41" s="237">
        <v>157152.21479103784</v>
      </c>
      <c r="I41" s="237">
        <v>1445379.0531089196</v>
      </c>
      <c r="J41" s="237">
        <v>428226</v>
      </c>
      <c r="K41" s="237">
        <v>47206740.145880103</v>
      </c>
      <c r="L41" s="237">
        <v>1513844.376677237</v>
      </c>
      <c r="M41" s="237">
        <v>9860492.338007994</v>
      </c>
      <c r="N41" s="237">
        <v>2948427</v>
      </c>
      <c r="O41" s="237">
        <v>8131611.3982071662</v>
      </c>
      <c r="P41" s="237">
        <v>995654</v>
      </c>
      <c r="Q41" s="237">
        <v>692260.49385742994</v>
      </c>
      <c r="R41" s="237">
        <v>21416953.968014803</v>
      </c>
      <c r="S41" s="237">
        <v>41596848.793284312</v>
      </c>
      <c r="T41" s="237">
        <v>4785167.0812693574</v>
      </c>
      <c r="U41" s="237">
        <v>20080179.886379652</v>
      </c>
      <c r="V41" s="237">
        <v>2647325.8446415998</v>
      </c>
      <c r="W41" s="237">
        <v>421337.14221617021</v>
      </c>
      <c r="X41" s="237">
        <v>267279.65146383434</v>
      </c>
      <c r="Y41" s="237">
        <v>1904195.9941594463</v>
      </c>
      <c r="Z41" s="237">
        <v>11408292.661048282</v>
      </c>
      <c r="AA41" s="237">
        <v>146868.41329115626</v>
      </c>
      <c r="AB41" s="237">
        <v>15017210.496861221</v>
      </c>
      <c r="AC41" s="237">
        <v>51439622.223140739</v>
      </c>
      <c r="AD41" s="237">
        <v>542658.68630536064</v>
      </c>
      <c r="AE41" s="237">
        <v>218413.73916352939</v>
      </c>
      <c r="AF41" s="237">
        <v>531447.40014921222</v>
      </c>
      <c r="AG41" s="237">
        <v>9116606.1123636421</v>
      </c>
      <c r="AH41" s="237">
        <v>2304144.9406262441</v>
      </c>
      <c r="AI41" s="237">
        <v>1101758.32351872</v>
      </c>
      <c r="AJ41" s="237">
        <v>2709014.740563605</v>
      </c>
      <c r="AK41" s="237">
        <v>829533.07706806227</v>
      </c>
      <c r="AL41" s="237">
        <v>609342.71813102288</v>
      </c>
      <c r="AM41" s="237">
        <v>62514220.38323082</v>
      </c>
      <c r="AN41" s="237">
        <v>2421747.2592341113</v>
      </c>
      <c r="AO41" s="237">
        <v>2800000</v>
      </c>
      <c r="AP41" s="237">
        <v>700000</v>
      </c>
      <c r="AQ41" s="237">
        <v>2584623.6218694132</v>
      </c>
      <c r="AR41" s="237">
        <v>342999137.72447133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P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7.7109375" bestFit="1" customWidth="1"/>
    <col min="4" max="4" width="10.85546875" bestFit="1" customWidth="1"/>
    <col min="5" max="5" width="5.5703125" bestFit="1" customWidth="1"/>
    <col min="6" max="6" width="13.140625" bestFit="1" customWidth="1"/>
    <col min="7" max="7" width="6.7109375" bestFit="1" customWidth="1"/>
    <col min="8" max="8" width="13.28515625" bestFit="1" customWidth="1"/>
    <col min="9" max="10" width="6.7109375" bestFit="1" customWidth="1"/>
    <col min="11" max="11" width="8.42578125" bestFit="1" customWidth="1"/>
    <col min="12" max="12" width="12.5703125" bestFit="1" customWidth="1"/>
    <col min="13" max="13" width="8.85546875" bestFit="1" customWidth="1"/>
    <col min="14" max="14" width="14.5703125" bestFit="1" customWidth="1"/>
    <col min="15" max="15" width="9.28515625" bestFit="1" customWidth="1"/>
    <col min="16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6" x14ac:dyDescent="0.25">
      <c r="A2" s="77" t="s">
        <v>279</v>
      </c>
      <c r="B2" s="78">
        <v>1</v>
      </c>
    </row>
    <row r="4" spans="1:16" x14ac:dyDescent="0.25">
      <c r="A4" s="77" t="s">
        <v>307</v>
      </c>
      <c r="B4" s="77" t="s">
        <v>62</v>
      </c>
    </row>
    <row r="5" spans="1:16" x14ac:dyDescent="0.25">
      <c r="A5" s="77" t="s">
        <v>60</v>
      </c>
      <c r="B5" s="168" t="s">
        <v>102</v>
      </c>
      <c r="C5" s="168" t="s">
        <v>51</v>
      </c>
      <c r="D5" s="168" t="s">
        <v>6</v>
      </c>
      <c r="E5" s="168" t="s">
        <v>67</v>
      </c>
      <c r="F5" s="168" t="s">
        <v>103</v>
      </c>
      <c r="G5" s="168" t="s">
        <v>48</v>
      </c>
      <c r="H5" s="168" t="s">
        <v>115</v>
      </c>
      <c r="I5" s="168" t="s">
        <v>53</v>
      </c>
      <c r="J5" s="168" t="s">
        <v>52</v>
      </c>
      <c r="K5" s="168" t="s">
        <v>158</v>
      </c>
      <c r="L5" s="168" t="s">
        <v>204</v>
      </c>
      <c r="M5" s="168" t="s">
        <v>54</v>
      </c>
      <c r="N5" s="168" t="s">
        <v>159</v>
      </c>
      <c r="O5" s="168" t="s">
        <v>238</v>
      </c>
      <c r="P5" s="168" t="s">
        <v>61</v>
      </c>
    </row>
    <row r="6" spans="1:16" x14ac:dyDescent="0.25">
      <c r="A6" s="78">
        <v>2019</v>
      </c>
      <c r="B6" s="76">
        <v>370459.67448149773</v>
      </c>
      <c r="C6" s="76">
        <v>0</v>
      </c>
      <c r="D6" s="76">
        <v>203649.62100550608</v>
      </c>
      <c r="E6" s="76">
        <v>0</v>
      </c>
      <c r="F6" s="76">
        <v>282332.03034110228</v>
      </c>
      <c r="G6" s="76">
        <v>0</v>
      </c>
      <c r="H6" s="76">
        <v>944815.08868008247</v>
      </c>
      <c r="I6" s="76">
        <v>0</v>
      </c>
      <c r="J6" s="76">
        <v>0</v>
      </c>
      <c r="K6" s="76">
        <v>142742</v>
      </c>
      <c r="L6" s="76">
        <v>0</v>
      </c>
      <c r="M6" s="76">
        <v>420629.98984142789</v>
      </c>
      <c r="N6" s="76">
        <v>5421074.2654714445</v>
      </c>
      <c r="O6" s="76">
        <v>0</v>
      </c>
      <c r="P6" s="76">
        <v>7785702.6698210612</v>
      </c>
    </row>
    <row r="7" spans="1:16" x14ac:dyDescent="0.25">
      <c r="A7" s="78">
        <v>2030</v>
      </c>
      <c r="B7" s="76">
        <v>0</v>
      </c>
      <c r="C7" s="76">
        <v>0</v>
      </c>
      <c r="D7" s="76">
        <v>0</v>
      </c>
      <c r="E7" s="76">
        <v>0</v>
      </c>
      <c r="F7" s="76">
        <v>0</v>
      </c>
      <c r="G7" s="76">
        <v>0</v>
      </c>
      <c r="H7" s="76">
        <v>845032.45893953415</v>
      </c>
      <c r="I7" s="76">
        <v>0</v>
      </c>
      <c r="J7" s="76">
        <v>0</v>
      </c>
      <c r="K7" s="76">
        <v>142742</v>
      </c>
      <c r="L7" s="76">
        <v>22517.780101574506</v>
      </c>
      <c r="M7" s="76">
        <v>442063.3551196605</v>
      </c>
      <c r="N7" s="76">
        <v>2710537.1327357218</v>
      </c>
      <c r="O7" s="76">
        <v>0</v>
      </c>
      <c r="P7" s="76">
        <v>4162892.7268964909</v>
      </c>
    </row>
    <row r="8" spans="1:16" x14ac:dyDescent="0.25">
      <c r="A8" s="78">
        <v>2050</v>
      </c>
      <c r="B8" s="76">
        <v>0</v>
      </c>
      <c r="C8" s="76">
        <v>204183.52508117072</v>
      </c>
      <c r="D8" s="76">
        <v>0</v>
      </c>
      <c r="E8" s="76">
        <v>2.3283064365386963E-10</v>
      </c>
      <c r="F8" s="76">
        <v>0</v>
      </c>
      <c r="G8" s="76">
        <v>86323.466448020423</v>
      </c>
      <c r="H8" s="76">
        <v>631899.71161449468</v>
      </c>
      <c r="I8" s="76">
        <v>87324.875890037511</v>
      </c>
      <c r="J8" s="76">
        <v>15643.966740612406</v>
      </c>
      <c r="K8" s="76">
        <v>142742</v>
      </c>
      <c r="L8" s="76">
        <v>13301.200339069677</v>
      </c>
      <c r="M8" s="76">
        <v>466953.25695209636</v>
      </c>
      <c r="N8" s="76">
        <v>0</v>
      </c>
      <c r="O8" s="76">
        <v>5323.8485308689997</v>
      </c>
      <c r="P8" s="76">
        <v>1653695.8515963708</v>
      </c>
    </row>
    <row r="9" spans="1:16" x14ac:dyDescent="0.25">
      <c r="A9" s="78" t="s">
        <v>61</v>
      </c>
      <c r="B9" s="76">
        <v>370459.67448149773</v>
      </c>
      <c r="C9" s="76">
        <v>204183.52508117072</v>
      </c>
      <c r="D9" s="76">
        <v>203649.62100550608</v>
      </c>
      <c r="E9" s="76">
        <v>2.3283064365386963E-10</v>
      </c>
      <c r="F9" s="76">
        <v>282332.03034110228</v>
      </c>
      <c r="G9" s="76">
        <v>86323.466448020423</v>
      </c>
      <c r="H9" s="76">
        <v>2421747.2592341113</v>
      </c>
      <c r="I9" s="76">
        <v>87324.875890037511</v>
      </c>
      <c r="J9" s="76">
        <v>15643.966740612406</v>
      </c>
      <c r="K9" s="76">
        <v>428226</v>
      </c>
      <c r="L9" s="76">
        <v>35818.980440644184</v>
      </c>
      <c r="M9" s="76">
        <v>1329646.6019131846</v>
      </c>
      <c r="N9" s="76">
        <v>8131611.3982071662</v>
      </c>
      <c r="O9" s="76">
        <v>5323.8485308689997</v>
      </c>
      <c r="P9" s="76">
        <v>13602291.248313922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8" width="9.85546875" style="168" bestFit="1" customWidth="1"/>
    <col min="9" max="9" width="10.85546875" style="168" bestFit="1" customWidth="1"/>
    <col min="10" max="10" width="13.140625" style="168" bestFit="1" customWidth="1"/>
    <col min="11" max="12" width="9.85546875" style="168" bestFit="1" customWidth="1"/>
    <col min="13" max="13" width="13.85546875" style="168" bestFit="1" customWidth="1"/>
    <col min="14" max="14" width="9.85546875" style="168" bestFit="1" customWidth="1"/>
    <col min="15" max="15" width="16" style="168" bestFit="1" customWidth="1"/>
    <col min="16" max="16" width="10" style="168" bestFit="1" customWidth="1"/>
    <col min="17" max="17" width="8.7109375" style="168" bestFit="1" customWidth="1"/>
    <col min="18" max="18" width="11" style="168" bestFit="1" customWidth="1"/>
    <col min="19" max="19" width="9.85546875" style="168" bestFit="1" customWidth="1"/>
    <col min="20" max="20" width="21" style="168" bestFit="1" customWidth="1"/>
    <col min="21" max="21" width="20.7109375" style="168" bestFit="1" customWidth="1"/>
    <col min="22" max="22" width="9.85546875" style="168" bestFit="1" customWidth="1"/>
    <col min="23" max="23" width="7.140625" style="168" bestFit="1" customWidth="1"/>
    <col min="24" max="24" width="16" style="168" bestFit="1" customWidth="1"/>
    <col min="25" max="25" width="8.85546875" style="168" bestFit="1" customWidth="1"/>
    <col min="26" max="27" width="9.85546875" style="168" bestFit="1" customWidth="1"/>
    <col min="28" max="28" width="9.28515625" style="168" bestFit="1" customWidth="1"/>
    <col min="29" max="31" width="11.28515625" style="168" bestFit="1" customWidth="1"/>
    <col min="32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301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6</v>
      </c>
      <c r="J5" s="168" t="s">
        <v>103</v>
      </c>
      <c r="K5" s="168" t="s">
        <v>12</v>
      </c>
      <c r="L5" s="168" t="s">
        <v>48</v>
      </c>
      <c r="M5" s="168" t="s">
        <v>108</v>
      </c>
      <c r="N5" s="168" t="s">
        <v>53</v>
      </c>
      <c r="O5" s="168" t="s">
        <v>116</v>
      </c>
      <c r="P5" s="168" t="s">
        <v>106</v>
      </c>
      <c r="Q5" s="168" t="s">
        <v>14</v>
      </c>
      <c r="R5" s="168" t="s">
        <v>117</v>
      </c>
      <c r="S5" s="168" t="s">
        <v>52</v>
      </c>
      <c r="T5" s="168" t="s">
        <v>121</v>
      </c>
      <c r="U5" s="168" t="s">
        <v>107</v>
      </c>
      <c r="V5" s="168" t="s">
        <v>13</v>
      </c>
      <c r="W5" s="168" t="s">
        <v>99</v>
      </c>
      <c r="X5" s="168" t="s">
        <v>140</v>
      </c>
      <c r="Y5" s="168" t="s">
        <v>208</v>
      </c>
      <c r="Z5" s="168" t="s">
        <v>56</v>
      </c>
      <c r="AA5" s="168" t="s">
        <v>55</v>
      </c>
      <c r="AB5" s="168" t="s">
        <v>238</v>
      </c>
      <c r="AC5" s="168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>
        <v>2040873.7508661344</v>
      </c>
      <c r="L6" s="98">
        <v>1974670.329311419</v>
      </c>
      <c r="M6" s="98">
        <v>51892.132620096323</v>
      </c>
      <c r="N6" s="98">
        <v>1266262.2462674922</v>
      </c>
      <c r="O6" s="98">
        <v>2536783.2413289398</v>
      </c>
      <c r="P6" s="98">
        <v>880.09999999999991</v>
      </c>
      <c r="Q6" s="98">
        <v>8064.2063400965635</v>
      </c>
      <c r="R6" s="98">
        <v>5269000</v>
      </c>
      <c r="S6" s="98">
        <v>1656364.6415009145</v>
      </c>
      <c r="T6" s="98">
        <v>217010.36743552322</v>
      </c>
      <c r="U6" s="98">
        <v>105946.31157195524</v>
      </c>
      <c r="V6" s="98">
        <v>1382651.4311789067</v>
      </c>
      <c r="W6" s="98">
        <v>76.5</v>
      </c>
      <c r="X6" s="98">
        <v>4368323.901678659</v>
      </c>
      <c r="Y6" s="98"/>
      <c r="Z6" s="98">
        <v>911574.64248506655</v>
      </c>
      <c r="AA6" s="98">
        <v>2005102.1714007764</v>
      </c>
      <c r="AB6" s="98">
        <v>98826.033045954537</v>
      </c>
      <c r="AC6" s="98">
        <v>34625194.021511331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625406.97967309353</v>
      </c>
      <c r="D7" s="98">
        <v>5761802.8125040904</v>
      </c>
      <c r="E7" s="98">
        <v>467777.39417935623</v>
      </c>
      <c r="F7" s="98">
        <v>144189.02716916322</v>
      </c>
      <c r="G7" s="98">
        <v>1353770.6425495991</v>
      </c>
      <c r="H7" s="98">
        <v>1412779.4258324602</v>
      </c>
      <c r="I7" s="98">
        <v>266369.62792796968</v>
      </c>
      <c r="J7" s="98">
        <v>725968.40288562409</v>
      </c>
      <c r="K7" s="98">
        <v>1899675.9622489491</v>
      </c>
      <c r="L7" s="98">
        <v>143942.67549478565</v>
      </c>
      <c r="M7" s="98">
        <v>194498.19231552945</v>
      </c>
      <c r="N7" s="98">
        <v>1251221.156351428</v>
      </c>
      <c r="O7" s="98">
        <v>2468531.1111667752</v>
      </c>
      <c r="P7" s="98">
        <v>121458.76672450436</v>
      </c>
      <c r="Q7" s="98">
        <v>24110.764087167023</v>
      </c>
      <c r="R7" s="98">
        <v>5216592.6341052745</v>
      </c>
      <c r="S7" s="98">
        <v>389570.8883221494</v>
      </c>
      <c r="T7" s="98">
        <v>213658.900448664</v>
      </c>
      <c r="U7" s="98">
        <v>99376.769106966894</v>
      </c>
      <c r="V7" s="98">
        <v>1395761.5506915147</v>
      </c>
      <c r="W7" s="98">
        <v>11393.130418235298</v>
      </c>
      <c r="X7" s="98">
        <v>1829491.2720672335</v>
      </c>
      <c r="Y7" s="98">
        <v>315735.98374867195</v>
      </c>
      <c r="Z7" s="98">
        <v>865619.06279705255</v>
      </c>
      <c r="AA7" s="98">
        <v>1900388.2590808054</v>
      </c>
      <c r="AB7" s="98">
        <v>29062.735496575362</v>
      </c>
      <c r="AC7" s="98">
        <v>29299100.432006795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70483.90939290321</v>
      </c>
      <c r="D8" s="98">
        <v>7367511.1906227469</v>
      </c>
      <c r="E8" s="98">
        <v>196062.94115664129</v>
      </c>
      <c r="F8" s="98">
        <v>147035.58505348547</v>
      </c>
      <c r="G8" s="98">
        <v>1166060.5221775137</v>
      </c>
      <c r="H8" s="98"/>
      <c r="I8" s="98">
        <v>178110.40928567733</v>
      </c>
      <c r="J8" s="98">
        <v>723031.88507187623</v>
      </c>
      <c r="K8" s="98">
        <v>1638449.5478959829</v>
      </c>
      <c r="L8" s="98"/>
      <c r="M8" s="98">
        <v>162247.73049672041</v>
      </c>
      <c r="N8" s="98"/>
      <c r="O8" s="98">
        <v>2368708.1871831375</v>
      </c>
      <c r="P8" s="98">
        <v>16124.481170461746</v>
      </c>
      <c r="Q8" s="98">
        <v>40024.910447075745</v>
      </c>
      <c r="R8" s="98">
        <v>5119693.0284815514</v>
      </c>
      <c r="S8" s="98"/>
      <c r="T8" s="98">
        <v>207462.14120035616</v>
      </c>
      <c r="U8" s="98">
        <v>89878.261093673762</v>
      </c>
      <c r="V8" s="98">
        <v>1392074.0367748637</v>
      </c>
      <c r="W8" s="98">
        <v>11393.130418235298</v>
      </c>
      <c r="X8" s="98">
        <v>762211.40896216873</v>
      </c>
      <c r="Y8" s="98">
        <v>195756.30992417657</v>
      </c>
      <c r="Z8" s="98">
        <v>766353.13408428861</v>
      </c>
      <c r="AA8" s="98">
        <v>1683532.6058182179</v>
      </c>
      <c r="AB8" s="98"/>
      <c r="AC8" s="98">
        <v>24464522.724389028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908601.89882174355</v>
      </c>
      <c r="D9" s="98">
        <v>16359843.075368349</v>
      </c>
      <c r="E9" s="98">
        <v>2016058.342478855</v>
      </c>
      <c r="F9" s="98">
        <v>429499.89225154783</v>
      </c>
      <c r="G9" s="98">
        <v>4022389.2003353275</v>
      </c>
      <c r="H9" s="98">
        <v>5530783.1361326268</v>
      </c>
      <c r="I9" s="98">
        <v>444480.03721364704</v>
      </c>
      <c r="J9" s="98">
        <v>1449000.2879575002</v>
      </c>
      <c r="K9" s="98">
        <v>5578999.2610110659</v>
      </c>
      <c r="L9" s="98">
        <v>2118613.0048062047</v>
      </c>
      <c r="M9" s="98">
        <v>408638.05543234618</v>
      </c>
      <c r="N9" s="98">
        <v>2517483.4026189204</v>
      </c>
      <c r="O9" s="98">
        <v>7374022.539678853</v>
      </c>
      <c r="P9" s="98">
        <v>138463.34789496611</v>
      </c>
      <c r="Q9" s="98">
        <v>72199.880874339331</v>
      </c>
      <c r="R9" s="98">
        <v>15605285.662586827</v>
      </c>
      <c r="S9" s="98">
        <v>2045935.5298230639</v>
      </c>
      <c r="T9" s="98">
        <v>638131.40908454335</v>
      </c>
      <c r="U9" s="98">
        <v>295201.34177259589</v>
      </c>
      <c r="V9" s="98">
        <v>4170487.0186452847</v>
      </c>
      <c r="W9" s="98">
        <v>22862.760836470596</v>
      </c>
      <c r="X9" s="98">
        <v>6960026.5827080617</v>
      </c>
      <c r="Y9" s="98">
        <v>511492.29367284849</v>
      </c>
      <c r="Z9" s="98">
        <v>2543546.8393664076</v>
      </c>
      <c r="AA9" s="98">
        <v>5589023.0362997996</v>
      </c>
      <c r="AB9" s="98">
        <v>127888.7685425299</v>
      </c>
      <c r="AC9" s="98">
        <v>88388817.177907154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314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286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14.892272288632798</v>
      </c>
      <c r="C7" s="235">
        <v>0</v>
      </c>
      <c r="D7" s="235">
        <v>8.1485324711469715</v>
      </c>
      <c r="E7" s="235">
        <v>3.3863602827490196</v>
      </c>
      <c r="F7" s="235">
        <v>0.11923457768560886</v>
      </c>
      <c r="G7" s="235">
        <v>1.0075925070623333</v>
      </c>
      <c r="H7" s="235">
        <v>23.22239999999999</v>
      </c>
      <c r="I7" s="235">
        <v>7.2495435316410655</v>
      </c>
      <c r="J7" s="235">
        <v>45.121442848928446</v>
      </c>
      <c r="K7" s="235">
        <v>103.14737850784624</v>
      </c>
    </row>
    <row r="8" spans="1:11" x14ac:dyDescent="0.25">
      <c r="A8" s="79">
        <v>2050</v>
      </c>
      <c r="B8" s="235">
        <v>10.276021090321604</v>
      </c>
      <c r="C8" s="235">
        <v>0</v>
      </c>
      <c r="D8" s="235">
        <v>0</v>
      </c>
      <c r="E8" s="235">
        <v>1.8582126718683771</v>
      </c>
      <c r="F8" s="235">
        <v>2.4697056400855601E-2</v>
      </c>
      <c r="G8" s="235">
        <v>0.42231957525140529</v>
      </c>
      <c r="H8" s="235">
        <v>25.157599999999995</v>
      </c>
      <c r="I8" s="235">
        <v>6.4792840494263118</v>
      </c>
      <c r="J8" s="235">
        <v>49.300253220247079</v>
      </c>
      <c r="K8" s="235">
        <v>93.518387663515625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4.5503946356146914</v>
      </c>
      <c r="C11" s="235">
        <v>2.1694819870080004</v>
      </c>
      <c r="D11" s="235">
        <v>0</v>
      </c>
      <c r="E11" s="235">
        <v>0</v>
      </c>
      <c r="F11" s="235">
        <v>0</v>
      </c>
      <c r="G11" s="235">
        <v>15.723272303760726</v>
      </c>
      <c r="H11" s="235">
        <v>0</v>
      </c>
      <c r="I11" s="235">
        <v>0</v>
      </c>
      <c r="J11" s="235">
        <v>0</v>
      </c>
      <c r="K11" s="235">
        <v>22.443148926383419</v>
      </c>
    </row>
    <row r="12" spans="1:11" x14ac:dyDescent="0.25">
      <c r="A12" s="79">
        <v>2050</v>
      </c>
      <c r="B12" s="235">
        <v>6.0880208355368071</v>
      </c>
      <c r="C12" s="235">
        <v>2.1694819870080004</v>
      </c>
      <c r="D12" s="235">
        <v>0</v>
      </c>
      <c r="E12" s="235">
        <v>0</v>
      </c>
      <c r="F12" s="235">
        <v>0</v>
      </c>
      <c r="G12" s="235">
        <v>18.741037268423653</v>
      </c>
      <c r="H12" s="235">
        <v>0</v>
      </c>
      <c r="I12" s="235">
        <v>0</v>
      </c>
      <c r="J12" s="235">
        <v>0</v>
      </c>
      <c r="K12" s="235">
        <v>26.998540090968461</v>
      </c>
    </row>
    <row r="13" spans="1:11" x14ac:dyDescent="0.25">
      <c r="A13" s="78" t="s">
        <v>287</v>
      </c>
      <c r="B13" s="235">
        <v>42.712223903456703</v>
      </c>
      <c r="C13" s="235">
        <v>0</v>
      </c>
      <c r="D13" s="235">
        <v>8.1485324711469715</v>
      </c>
      <c r="E13" s="235">
        <v>24.818163443174591</v>
      </c>
      <c r="F13" s="235">
        <v>0.14393163408646445</v>
      </c>
      <c r="G13" s="235">
        <v>1.4299120823137386</v>
      </c>
      <c r="H13" s="235">
        <v>48.379999999999981</v>
      </c>
      <c r="I13" s="235">
        <v>17.679874708896953</v>
      </c>
      <c r="J13" s="235">
        <v>141.91079099351737</v>
      </c>
      <c r="K13" s="235">
        <v>285.22342923659278</v>
      </c>
    </row>
    <row r="14" spans="1:11" x14ac:dyDescent="0.25">
      <c r="A14" s="78" t="s">
        <v>244</v>
      </c>
      <c r="B14" s="235">
        <v>18.121570175358499</v>
      </c>
      <c r="C14" s="235">
        <v>6.5084459610240017</v>
      </c>
      <c r="D14" s="235">
        <v>1.4201719861750002</v>
      </c>
      <c r="E14" s="235">
        <v>0.45076703431999998</v>
      </c>
      <c r="F14" s="235">
        <v>0</v>
      </c>
      <c r="G14" s="235">
        <v>39.556592530189384</v>
      </c>
      <c r="H14" s="235">
        <v>0</v>
      </c>
      <c r="I14" s="235">
        <v>0</v>
      </c>
      <c r="J14" s="235">
        <v>0</v>
      </c>
      <c r="K14" s="235">
        <v>66.057547687066887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1194753.6875528663</v>
      </c>
      <c r="C4" s="236">
        <v>128467.8</v>
      </c>
      <c r="D4" s="236">
        <v>848858.76380294724</v>
      </c>
      <c r="E4" s="236">
        <v>282568.85638002929</v>
      </c>
      <c r="F4" s="236">
        <v>19927.784571410946</v>
      </c>
      <c r="G4" s="236">
        <v>2258106.9888264164</v>
      </c>
      <c r="H4" s="236">
        <v>1501864.0339809931</v>
      </c>
      <c r="I4" s="236">
        <v>6234547.9151146635</v>
      </c>
    </row>
    <row r="5" spans="1:9" x14ac:dyDescent="0.25">
      <c r="A5" s="78">
        <v>2050</v>
      </c>
      <c r="B5" s="236">
        <v>1243092.4748212171</v>
      </c>
      <c r="C5" s="236">
        <v>128467.8</v>
      </c>
      <c r="D5" s="236">
        <v>0</v>
      </c>
      <c r="E5" s="236">
        <v>152816.40534495577</v>
      </c>
      <c r="F5" s="236">
        <v>4127.6417383045564</v>
      </c>
      <c r="G5" s="236">
        <v>2587779.5754546914</v>
      </c>
      <c r="H5" s="236">
        <v>1651734.5983896051</v>
      </c>
      <c r="I5" s="236">
        <v>5768018.4957487741</v>
      </c>
    </row>
    <row r="6" spans="1:9" x14ac:dyDescent="0.25">
      <c r="A6" s="78" t="s">
        <v>61</v>
      </c>
      <c r="B6" s="236">
        <v>3515151.1023740834</v>
      </c>
      <c r="C6" s="236">
        <v>385403.4</v>
      </c>
      <c r="D6" s="236">
        <v>977585.12380294723</v>
      </c>
      <c r="E6" s="236">
        <v>2110803.2523802123</v>
      </c>
      <c r="F6" s="236">
        <v>24055.426309715502</v>
      </c>
      <c r="G6" s="236">
        <v>5549902.6801144416</v>
      </c>
      <c r="H6" s="236">
        <v>4729472.1108017741</v>
      </c>
      <c r="I6" s="236">
        <v>17292373.095783174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312</v>
      </c>
      <c r="I2" s="168" t="s">
        <v>334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5981850.4819778297</v>
      </c>
      <c r="C4" s="98">
        <v>-50273.43159900204</v>
      </c>
      <c r="D4" s="98">
        <v>5507316.8818720337</v>
      </c>
      <c r="E4" s="98">
        <v>6111121.1007917309</v>
      </c>
      <c r="F4" s="98">
        <v>-2891570.0535560297</v>
      </c>
      <c r="G4" s="98">
        <v>-471658.98279996391</v>
      </c>
      <c r="H4" s="98">
        <v>-1566399.9999999995</v>
      </c>
      <c r="I4" s="98">
        <v>-656685.03273093957</v>
      </c>
      <c r="J4" s="98">
        <v>11963700.963955659</v>
      </c>
    </row>
    <row r="5" spans="1:10" x14ac:dyDescent="0.25">
      <c r="A5" s="78">
        <v>2050</v>
      </c>
      <c r="B5" s="98">
        <v>66373.300562149088</v>
      </c>
      <c r="C5" s="98">
        <v>-50273.43159900204</v>
      </c>
      <c r="D5" s="98">
        <v>5485230.909845111</v>
      </c>
      <c r="E5" s="98">
        <v>4324318.1292834161</v>
      </c>
      <c r="F5" s="98">
        <v>-5311784.9810161777</v>
      </c>
      <c r="G5" s="98">
        <v>-550526.76458399382</v>
      </c>
      <c r="H5" s="98">
        <v>-1696933.3333333333</v>
      </c>
      <c r="I5" s="98">
        <v>-2133657.2280338705</v>
      </c>
      <c r="J5" s="98">
        <v>132746.60112430062</v>
      </c>
    </row>
    <row r="6" spans="1:10" x14ac:dyDescent="0.25">
      <c r="A6" s="78" t="s">
        <v>61</v>
      </c>
      <c r="B6" s="98">
        <v>19959785.900817551</v>
      </c>
      <c r="C6" s="98">
        <v>-100705.30039800408</v>
      </c>
      <c r="D6" s="98">
        <v>16511809.692453861</v>
      </c>
      <c r="E6" s="98">
        <v>20160905.41980933</v>
      </c>
      <c r="F6" s="98">
        <v>-8765255.0345722064</v>
      </c>
      <c r="G6" s="98">
        <v>-1187392.9582790174</v>
      </c>
      <c r="H6" s="98">
        <v>-3263333.333333333</v>
      </c>
      <c r="I6" s="98">
        <v>-3396242.5848630848</v>
      </c>
      <c r="J6" s="98">
        <v>39919571.801635087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333</v>
      </c>
      <c r="E9" s="168" t="s">
        <v>334</v>
      </c>
      <c r="G9" s="168" t="s">
        <v>332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312</v>
      </c>
      <c r="E11" s="168" t="s">
        <v>312</v>
      </c>
      <c r="G11" s="168" t="s">
        <v>312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5220623.6714837244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3759929.4878763896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1037756.4163185137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0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-2501649.751181493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-517308.96742545278</v>
      </c>
      <c r="D19" s="168" t="s">
        <v>333</v>
      </c>
      <c r="E19" s="98" t="str">
        <f t="shared" si="4"/>
        <v>Træprodukter</v>
      </c>
      <c r="G19" s="168" t="s">
        <v>332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-430442.57059981115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-1148421.9823713994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8851.9422876981553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3178100.029354827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0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0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-4644383.8726877095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-1830284.5644875036</v>
      </c>
      <c r="D29" s="168" t="s">
        <v>333</v>
      </c>
      <c r="E29" s="98" t="str">
        <f t="shared" si="4"/>
        <v>Træprodukter</v>
      </c>
      <c r="G29" s="168" t="s">
        <v>332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-502600.52422498411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-1191787.2590405655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333</v>
      </c>
      <c r="E39" s="98" t="str">
        <f t="shared" si="4"/>
        <v>Træprodukter</v>
      </c>
      <c r="G39" s="168" t="s">
        <v>332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761226.81049410556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1201585.6773063333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111849.51929049424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0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-389920.30237453687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-139376.06530548685</v>
      </c>
      <c r="D49" s="168" t="s">
        <v>333</v>
      </c>
      <c r="E49" s="98" t="str">
        <f t="shared" si="4"/>
        <v>Træprodukter</v>
      </c>
      <c r="G49" s="168" t="s">
        <v>332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-41216.412200152758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-417978.01762860018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57521.358274450933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1146218.0999285891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0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0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-667401.10832846817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-303372.66354636679</v>
      </c>
      <c r="D59" s="168" t="s">
        <v>333</v>
      </c>
      <c r="E59" s="98" t="str">
        <f t="shared" si="4"/>
        <v>Træprodukter</v>
      </c>
      <c r="G59" s="168" t="s">
        <v>332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-47926.24035900968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-505146.07429276785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778874.23813886347</v>
      </c>
      <c r="C6" s="98">
        <v>1353770.6425495991</v>
      </c>
      <c r="D6" s="98">
        <v>39183.881911564473</v>
      </c>
      <c r="E6" s="98">
        <v>17392681.962045848</v>
      </c>
      <c r="F6" s="98">
        <v>770412.78671330516</v>
      </c>
      <c r="G6" s="98">
        <v>865619.06279705255</v>
      </c>
      <c r="H6" s="98">
        <v>2130168.0599849569</v>
      </c>
      <c r="I6" s="98">
        <v>7297841.4871303188</v>
      </c>
      <c r="J6" s="98">
        <v>7698316.9156068498</v>
      </c>
      <c r="K6" s="98">
        <v>1900388.2590808054</v>
      </c>
      <c r="L6" s="98">
        <v>177910.66423582719</v>
      </c>
      <c r="M6" s="98">
        <v>647280.67246795236</v>
      </c>
      <c r="N6" s="98">
        <v>2437607.500451263</v>
      </c>
      <c r="O6" s="98">
        <v>43490056.133114204</v>
      </c>
    </row>
    <row r="7" spans="1:15" x14ac:dyDescent="0.25">
      <c r="A7" s="78">
        <v>2050</v>
      </c>
      <c r="B7" s="98">
        <v>311917.59070596</v>
      </c>
      <c r="C7" s="98">
        <v>1166060.5221775137</v>
      </c>
      <c r="D7" s="98">
        <v>34820.679391398953</v>
      </c>
      <c r="E7" s="98">
        <v>17197219.099315524</v>
      </c>
      <c r="F7" s="98">
        <v>703652.58471912763</v>
      </c>
      <c r="G7" s="98">
        <v>766353.13408428861</v>
      </c>
      <c r="H7" s="98">
        <v>1878772.8542499729</v>
      </c>
      <c r="I7" s="98">
        <v>7041614.0497982502</v>
      </c>
      <c r="J7" s="98">
        <v>6864326.2036549393</v>
      </c>
      <c r="K7" s="98">
        <v>1683532.6058182179</v>
      </c>
      <c r="L7" s="98">
        <v>143754.34851838503</v>
      </c>
      <c r="M7" s="98">
        <v>578507.50441306364</v>
      </c>
      <c r="N7" s="98">
        <v>8371553.5876929006</v>
      </c>
      <c r="O7" s="98">
        <v>46742084.764539547</v>
      </c>
    </row>
    <row r="8" spans="1:15" x14ac:dyDescent="0.25">
      <c r="A8" s="78" t="s">
        <v>61</v>
      </c>
      <c r="B8" s="98">
        <v>1375917.9308295024</v>
      </c>
      <c r="C8" s="98">
        <v>4022389.2003353275</v>
      </c>
      <c r="D8" s="98">
        <v>115732.45119573495</v>
      </c>
      <c r="E8" s="98">
        <v>52533339.756931558</v>
      </c>
      <c r="F8" s="98">
        <v>1754674.7928853775</v>
      </c>
      <c r="G8" s="98">
        <v>2543546.8393664076</v>
      </c>
      <c r="H8" s="98">
        <v>6271259.7548684962</v>
      </c>
      <c r="I8" s="98">
        <v>23449243.506372984</v>
      </c>
      <c r="J8" s="98">
        <v>22510338.413108535</v>
      </c>
      <c r="K8" s="98">
        <v>5589023.0362997996</v>
      </c>
      <c r="L8" s="98">
        <v>531447.40014921222</v>
      </c>
      <c r="M8" s="98">
        <v>1904195.9941594463</v>
      </c>
      <c r="N8" s="98">
        <v>13438584.224130735</v>
      </c>
      <c r="O8" s="98">
        <v>136039693.3006331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5554587.0358191766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591979.43166723347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491682.75270918722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13449654.970687632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584008.32505294203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1629278.4215668719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1841748.7573203472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5889664.8799592536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29728.844675761778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1447922.491901034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1026358.4533950178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660091.35045141261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137787.71897449746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5175140.4844207428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229239.68000087165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425166.38734482112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12638867.190239046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517140.09776658902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1380779.0927334789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6152561.8392005628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5044845.1425454961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25590.994669556865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1237289.8718386632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856980.65428316663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563221.03164344118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105650.3443056977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1743254.4513111422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186894.80647162997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155597.91975876514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3943026.9913582187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186404.46166036319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500889.63841808488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595858.7431309158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1808652.0356475962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9455.0372358026925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452465.76717977138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327412.1891545814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205527.71234563988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40122.945261329733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1866473.5653775071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82677.910705088332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153341.11706824251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4558351.9090764793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186512.4869525386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497993.76151649386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2218991.7484923378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1819481.0611094432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9229.684721842088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446242.73397955461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309079.86789434712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203132.10244084746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38104.004212687338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2887341.7522961246</v>
      </c>
      <c r="C7" s="236">
        <v>796263.82624095271</v>
      </c>
      <c r="D7" s="236">
        <v>3683605.5785370772</v>
      </c>
    </row>
    <row r="8" spans="1:4" x14ac:dyDescent="0.25">
      <c r="A8" s="78">
        <v>2050</v>
      </c>
      <c r="B8" s="236">
        <v>3219025.8677428318</v>
      </c>
      <c r="C8" s="236">
        <v>960666.59070625633</v>
      </c>
      <c r="D8" s="236">
        <v>4179692.458449088</v>
      </c>
    </row>
    <row r="9" spans="1:4" x14ac:dyDescent="0.25">
      <c r="A9" s="78" t="s">
        <v>61</v>
      </c>
      <c r="B9" s="236">
        <v>9116606.1123636421</v>
      </c>
      <c r="C9" s="236">
        <v>2584623.6218694132</v>
      </c>
      <c r="D9" s="236">
        <v>11701229.734233055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2278369.9999999995</v>
      </c>
      <c r="E6" s="236">
        <v>572920.00000000012</v>
      </c>
      <c r="F6" s="236">
        <v>761900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1899636</v>
      </c>
      <c r="E7" s="236">
        <v>651654.00000000012</v>
      </c>
      <c r="F7" s="236">
        <v>1061900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6756376</v>
      </c>
      <c r="E8" s="236">
        <v>1697494.0000000002</v>
      </c>
      <c r="F8" s="236">
        <v>2385700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199829.53804586967</v>
      </c>
      <c r="C7" s="236">
        <v>4560.2674097997924</v>
      </c>
      <c r="D7" s="236">
        <v>282517.39380976727</v>
      </c>
      <c r="E7" s="236">
        <v>33094.81999075169</v>
      </c>
      <c r="F7" s="236">
        <v>17095.512143016578</v>
      </c>
      <c r="G7" s="236">
        <v>49497.245929057179</v>
      </c>
      <c r="H7" s="236">
        <v>1013573.4662270322</v>
      </c>
      <c r="I7" s="236">
        <v>164539.73836605082</v>
      </c>
      <c r="J7" s="236">
        <v>62987.677488143483</v>
      </c>
      <c r="K7" s="236">
        <v>145931.69004824533</v>
      </c>
      <c r="L7" s="236">
        <v>29741.385965430891</v>
      </c>
      <c r="M7" s="236">
        <v>175530.49803413817</v>
      </c>
      <c r="N7" s="236">
        <v>7100.6269621881202</v>
      </c>
      <c r="O7" s="236">
        <v>93143.939406838661</v>
      </c>
      <c r="P7" s="236">
        <v>2279143.79982633</v>
      </c>
    </row>
    <row r="8" spans="1:16" x14ac:dyDescent="0.25">
      <c r="A8" s="78">
        <v>2050</v>
      </c>
      <c r="B8" s="236">
        <v>75985.439999999988</v>
      </c>
      <c r="C8" s="236">
        <v>3856.6246242587122</v>
      </c>
      <c r="D8" s="236">
        <v>313439.93999999994</v>
      </c>
      <c r="E8" s="236">
        <v>28494.539999999994</v>
      </c>
      <c r="F8" s="236">
        <v>14412.414806996741</v>
      </c>
      <c r="G8" s="236">
        <v>41596.868517815572</v>
      </c>
      <c r="H8" s="236">
        <v>927022.36799999978</v>
      </c>
      <c r="I8" s="236">
        <v>138216.16148320961</v>
      </c>
      <c r="J8" s="236">
        <v>53130.292819429109</v>
      </c>
      <c r="K8" s="236">
        <v>124102.62830577194</v>
      </c>
      <c r="L8" s="236">
        <v>96881.435999999987</v>
      </c>
      <c r="M8" s="236">
        <v>0</v>
      </c>
      <c r="N8" s="236">
        <v>5542.2060385333634</v>
      </c>
      <c r="O8" s="236">
        <v>76736.379999162556</v>
      </c>
      <c r="P8" s="236">
        <v>1899417.3005951773</v>
      </c>
    </row>
    <row r="9" spans="1:16" x14ac:dyDescent="0.25">
      <c r="A9" s="78" t="s">
        <v>61</v>
      </c>
      <c r="B9" s="236">
        <v>352668.19091229199</v>
      </c>
      <c r="C9" s="236">
        <v>13531.672927164411</v>
      </c>
      <c r="D9" s="236">
        <v>884888.74946541502</v>
      </c>
      <c r="E9" s="236">
        <v>74341.438559579678</v>
      </c>
      <c r="F9" s="236">
        <v>50450.623416759539</v>
      </c>
      <c r="G9" s="236">
        <v>146169.63524885423</v>
      </c>
      <c r="H9" s="236">
        <v>3278417.1669100337</v>
      </c>
      <c r="I9" s="236">
        <v>482896.57573236478</v>
      </c>
      <c r="J9" s="236">
        <v>186056.606376713</v>
      </c>
      <c r="K9" s="236">
        <v>431465.94068671053</v>
      </c>
      <c r="L9" s="236">
        <v>160589.1788291499</v>
      </c>
      <c r="M9" s="236">
        <v>396535.51311044418</v>
      </c>
      <c r="N9" s="236">
        <v>21222.460387295894</v>
      </c>
      <c r="O9" s="236">
        <v>277697.34785873012</v>
      </c>
      <c r="P9" s="236">
        <v>6756931.1004215069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1666924.2322591296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615211.36557101831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71073.719384342752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75164.786728182051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0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116449.18079330676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1396112.1839026022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886023.41392754577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0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146238.5061125248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0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116449.18079330676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532711.76774087024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146688.63442898169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7660.2806156572242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8101.213271817951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0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12550.819206693192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503523.81609739771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175876.58607245423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0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15761.493887475173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0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12550.819206693192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648850.25740686618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4548440.3044221317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2141405.6953219399</v>
      </c>
      <c r="J16" s="76">
        <f t="shared" si="2"/>
        <v>2141405.6953219399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129770.05148137324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500912.3987181008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214501.58981541521</v>
      </c>
      <c r="J17" s="76">
        <f t="shared" si="2"/>
        <v>214501.58981541521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94198.189455557425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414472.03360445268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319309.25468887039</v>
      </c>
      <c r="J18" s="76">
        <f t="shared" si="2"/>
        <v>319309.25468887039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173026.73530849765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8585586.6060076542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8585586.6060076542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21628.341913562206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448788.09470641578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448788.09470641578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31573.462664665116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1340953.3587791899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1340953.3587791899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19417.799066386393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1577768.6286180227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1577768.6286180227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104910.84953605094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4669581.9128496274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4669581.9128496274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2927.3115483082306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24852.875045136883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24852.875045136883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40327.730823739985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1201602.7894375001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1201602.7894375001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58245.567881809096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832262.80932080687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199432.82442731439</v>
      </c>
      <c r="J26" s="76">
        <f t="shared" si="2"/>
        <v>199432.82442731439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10939.52158012771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546976.07900638552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546976.07900638552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4206.7261712878571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102603.07734848432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102603.07734848432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102374.15172419442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1411739.5522766411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1411739.5522766411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562074.76523918763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3940144.104326705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2242927.0313879768</v>
      </c>
      <c r="J30" s="76">
        <f t="shared" si="2"/>
        <v>2242927.0313879768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46071.702068785875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177836.7699855135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92078.212679144403</v>
      </c>
      <c r="J31" s="76">
        <f t="shared" si="2"/>
        <v>92078.212679144403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75246.248718922972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331083.4943632611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308404.27499937773</v>
      </c>
      <c r="J32" s="76">
        <f t="shared" si="2"/>
        <v>308404.27499937773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190045.77103374171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9430071.1586942635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9430071.1586942635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17276.888275794699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358495.43172274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358495.43172274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25221.128328627925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1071164.0057878112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1071164.0057878112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58741.420137701978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4772959.5705917841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4772959.5705917841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83803.605176802695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3730098.4664194882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3730098.4664194882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2338.3593051509692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19852.670500731732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19852.670500731732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32214.106039316102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959849.68371418584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959849.68371418584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46527.014085311035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664818.02582001023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192621.83831318768</v>
      </c>
      <c r="J40" s="76">
        <f t="shared" si="2"/>
        <v>192621.83831318768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8738.5751938754584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436928.75969377294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436928.75969377294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3360.3656886258095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81960.138746970973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81960.138746970973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0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0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0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101265.64710974213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475614.36478032585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223919.24293857743</v>
      </c>
      <c r="J58" s="76">
        <f t="shared" si="2"/>
        <v>223919.24293857743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20253.129421948426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44560.935354170928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19081.962238492717</v>
      </c>
      <c r="J59" s="76">
        <f t="shared" si="2"/>
        <v>19081.962238492717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14701.451533526306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35577.512711133662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27408.915792657383</v>
      </c>
      <c r="J60" s="76">
        <f t="shared" si="2"/>
        <v>27408.915792657383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27004.172562597898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1045158.6931937641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1045158.6931937641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3375.5215703247372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39923.981373015828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39923.981373015828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4927.6502424621867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119290.590702958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119290.590702958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3030.523553713484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140357.5675978692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140357.5675978692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16373.369580770957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604886.30443329574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604886.30443329574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456.86365204810539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2210.9002713563964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2210.9002713563964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6293.9233077513272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106894.02849389089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106894.02849389089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9090.3487445598003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74037.714655764255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17741.451837782472</v>
      </c>
      <c r="J68" s="76">
        <f t="shared" si="2"/>
        <v>17741.451837782472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1707.3241772453653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48658.739051492907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48658.739051492907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656.54107875590842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9127.5223144114098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9127.5223144114098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15977.468766203758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220329.29428594984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220329.29428594984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119227.9805052822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559978.05603915895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318767.50840029126</v>
      </c>
      <c r="J72" s="76">
        <f t="shared" ref="J72:J139" si="15">IF(I72&lt;&gt;0,I72,H72)</f>
        <v>318767.50840029126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9772.7852873182146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21502.082189157536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11133.092987569276</v>
      </c>
      <c r="J73" s="76">
        <f t="shared" si="15"/>
        <v>11133.092987569276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15961.325485832145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38626.407675713795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35980.498749927407</v>
      </c>
      <c r="J74" s="76">
        <f t="shared" si="15"/>
        <v>35980.498749927407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40312.739310187637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1560248.1371657783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1560248.1371657783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3664.7944827443303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43345.356744658566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43345.356744658566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5349.9363121331962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129513.46615434445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129513.46615434445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12460.301241330722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577094.20262609748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577094.20262609748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17776.522310230877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656723.39666355238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656723.39666355238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496.01561018353891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2400.3683423611997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2400.3683423611997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6833.2952204609919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116054.55266726064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116054.55266726064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9869.3666241568881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80382.543121873969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23289.731359685422</v>
      </c>
      <c r="J82" s="76">
        <f t="shared" si="15"/>
        <v>23289.731359685422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1853.6371623372183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52828.659126610721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52828.659126610721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712.80484304183835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9909.725866679215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9909.725866679215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0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0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0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17989.144058005662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151324.67981594364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71243.659257346269</v>
      </c>
      <c r="J100" s="76">
        <f t="shared" si="15"/>
        <v>71243.659257346269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1542.1050369777552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7143.0305312809624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3058.8011176822356</v>
      </c>
      <c r="J101" s="76">
        <f t="shared" si="15"/>
        <v>3058.8011176822356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1651.259855586846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8718.6520374985466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6716.8495296888796</v>
      </c>
      <c r="J102" s="76">
        <f t="shared" si="15"/>
        <v>6716.8495296888796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15238.408806724705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907355.81398761575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907355.81398761575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71.270611166506612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1774.6382180460148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1774.6382180460148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1125.1782236252373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57344.797466919234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57344.797466919234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29.519410101552374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2878.2746613644977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2878.2746613644977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3810.512240832039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203527.0798073209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203527.0798073209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64.915351748399516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661.35760361269433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661.35760361269433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1148.0865099527102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41049.984951674072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41049.984951674072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2833.816076318562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48590.403999036746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11643.583494377708</v>
      </c>
      <c r="J110" s="76">
        <f t="shared" si="15"/>
        <v>11643.583494377708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325.58580566036647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19535.148339621988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19535.148339621988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534.73194997058431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15650.691218651249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15650.691218651249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15114.23333078555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250110.33315783931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250110.33315783931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Korn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6">
        <f t="shared" si="15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Bælgsæd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6">
        <f t="shared" si="15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Raps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6">
        <f t="shared" si="15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Frø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6">
        <f t="shared" si="15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0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0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2807.5542749488609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15823.488195782778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7449.6982425745337</v>
      </c>
      <c r="J142" s="76">
        <f t="shared" si="29"/>
        <v>7449.6982425745337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240.67535259190402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635.44069292724873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272.10953295450639</v>
      </c>
      <c r="J143" s="76">
        <f t="shared" si="29"/>
        <v>272.10953295450639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257.71107572742682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748.3929639124475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576.56193939814955</v>
      </c>
      <c r="J144" s="76">
        <f t="shared" si="29"/>
        <v>576.56193939814955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2378.2487733038556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110456.14706693174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110456.14706693174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11.123158968183114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157.87099523542295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157.87099523542295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175.60584992995032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5101.3666648317167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5101.3666648317167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4.6070755649821624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256.04998288092264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256.04998288092264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594.7042225576015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26364.40380625469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26364.40380625469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10.131297671715533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58.83406658727958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58.83406658727958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179.18113161111663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3651.7876786489246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3651.7876786489246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442.27187318266579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4322.5798702033262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1035.8078033437741</v>
      </c>
      <c r="J152" s="76">
        <f t="shared" si="29"/>
        <v>1035.8078033437741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50.813969669536974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1737.8377626981642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1737.8377626981642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83.455275428935138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1392.2782534973571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1392.2782534973571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2358.8687857295367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39034.560666252371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39034.560666252371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Korn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6">
        <f t="shared" si="29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Bælgsæd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6">
        <f t="shared" si="29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Raps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6">
        <f t="shared" si="29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Frø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6">
        <f t="shared" si="29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0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0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0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Korn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0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0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0</v>
      </c>
      <c r="J184" s="76">
        <f t="shared" si="29"/>
        <v>0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Bælgsæd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0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0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0</v>
      </c>
      <c r="J185" s="76">
        <f t="shared" si="29"/>
        <v>0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Raps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0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0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0</v>
      </c>
      <c r="J186" s="76">
        <f t="shared" si="29"/>
        <v>0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0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0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0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0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0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0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0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0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0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0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0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0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0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0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0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0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0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0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0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0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0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Frø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0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0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0</v>
      </c>
      <c r="J194" s="76">
        <f t="shared" si="29"/>
        <v>0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0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0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0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0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0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0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0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0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0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Korn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6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Bælgsæd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6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Raps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6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Frø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6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Korn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0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0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0</v>
      </c>
      <c r="J226" s="76">
        <f t="shared" si="42"/>
        <v>0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Bælgsæd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0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0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0</v>
      </c>
      <c r="J227" s="76">
        <f t="shared" si="42"/>
        <v>0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Raps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0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0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0</v>
      </c>
      <c r="J228" s="76">
        <f t="shared" si="42"/>
        <v>0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0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0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0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0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0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0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0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0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0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0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0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0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0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0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0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0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0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0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0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0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Frø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0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0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0</v>
      </c>
      <c r="J236" s="76">
        <f t="shared" si="42"/>
        <v>0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0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0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0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0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0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0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0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0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0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Korn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6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Bælgsæd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6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Raps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6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Frø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6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0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207358.05559313373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1453579.9697078674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684345.4497384642</v>
      </c>
      <c r="J268" s="76">
        <f t="shared" si="42"/>
        <v>684345.4497384642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41471.611118626752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160080.41891789928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68549.918995978442</v>
      </c>
      <c r="J269" s="76">
        <f t="shared" si="42"/>
        <v>68549.918995978442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30103.638216868068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132456.00815421951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102044.10868201073</v>
      </c>
      <c r="J270" s="76">
        <f t="shared" si="42"/>
        <v>102044.10868201073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55295.481491502323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2743761.7916083452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2743761.7916083452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6911.9351864377904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143422.65511858414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143422.65511858414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10090.173736930508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428538.75442508562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428538.75442508562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6205.4950465701122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504219.6273660849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504219.6273660849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33527.165200426622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1492294.123070989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1492294.123070989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935.50341368192721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7942.423982159562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7942.423982159562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12887.84238679955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384005.42369948834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384005.42369948834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18613.983064687938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265972.61219089921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63734.278013491516</v>
      </c>
      <c r="J278" s="76">
        <f t="shared" si="55"/>
        <v>63734.278013491516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3496.0268537768229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174801.34268884116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174801.34268884116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1344.3757621013274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32789.652734178722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32789.652734178722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32716.493215805542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451160.44144595845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451160.44144595845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202718.68836081229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1421058.005409294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808937.2695792407</v>
      </c>
      <c r="J282" s="76">
        <f t="shared" si="55"/>
        <v>808937.2695792407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16616.285931214126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64138.863694486536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33209.059817835587</v>
      </c>
      <c r="J283" s="76">
        <f t="shared" si="55"/>
        <v>33209.059817835587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27138.41963333889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119409.04638669112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111229.52670920278</v>
      </c>
      <c r="J284" s="76">
        <f t="shared" si="55"/>
        <v>111229.52670920278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68542.179466258254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3401062.9451157348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3401062.9451157348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6231.107224205296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129295.47490225988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129295.47490225988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9096.2881985699169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386327.54163979221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386327.54163979221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21185.764562298005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1721422.4220470199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1721422.4220470199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30224.72804684523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1345302.6453650813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1345302.6453650813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843.35600986246845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7160.0925237323581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7160.0925237323581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11618.385536712913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346180.75910822675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346180.75910822675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16780.499413998074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239774.21960138364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69471.26757395202</v>
      </c>
      <c r="J292" s="76">
        <f t="shared" si="55"/>
        <v>69471.26757395202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3151.6670218968543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157583.35109484274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157583.35109484274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1211.9542931642154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29559.860808883306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29559.860808883306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0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0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0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32362.239890257872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151995.73209257412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71559.590669183919</v>
      </c>
      <c r="J310" s="76">
        <f t="shared" si="55"/>
        <v>71559.590669183919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6472.447978051574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14240.680041309075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6098.1690944977336</v>
      </c>
      <c r="J311" s="76">
        <f t="shared" si="55"/>
        <v>6098.1690944977336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4698.2556754649595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11369.778734625204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8759.2775371552561</v>
      </c>
      <c r="J312" s="76">
        <f t="shared" si="55"/>
        <v>8759.2775371552561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8629.930637402098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334009.38341775589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334009.38341775589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1078.7413296752623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12758.813076734164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12758.813076734164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1574.7669994053397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38122.609425445487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38122.609425445487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968.48766622770552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44855.144885341317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44855.144885341317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5232.5633549798777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193308.15779202813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193308.15779202813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146.00342294457823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706.55436465569755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706.55436465569755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2011.3973667259413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34160.944917544075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34160.944917544075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2905.0725014252848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23660.800587386926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5669.7718995817013</v>
      </c>
      <c r="J320" s="76">
        <f t="shared" si="55"/>
        <v>5669.7718995817013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545.62268816170069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15550.246612608471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15550.246612608471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209.81587038575631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2916.9523443873441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2916.9523443873441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5106.0422937962412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70412.323231450166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70412.323231450166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43000.93389471776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201962.48622332091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114967.14528262541</v>
      </c>
      <c r="J324" s="76">
        <f t="shared" si="55"/>
        <v>114967.14528262541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3524.6667126817838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7754.9717012424608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4015.2772325201204</v>
      </c>
      <c r="J325" s="76">
        <f t="shared" si="55"/>
        <v>4015.2772325201204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5756.6344676779472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13931.055411780635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12976.778116073661</v>
      </c>
      <c r="J326" s="76">
        <f t="shared" si="55"/>
        <v>12976.778116073661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14539.250189812357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562721.32364642154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562721.32364642154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1321.7500172556688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15632.998329091424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15632.998329091424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1929.5156784845281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46710.511852811236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46710.511852811236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4493.9500586692739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208135.6201202306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208135.6201202306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6411.3059493308074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236854.79907791284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236854.79907791284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178.89369906173573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865.72027786945773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865.72027786945773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2464.5060229391024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41856.400873994688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41856.400873994688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3559.4998756965615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28990.882915440023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8399.7078066687445</v>
      </c>
      <c r="J334" s="76">
        <f t="shared" si="55"/>
        <v>8399.7078066687445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668.53542888721154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19053.259723285526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19053.259723285526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257.08121370150025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3574.0558978013451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3574.0558978013451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0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0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0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2543.5912283773305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21396.689413110103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10073.561375692239</v>
      </c>
      <c r="J352" s="76">
        <f t="shared" si="60"/>
        <v>10073.561375692239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68.782772699511852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318.6018031441389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136.43222540980841</v>
      </c>
      <c r="J353" s="76">
        <f t="shared" si="60"/>
        <v>136.43222540980841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277.82436371988916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1466.9126404410149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1130.1094981957581</v>
      </c>
      <c r="J354" s="76">
        <f t="shared" si="60"/>
        <v>1130.1094981957581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816.92003872404018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48642.686785784252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48642.686785784252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15.47158083370352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385.24236275921766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385.24236275921766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26.303103413603303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1340.5397530221824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1340.5397530221824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73.485337039665154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7165.1494001899164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7165.1494001899164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78.346709324351167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4184.6544384322442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4184.6544384322442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16.900995738263163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172.18734458142512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172.18734458142512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120.68130675187054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4314.976078167404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4314.976078167404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876.14056409986233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15022.860631400607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3599.8863497735142</v>
      </c>
      <c r="J362" s="76">
        <f t="shared" si="60"/>
        <v>3599.8863497735142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26.483764144438243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1589.0258486662945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1589.0258486662945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56.208438932954692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1645.1250419401372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1645.1250419401372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1629.0025287440153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26956.733845655966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26956.733845655966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Korn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6">
        <f t="shared" si="60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Bælgsæd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6">
        <f t="shared" si="60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Raps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6">
        <f t="shared" si="60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Frø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6">
        <f t="shared" si="60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0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0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396.97666570050825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2237.3763669546925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1053.3567935622696</v>
      </c>
      <c r="J394" s="76">
        <f t="shared" si="60"/>
        <v>1053.3567935622696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10.734883600501851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28.342669077389008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12.136947682410122</v>
      </c>
      <c r="J395" s="76">
        <f t="shared" si="60"/>
        <v>12.136947682410122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43.359871794433573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125.9170676910351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97.006508949173465</v>
      </c>
      <c r="J396" s="76">
        <f t="shared" si="60"/>
        <v>97.006508949173465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127.49619101473459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5921.4738942694585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5921.4738942694585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2.4146397832947688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34.270982444302653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34.270982444302653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4.1051086252444469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119.25379652607738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119.25379652607738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11.468809826999765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637.40837727701046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637.40837727701046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12.227521108424749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542.06997667784162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542.06997667784162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2.6377276585728633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15.31770654975799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15.31770654975799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18.834654810985576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383.85827654911185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383.85827654911185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136.73870075546986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1336.4267347818229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320.24422498852255</v>
      </c>
      <c r="J404" s="76">
        <f t="shared" si="60"/>
        <v>320.24422498852255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4.1333042306348711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141.35900468771257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141.35900468771257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8.7724153247963965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146.34956297953013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146.34956297953013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254.23738887912378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4207.1203111717405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4207.1203111717405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Korn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6">
        <f t="shared" si="64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Bælgsæd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6">
        <f t="shared" si="64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Raps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6">
        <f t="shared" si="64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Frø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6">
        <f t="shared" si="64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0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0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0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Korn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0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0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0</v>
      </c>
      <c r="J436" s="76">
        <f t="shared" si="64"/>
        <v>0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Bælgsæd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0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0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0</v>
      </c>
      <c r="J437" s="76">
        <f t="shared" si="64"/>
        <v>0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Raps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0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0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0</v>
      </c>
      <c r="J438" s="76">
        <f t="shared" si="64"/>
        <v>0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0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0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0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0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0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0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0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0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0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0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0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0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0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0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0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0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0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0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0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0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0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Frø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0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0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0</v>
      </c>
      <c r="J446" s="76">
        <f t="shared" si="64"/>
        <v>0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0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0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0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0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0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0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0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0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0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Korn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6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Bælgsæd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6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Raps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6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Frø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6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Korn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0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0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0</v>
      </c>
      <c r="J478" s="76">
        <f t="shared" si="68"/>
        <v>0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Bælgsæd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0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0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0</v>
      </c>
      <c r="J479" s="76">
        <f t="shared" si="68"/>
        <v>0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Raps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0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0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0</v>
      </c>
      <c r="J480" s="76">
        <f t="shared" si="68"/>
        <v>0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0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0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0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0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0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0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0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0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0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0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0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0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0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0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0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0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0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0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0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0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Frø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0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0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0</v>
      </c>
      <c r="J488" s="76">
        <f t="shared" ref="J488:J505" si="70">IF(I488&lt;&gt;0,I488,H488)</f>
        <v>0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0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0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0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0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0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0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0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0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0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Korn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6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Bælgsæd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6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Raps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6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Frø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6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2021-10-19T11:24:09Z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