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815CEF5F-B129-4307-A8DA-6F17760FA621}" xr6:coauthVersionLast="47" xr6:coauthVersionMax="47" xr10:uidLastSave="{00000000-0000-0000-0000-000000000000}"/>
  <bookViews>
    <workbookView xWindow="3540" yWindow="2850" windowWidth="21600" windowHeight="1245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8" r:id="rId38"/>
    <pivotCache cacheId="9" r:id="rId39"/>
    <pivotCache cacheId="10" r:id="rId40"/>
    <pivotCache cacheId="11" r:id="rId41"/>
    <pivotCache cacheId="12" r:id="rId42"/>
    <pivotCache cacheId="13" r:id="rId43"/>
    <pivotCache cacheId="14" r:id="rId44"/>
    <pivotCache cacheId="1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1" i="72" a="1"/>
  <c r="D251" i="72" s="1"/>
  <c r="D252" i="72" s="1" a="1"/>
  <c r="D252" i="72" s="1"/>
  <c r="D250" i="72" a="1"/>
  <c r="D250" i="72" s="1"/>
  <c r="D219" i="72" a="1"/>
  <c r="D219" i="72" s="1"/>
  <c r="D188" i="72" a="1"/>
  <c r="D188" i="72" s="1"/>
  <c r="D157" i="72" a="1"/>
  <c r="D157" i="72" s="1"/>
  <c r="D126" i="72" a="1"/>
  <c r="D126" i="72" s="1"/>
  <c r="D96" i="72"/>
  <c r="D96" i="72" a="1"/>
  <c r="D95" i="72" a="1"/>
  <c r="D95" i="72" s="1"/>
  <c r="D64" i="72"/>
  <c r="D64" i="72" a="1"/>
  <c r="D33" i="72" a="1"/>
  <c r="D33" i="72" s="1"/>
  <c r="D4" i="72" a="1"/>
  <c r="D4" i="72" s="1"/>
  <c r="D3" i="72" a="1"/>
  <c r="D3" i="72" s="1"/>
  <c r="D2" i="72" a="1"/>
  <c r="D2" i="72" s="1"/>
  <c r="D189" i="72" l="1" a="1"/>
  <c r="D189" i="72" s="1"/>
  <c r="D190" i="72" a="1"/>
  <c r="D190" i="72" s="1"/>
  <c r="D97" i="72" a="1"/>
  <c r="D97" i="72" s="1"/>
  <c r="D34" i="72" a="1"/>
  <c r="D34" i="72" s="1"/>
  <c r="D98" i="72" a="1"/>
  <c r="D98" i="72" s="1"/>
  <c r="D220" i="72" a="1"/>
  <c r="D220" i="72" s="1"/>
  <c r="D65" i="72" a="1"/>
  <c r="D65" i="72" s="1"/>
  <c r="D283" i="72" a="1"/>
  <c r="D283" i="72" s="1"/>
  <c r="D282" i="72" a="1"/>
  <c r="D282" i="72" s="1"/>
  <c r="D35" i="72" a="1"/>
  <c r="D35" i="72" s="1"/>
  <c r="D99" i="72" a="1"/>
  <c r="D99" i="72" s="1"/>
  <c r="D158" i="72" a="1"/>
  <c r="D158" i="72" s="1"/>
  <c r="D253" i="72" a="1"/>
  <c r="D253" i="72" s="1"/>
  <c r="D5" i="72" a="1"/>
  <c r="D5" i="72" s="1"/>
  <c r="D127" i="72" a="1"/>
  <c r="D127" i="72" s="1"/>
  <c r="D36" i="72" a="1"/>
  <c r="D36" i="72" s="1"/>
  <c r="D37" i="72" s="1" a="1"/>
  <c r="D37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38" i="72" l="1" a="1"/>
  <c r="D38" i="72" s="1"/>
  <c r="D221" i="72" a="1"/>
  <c r="D221" i="72" s="1"/>
  <c r="D222" i="72" a="1"/>
  <c r="D222" i="72" s="1"/>
  <c r="D223" i="72" a="1"/>
  <c r="D223" i="72" s="1"/>
  <c r="D39" i="72" a="1"/>
  <c r="D39" i="72" s="1"/>
  <c r="D284" i="72" a="1"/>
  <c r="D284" i="72" s="1"/>
  <c r="D285" i="72" s="1" a="1"/>
  <c r="D285" i="72" s="1"/>
  <c r="D128" i="72" a="1"/>
  <c r="D128" i="72" s="1"/>
  <c r="D159" i="72" a="1"/>
  <c r="D159" i="72" s="1"/>
  <c r="D254" i="72" a="1"/>
  <c r="D254" i="72" s="1"/>
  <c r="D6" i="72" a="1"/>
  <c r="D6" i="72" s="1"/>
  <c r="D100" i="72" a="1"/>
  <c r="D100" i="72" s="1"/>
  <c r="D66" i="72" a="1"/>
  <c r="D66" i="72" s="1"/>
  <c r="D191" i="72" a="1"/>
  <c r="D191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67" i="72" l="1" a="1"/>
  <c r="D67" i="72" s="1"/>
  <c r="D192" i="72" a="1"/>
  <c r="D192" i="72" s="1"/>
  <c r="D193" i="72" a="1"/>
  <c r="D193" i="72" s="1"/>
  <c r="D160" i="72" a="1"/>
  <c r="D160" i="72" s="1"/>
  <c r="D7" i="72" a="1"/>
  <c r="D7" i="72" s="1"/>
  <c r="D8" i="72" s="1" a="1"/>
  <c r="D8" i="72" s="1"/>
  <c r="D10" i="72" s="1" a="1"/>
  <c r="D10" i="72" s="1"/>
  <c r="D194" i="72" a="1"/>
  <c r="D194" i="72" s="1"/>
  <c r="D9" i="72" a="1"/>
  <c r="D9" i="72" s="1"/>
  <c r="D286" i="72" a="1"/>
  <c r="D286" i="72" s="1"/>
  <c r="D288" i="72" s="1" a="1"/>
  <c r="D288" i="72" s="1"/>
  <c r="D129" i="72" a="1"/>
  <c r="D129" i="72" s="1"/>
  <c r="D255" i="72" a="1"/>
  <c r="D255" i="72" s="1"/>
  <c r="D287" i="72" a="1"/>
  <c r="D287" i="72" s="1"/>
  <c r="D224" i="72" a="1"/>
  <c r="D224" i="72" s="1"/>
  <c r="D101" i="72" a="1"/>
  <c r="D101" i="72" s="1"/>
  <c r="D102" i="72" a="1"/>
  <c r="D102" i="72" s="1"/>
  <c r="D40" i="72" a="1"/>
  <c r="D40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11" i="72" l="1" a="1"/>
  <c r="D11" i="72" s="1"/>
  <c r="D14" i="72" s="1" a="1"/>
  <c r="D14" i="72" s="1"/>
  <c r="D12" i="72" a="1"/>
  <c r="D12" i="72" s="1"/>
  <c r="D13" i="72" a="1"/>
  <c r="D13" i="72" s="1"/>
  <c r="D256" i="72" a="1"/>
  <c r="D256" i="72" s="1"/>
  <c r="D131" i="72" a="1"/>
  <c r="D131" i="72" s="1"/>
  <c r="D289" i="72" a="1"/>
  <c r="D289" i="72" s="1"/>
  <c r="D69" i="72" a="1"/>
  <c r="D69" i="72" s="1"/>
  <c r="D45" i="72" a="1"/>
  <c r="D45" i="72" s="1"/>
  <c r="D196" i="72" a="1"/>
  <c r="D196" i="72" s="1"/>
  <c r="D195" i="72" a="1"/>
  <c r="D195" i="72" s="1"/>
  <c r="D68" i="72" a="1"/>
  <c r="D68" i="72" s="1"/>
  <c r="D130" i="72" a="1"/>
  <c r="D130" i="72" s="1"/>
  <c r="D257" i="72" a="1"/>
  <c r="D257" i="72" s="1"/>
  <c r="D41" i="72" a="1"/>
  <c r="D41" i="72" s="1"/>
  <c r="D46" i="72" s="1" a="1"/>
  <c r="D46" i="72" s="1"/>
  <c r="D42" i="72" a="1"/>
  <c r="D42" i="72" s="1"/>
  <c r="D225" i="72" a="1"/>
  <c r="D225" i="72" s="1"/>
  <c r="D161" i="72" a="1"/>
  <c r="D161" i="72" s="1"/>
  <c r="D43" i="72" a="1"/>
  <c r="D43" i="72" s="1"/>
  <c r="D44" i="72" a="1"/>
  <c r="D44" i="72" s="1"/>
  <c r="D162" i="72" a="1"/>
  <c r="D162" i="72" s="1"/>
  <c r="D103" i="72" a="1"/>
  <c r="D103" i="72" s="1"/>
  <c r="G17" i="41"/>
  <c r="G84" i="41"/>
  <c r="D47" i="72" l="1" a="1"/>
  <c r="D47" i="72" s="1"/>
  <c r="D48" i="72" s="1" a="1"/>
  <c r="D48" i="72" s="1"/>
  <c r="D15" i="72" a="1"/>
  <c r="D15" i="72" s="1"/>
  <c r="D105" i="72" a="1"/>
  <c r="D105" i="72" s="1"/>
  <c r="D106" i="72" s="1" a="1"/>
  <c r="D106" i="72" s="1"/>
  <c r="D104" i="72" a="1"/>
  <c r="D104" i="72" s="1"/>
  <c r="D163" i="72" a="1"/>
  <c r="D163" i="72" s="1"/>
  <c r="D16" i="72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132" i="72" a="1"/>
  <c r="D132" i="72" s="1"/>
  <c r="D133" i="72" s="1" a="1"/>
  <c r="D133" i="72" s="1"/>
  <c r="D107" i="72" a="1"/>
  <c r="D107" i="72" s="1"/>
  <c r="D197" i="72" a="1"/>
  <c r="D197" i="72" s="1"/>
  <c r="D258" i="72" a="1"/>
  <c r="D258" i="72" s="1"/>
  <c r="D70" i="72" a="1"/>
  <c r="D70" i="72" s="1"/>
  <c r="D49" i="72" a="1"/>
  <c r="D49" i="72" s="1"/>
  <c r="D50" i="72" s="1" a="1"/>
  <c r="D50" i="72" s="1"/>
  <c r="D51" i="72" s="1" a="1"/>
  <c r="D51" i="72" s="1"/>
  <c r="D290" i="72" a="1"/>
  <c r="D290" i="72" s="1"/>
  <c r="D226" i="72" a="1"/>
  <c r="D226" i="72" s="1"/>
  <c r="D108" i="72" a="1"/>
  <c r="D108" i="72" s="1"/>
  <c r="D198" i="72" a="1"/>
  <c r="D198" i="72" s="1"/>
  <c r="C341" i="38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134" i="72" l="1" a="1"/>
  <c r="D134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259" i="72" a="1"/>
  <c r="D259" i="72" s="1"/>
  <c r="D109" i="72" a="1"/>
  <c r="D109" i="72" s="1"/>
  <c r="D110" i="72" s="1" a="1"/>
  <c r="D110" i="72" s="1"/>
  <c r="D111" i="72" s="1" a="1"/>
  <c r="D111" i="72" s="1"/>
  <c r="D52" i="72" a="1"/>
  <c r="D52" i="72" s="1"/>
  <c r="D53" i="72" s="1" a="1"/>
  <c r="D53" i="72" s="1"/>
  <c r="D54" i="72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35" i="72" a="1"/>
  <c r="D135" i="72" s="1"/>
  <c r="D136" i="72" s="1" a="1"/>
  <c r="D136" i="72" s="1"/>
  <c r="D137" i="72" s="1" a="1"/>
  <c r="D137" i="72" s="1"/>
  <c r="D199" i="72" a="1"/>
  <c r="D199" i="72" s="1"/>
  <c r="D200" i="72" s="1" a="1"/>
  <c r="D200" i="72" s="1"/>
  <c r="D71" i="72" a="1"/>
  <c r="D71" i="72" s="1"/>
  <c r="D112" i="72" a="1"/>
  <c r="D112" i="72" s="1"/>
  <c r="D113" i="72" s="1" a="1"/>
  <c r="D113" i="72" s="1"/>
  <c r="D291" i="72" a="1"/>
  <c r="D291" i="72" s="1"/>
  <c r="D227" i="72" a="1"/>
  <c r="D227" i="72" s="1"/>
  <c r="D228" i="72" s="1" a="1"/>
  <c r="D228" i="72" s="1"/>
  <c r="D164" i="72" a="1"/>
  <c r="D164" i="72" s="1"/>
  <c r="C60" i="26"/>
  <c r="D60" i="26" s="1"/>
  <c r="E35" i="17"/>
  <c r="B61" i="26"/>
  <c r="D46" i="17"/>
  <c r="D201" i="72" l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229" i="72" a="1"/>
  <c r="D229" i="72" s="1"/>
  <c r="D230" i="72" s="1" a="1"/>
  <c r="D230" i="72" s="1"/>
  <c r="D165" i="72" a="1"/>
  <c r="D165" i="72" s="1"/>
  <c r="D114" i="72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72" i="72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292" i="72" a="1"/>
  <c r="D292" i="72" s="1"/>
  <c r="D151" i="72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60" i="72" a="1"/>
  <c r="D260" i="72" s="1"/>
  <c r="D59" i="26"/>
  <c r="D61" i="26" s="1"/>
  <c r="C61" i="26"/>
  <c r="E46" i="17"/>
  <c r="C6" i="32"/>
  <c r="C7" i="32"/>
  <c r="D261" i="72" l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67" i="72" a="1"/>
  <c r="D167" i="72" s="1"/>
  <c r="D168" i="72" s="1" a="1"/>
  <c r="D168" i="72" s="1"/>
  <c r="D169" i="72" s="1" a="1"/>
  <c r="D169" i="72" s="1"/>
  <c r="D166" i="72" a="1"/>
  <c r="D166" i="72" s="1"/>
  <c r="E13" i="32"/>
  <c r="G230" i="35"/>
  <c r="B13" i="32"/>
  <c r="G229" i="35"/>
  <c r="D12" i="32"/>
  <c r="C12" i="32"/>
  <c r="C5" i="32"/>
  <c r="G12" i="32"/>
  <c r="F12" i="32"/>
  <c r="C4" i="32"/>
  <c r="D170" i="72" l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E12" i="32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s="1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27" i="72" l="1"/>
  <c r="G158" i="72"/>
  <c r="G65" i="72"/>
  <c r="G96" i="72"/>
  <c r="G251" i="72"/>
  <c r="G282" i="72"/>
  <c r="G189" i="72"/>
  <c r="G220" i="72"/>
  <c r="J4" i="58"/>
  <c r="J4" i="37"/>
  <c r="I4" i="37"/>
  <c r="I4" i="58"/>
  <c r="G3" i="72"/>
  <c r="G34" i="72"/>
  <c r="E189" i="72" l="1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4" i="37"/>
  <c r="H4" i="58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F197" i="66"/>
  <c r="E25" i="53"/>
  <c r="N4" i="58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19" i="53"/>
  <c r="I4" i="41"/>
  <c r="D45" i="39" s="1"/>
  <c r="F53" i="66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F101" i="66"/>
  <c r="E31" i="53"/>
  <c r="J4" i="41"/>
  <c r="E45" i="39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O4" i="58"/>
  <c r="F245" i="66"/>
  <c r="E37" i="53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M45" i="39" l="1"/>
  <c r="M59" i="39" s="1"/>
  <c r="M60" i="39" s="1"/>
  <c r="L45" i="39"/>
  <c r="L59" i="39" s="1"/>
  <c r="L60" i="39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07" i="38"/>
  <c r="D56" i="39"/>
  <c r="D59" i="39"/>
  <c r="D60" i="39" s="1"/>
  <c r="E13" i="53"/>
  <c r="M4" i="58"/>
  <c r="F149" i="66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H4" i="41"/>
  <c r="K45" i="39" s="1"/>
  <c r="F5" i="66"/>
  <c r="E7" i="53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4" i="38"/>
  <c r="E56" i="39"/>
  <c r="E59" i="39"/>
  <c r="E60" i="39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97" i="72" l="1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M56" i="39"/>
  <c r="M58" i="39" s="1"/>
  <c r="E158" i="38"/>
  <c r="J197" i="66" s="1"/>
  <c r="E175" i="38"/>
  <c r="D37" i="53" s="1"/>
  <c r="F37" i="53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L56" i="39"/>
  <c r="L58" i="39" s="1"/>
  <c r="C45" i="39"/>
  <c r="C56" i="39" s="1"/>
  <c r="D31" i="53"/>
  <c r="F31" i="53" s="1"/>
  <c r="H37" i="53" s="1"/>
  <c r="J101" i="66"/>
  <c r="J466" i="37"/>
  <c r="J474" i="37"/>
  <c r="E128" i="72"/>
  <c r="F128" i="72" s="1"/>
  <c r="E35" i="72"/>
  <c r="F35" i="72" s="1"/>
  <c r="E66" i="72"/>
  <c r="F66" i="72" s="1"/>
  <c r="E221" i="72"/>
  <c r="F221" i="72" s="1"/>
  <c r="E4" i="72"/>
  <c r="F4" i="72" s="1"/>
  <c r="D58" i="39"/>
  <c r="D57" i="39"/>
  <c r="K56" i="39"/>
  <c r="E141" i="38"/>
  <c r="K59" i="39"/>
  <c r="K60" i="39" s="1"/>
  <c r="J53" i="66"/>
  <c r="I466" i="37"/>
  <c r="I474" i="37"/>
  <c r="D19" i="53"/>
  <c r="F19" i="53" s="1"/>
  <c r="H25" i="53" s="1"/>
  <c r="E57" i="39"/>
  <c r="E58" i="39"/>
  <c r="E252" i="72"/>
  <c r="F252" i="72" s="1"/>
  <c r="E159" i="72"/>
  <c r="F159" i="72" s="1"/>
  <c r="J245" i="66" l="1"/>
  <c r="S245" i="66" s="1"/>
  <c r="D25" i="53"/>
  <c r="F25" i="53" s="1"/>
  <c r="G25" i="53" s="1"/>
  <c r="I466" i="58"/>
  <c r="F198" i="66" s="1"/>
  <c r="C59" i="39"/>
  <c r="C60" i="39" s="1"/>
  <c r="I474" i="58"/>
  <c r="I474" i="41" s="1"/>
  <c r="J466" i="58"/>
  <c r="F246" i="66" s="1"/>
  <c r="J474" i="58"/>
  <c r="J474" i="41" s="1"/>
  <c r="E90" i="38"/>
  <c r="D7" i="53" s="1"/>
  <c r="F7" i="53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57" i="39"/>
  <c r="L57" i="39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I479" i="37"/>
  <c r="F55" i="66"/>
  <c r="H31" i="53"/>
  <c r="G31" i="53" s="1"/>
  <c r="G37" i="53"/>
  <c r="E284" i="72"/>
  <c r="F284" i="72" s="1"/>
  <c r="I489" i="37"/>
  <c r="F54" i="66"/>
  <c r="E191" i="72"/>
  <c r="F191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58" i="39"/>
  <c r="C57" i="39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S53" i="66"/>
  <c r="W53" i="66"/>
  <c r="J479" i="37"/>
  <c r="F103" i="6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W197" i="66"/>
  <c r="S197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J489" i="37"/>
  <c r="F102" i="66"/>
  <c r="D13" i="53"/>
  <c r="F13" i="53" s="1"/>
  <c r="H7" i="53" s="1"/>
  <c r="H466" i="58"/>
  <c r="H474" i="58"/>
  <c r="J149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S101" i="66"/>
  <c r="W101" i="66"/>
  <c r="K57" i="39"/>
  <c r="K58" i="39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I489" i="58" l="1"/>
  <c r="H19" i="53"/>
  <c r="G19" i="53" s="1"/>
  <c r="E313" i="38" s="1"/>
  <c r="W245" i="66"/>
  <c r="I466" i="41"/>
  <c r="J479" i="58"/>
  <c r="J480" i="58" s="1"/>
  <c r="E385" i="38" s="1"/>
  <c r="K266" i="66" s="1"/>
  <c r="N266" i="66" s="1"/>
  <c r="F247" i="66"/>
  <c r="F199" i="66"/>
  <c r="J5" i="66"/>
  <c r="W5" i="66" s="1"/>
  <c r="H474" i="37"/>
  <c r="H479" i="37" s="1"/>
  <c r="H466" i="37"/>
  <c r="H489" i="37" s="1"/>
  <c r="I479" i="58"/>
  <c r="I479" i="41" s="1"/>
  <c r="J466" i="41"/>
  <c r="J489" i="58"/>
  <c r="J489" i="41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9" i="72"/>
  <c r="F99" i="72" s="1"/>
  <c r="G100" i="72" s="1"/>
  <c r="I489" i="4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H13" i="53"/>
  <c r="G13" i="53" s="1"/>
  <c r="G7" i="53"/>
  <c r="S149" i="66"/>
  <c r="W149" i="66"/>
  <c r="E349" i="38"/>
  <c r="M245" i="66" s="1"/>
  <c r="E343" i="38"/>
  <c r="E337" i="38"/>
  <c r="E331" i="38"/>
  <c r="H489" i="58"/>
  <c r="F150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I480" i="37"/>
  <c r="E360" i="38"/>
  <c r="K55" i="66" s="1"/>
  <c r="N55" i="66" s="1"/>
  <c r="L246" i="66"/>
  <c r="P246" i="66" s="1"/>
  <c r="E325" i="38"/>
  <c r="M197" i="66" s="1"/>
  <c r="E319" i="38"/>
  <c r="H479" i="58"/>
  <c r="F151" i="66"/>
  <c r="E307" i="38"/>
  <c r="E366" i="38"/>
  <c r="K103" i="66" s="1"/>
  <c r="N103" i="66" s="1"/>
  <c r="J480" i="37"/>
  <c r="L54" i="66"/>
  <c r="P54" i="66" s="1"/>
  <c r="E222" i="72"/>
  <c r="F222" i="72" s="1"/>
  <c r="E36" i="72"/>
  <c r="F36" i="72" s="1"/>
  <c r="L102" i="66"/>
  <c r="P102" i="66" s="1"/>
  <c r="L198" i="66"/>
  <c r="P198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378" i="38" l="1"/>
  <c r="K199" i="66" s="1"/>
  <c r="N199" i="66" s="1"/>
  <c r="Y55" i="66" s="1"/>
  <c r="H474" i="41"/>
  <c r="F7" i="66"/>
  <c r="S5" i="66"/>
  <c r="F6" i="66"/>
  <c r="L6" i="66" s="1"/>
  <c r="P6" i="66" s="1"/>
  <c r="V6" i="66" s="1"/>
  <c r="X6" i="66" s="1"/>
  <c r="J479" i="41"/>
  <c r="H466" i="41"/>
  <c r="I480" i="58"/>
  <c r="E379" i="38" s="1"/>
  <c r="K218" i="66" s="1"/>
  <c r="N218" i="66" s="1"/>
  <c r="E384" i="38"/>
  <c r="K247" i="66" s="1"/>
  <c r="N247" i="66" s="1"/>
  <c r="Z247" i="66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101" i="72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N198" i="66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N54" i="66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H489" i="41"/>
  <c r="L53" i="66"/>
  <c r="I486" i="37"/>
  <c r="E372" i="38"/>
  <c r="K151" i="66" s="1"/>
  <c r="N151" i="66" s="1"/>
  <c r="H480" i="58"/>
  <c r="E373" i="38" s="1"/>
  <c r="K170" i="66" s="1"/>
  <c r="N170" i="66" s="1"/>
  <c r="H479" i="41"/>
  <c r="H480" i="37"/>
  <c r="E354" i="38"/>
  <c r="K7" i="66" s="1"/>
  <c r="L245" i="66"/>
  <c r="J486" i="58"/>
  <c r="L150" i="66"/>
  <c r="P150" i="66" s="1"/>
  <c r="V150" i="66" s="1"/>
  <c r="X150" i="66" s="1"/>
  <c r="M53" i="66"/>
  <c r="F18" i="39" s="1"/>
  <c r="C20" i="8"/>
  <c r="N102" i="66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67" i="38"/>
  <c r="K122" i="66" s="1"/>
  <c r="N122" i="66" s="1"/>
  <c r="J480" i="41"/>
  <c r="N246" i="66"/>
  <c r="E254" i="72"/>
  <c r="F254" i="72" s="1"/>
  <c r="L101" i="66"/>
  <c r="J486" i="37"/>
  <c r="L197" i="66"/>
  <c r="I486" i="58"/>
  <c r="D20" i="8"/>
  <c r="M101" i="66"/>
  <c r="G18" i="39" s="1"/>
  <c r="E283" i="38"/>
  <c r="E289" i="38"/>
  <c r="E130" i="72"/>
  <c r="F130" i="72" s="1"/>
  <c r="E295" i="38"/>
  <c r="E301" i="38"/>
  <c r="M149" i="6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361" i="38"/>
  <c r="K74" i="66" s="1"/>
  <c r="N74" i="66" s="1"/>
  <c r="N7" i="66" l="1"/>
  <c r="Z55" i="66"/>
  <c r="Z199" i="66"/>
  <c r="Y199" i="66"/>
  <c r="Y247" i="66"/>
  <c r="I480" i="41"/>
  <c r="Z54" i="66"/>
  <c r="Y103" i="66"/>
  <c r="Z103" i="66"/>
  <c r="O198" i="66"/>
  <c r="V198" i="66" s="1"/>
  <c r="X198" i="66" s="1"/>
  <c r="Y54" i="66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Z198" i="66"/>
  <c r="N150" i="66"/>
  <c r="O54" i="66"/>
  <c r="U54" i="66" s="1"/>
  <c r="Y198" i="66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N6" i="66"/>
  <c r="I486" i="41"/>
  <c r="J486" i="41"/>
  <c r="Z102" i="66"/>
  <c r="Y102" i="66"/>
  <c r="O102" i="66"/>
  <c r="Y246" i="66"/>
  <c r="Z246" i="66"/>
  <c r="N53" i="66"/>
  <c r="P53" i="66"/>
  <c r="P101" i="66"/>
  <c r="N101" i="66"/>
  <c r="E162" i="72"/>
  <c r="F162" i="72" s="1"/>
  <c r="E286" i="72"/>
  <c r="F286" i="72" s="1"/>
  <c r="H486" i="58"/>
  <c r="L149" i="66"/>
  <c r="P197" i="66"/>
  <c r="N197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O246" i="66"/>
  <c r="P245" i="66"/>
  <c r="N245" i="66"/>
  <c r="E101" i="72"/>
  <c r="F101" i="72" s="1"/>
  <c r="Y151" i="66"/>
  <c r="Y7" i="66"/>
  <c r="Z151" i="66"/>
  <c r="Z7" i="66"/>
  <c r="M5" i="66"/>
  <c r="B20" i="8"/>
  <c r="Y266" i="66"/>
  <c r="Z266" i="66"/>
  <c r="Y122" i="66"/>
  <c r="Z122" i="66"/>
  <c r="E355" i="38"/>
  <c r="K26" i="66" s="1"/>
  <c r="N26" i="66" s="1"/>
  <c r="H480" i="41"/>
  <c r="E69" i="72"/>
  <c r="F69" i="72" s="1"/>
  <c r="Y218" i="66"/>
  <c r="Y74" i="66"/>
  <c r="Z74" i="66"/>
  <c r="Z218" i="66"/>
  <c r="H486" i="37"/>
  <c r="L5" i="66"/>
  <c r="E37" i="72"/>
  <c r="F37" i="72" s="1"/>
  <c r="H486" i="41" l="1"/>
  <c r="U198" i="66"/>
  <c r="Q198" i="66"/>
  <c r="Z150" i="66"/>
  <c r="O197" i="66"/>
  <c r="U197" i="66" s="1"/>
  <c r="O6" i="66"/>
  <c r="Q6" i="66" s="1"/>
  <c r="Z6" i="66"/>
  <c r="O245" i="66"/>
  <c r="Q245" i="66" s="1"/>
  <c r="R245" i="66" s="1"/>
  <c r="T245" i="66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Q54" i="66"/>
  <c r="O150" i="66"/>
  <c r="Q150" i="66" s="1"/>
  <c r="V54" i="66"/>
  <c r="X54" i="66" s="1"/>
  <c r="Y6" i="66"/>
  <c r="Y150" i="66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194" i="72"/>
  <c r="F194" i="72" s="1"/>
  <c r="G195" i="72" s="1"/>
  <c r="U246" i="66"/>
  <c r="V246" i="66"/>
  <c r="X246" i="66" s="1"/>
  <c r="Q246" i="66"/>
  <c r="U102" i="66"/>
  <c r="V102" i="66"/>
  <c r="X102" i="66" s="1"/>
  <c r="Q102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P149" i="66"/>
  <c r="V149" i="66" s="1"/>
  <c r="X149" i="66" s="1"/>
  <c r="N149" i="66"/>
  <c r="R149" i="66"/>
  <c r="T149" i="66" s="1"/>
  <c r="Y101" i="66"/>
  <c r="Z101" i="66"/>
  <c r="Z245" i="66"/>
  <c r="Y245" i="66"/>
  <c r="O101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N5" i="66"/>
  <c r="R5" i="66"/>
  <c r="T5" i="66" s="1"/>
  <c r="P5" i="66"/>
  <c r="V5" i="66" s="1"/>
  <c r="X5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Z53" i="66"/>
  <c r="Y53" i="66"/>
  <c r="Z197" i="66"/>
  <c r="Y197" i="66"/>
  <c r="O53" i="66"/>
  <c r="Y170" i="66"/>
  <c r="Y26" i="66"/>
  <c r="Z26" i="66"/>
  <c r="Z170" i="66"/>
  <c r="V197" i="66" l="1"/>
  <c r="X197" i="66" s="1"/>
  <c r="Q197" i="66"/>
  <c r="R197" i="66" s="1"/>
  <c r="T197" i="66" s="1"/>
  <c r="U150" i="66"/>
  <c r="U245" i="66"/>
  <c r="V245" i="66"/>
  <c r="X245" i="66" s="1"/>
  <c r="U6" i="66"/>
  <c r="H196" i="72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Q101" i="66"/>
  <c r="R101" i="66" s="1"/>
  <c r="T101" i="66" s="1"/>
  <c r="U101" i="66"/>
  <c r="V101" i="66"/>
  <c r="X101" i="66" s="1"/>
  <c r="E256" i="72"/>
  <c r="F256" i="72" s="1"/>
  <c r="E38" i="72"/>
  <c r="F38" i="72" s="1"/>
  <c r="U53" i="66"/>
  <c r="Q53" i="66"/>
  <c r="R53" i="66" s="1"/>
  <c r="T53" i="66" s="1"/>
  <c r="V53" i="66"/>
  <c r="X53" i="66" s="1"/>
  <c r="E102" i="72"/>
  <c r="F102" i="72" s="1"/>
  <c r="E225" i="72"/>
  <c r="F225" i="72" s="1"/>
  <c r="Z5" i="66"/>
  <c r="Y5" i="66"/>
  <c r="Y149" i="66"/>
  <c r="Z149" i="66"/>
  <c r="O5" i="66"/>
  <c r="E9" i="72"/>
  <c r="F9" i="72" s="1"/>
  <c r="O149" i="66"/>
  <c r="E133" i="72" l="1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88" i="72"/>
  <c r="F288" i="72" s="1"/>
  <c r="Q149" i="66"/>
  <c r="U149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Q5" i="66"/>
  <c r="U5" i="66"/>
  <c r="E71" i="72"/>
  <c r="F71" i="72" s="1"/>
  <c r="E164" i="72"/>
  <c r="F164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26" i="72" l="1"/>
  <c r="F226" i="72" s="1"/>
  <c r="G227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9" i="72"/>
  <c r="F39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34" i="72"/>
  <c r="F134" i="72" s="1"/>
  <c r="E197" i="72"/>
  <c r="F197" i="72" s="1"/>
  <c r="E257" i="72"/>
  <c r="F257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72" i="72" l="1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H228" i="72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5" i="72"/>
  <c r="F165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4" i="72"/>
  <c r="F10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1" i="72"/>
  <c r="F1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66" i="72" l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8" i="72"/>
  <c r="F228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05" i="72" l="1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1" i="72"/>
  <c r="F4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2" i="72"/>
  <c r="F12" i="72" s="1"/>
  <c r="E74" i="72"/>
  <c r="F74" i="72" s="1"/>
  <c r="E199" i="72"/>
  <c r="F199" i="72" s="1"/>
  <c r="E291" i="72"/>
  <c r="F291" i="72" s="1"/>
  <c r="E259" i="72"/>
  <c r="F259" i="72" s="1"/>
  <c r="E136" i="72"/>
  <c r="F136" i="72" s="1"/>
  <c r="E167" i="72" l="1"/>
  <c r="F167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29" i="72"/>
  <c r="F229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3" i="72"/>
  <c r="F13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07" i="72"/>
  <c r="F107" i="72" s="1"/>
  <c r="E75" i="72"/>
  <c r="F75" i="72" s="1"/>
  <c r="E137" i="72"/>
  <c r="F137" i="72" s="1"/>
  <c r="E200" i="72"/>
  <c r="F200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68" i="72"/>
  <c r="F168" i="72" s="1"/>
  <c r="E293" i="72"/>
  <c r="F293" i="72" s="1"/>
  <c r="E43" i="72"/>
  <c r="F43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31" i="72"/>
  <c r="F231" i="72" s="1"/>
  <c r="E138" i="72"/>
  <c r="F138" i="72" s="1"/>
  <c r="E262" i="72"/>
  <c r="F262" i="72" s="1"/>
  <c r="E14" i="72"/>
  <c r="F14" i="72" s="1"/>
  <c r="E169" i="72" l="1"/>
  <c r="F169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02" i="72"/>
  <c r="F202" i="72" s="1"/>
  <c r="E294" i="72"/>
  <c r="F294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7" i="72"/>
  <c r="F77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44" i="72"/>
  <c r="F44" i="72" s="1"/>
  <c r="E109" i="72"/>
  <c r="F109" i="72" s="1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32" i="72"/>
  <c r="F232" i="72" s="1"/>
  <c r="E170" i="72" l="1"/>
  <c r="F170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6" i="72"/>
  <c r="F16" i="72" s="1"/>
  <c r="E140" i="72"/>
  <c r="F140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79" i="72"/>
  <c r="F79" i="72" s="1"/>
  <c r="G80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33" i="72"/>
  <c r="F233" i="72" s="1"/>
  <c r="E296" i="72"/>
  <c r="F296" i="72" s="1"/>
  <c r="E204" i="72"/>
  <c r="F204" i="72" s="1"/>
  <c r="E111" i="72"/>
  <c r="F111" i="72" s="1"/>
  <c r="E46" i="72"/>
  <c r="F46" i="72" s="1"/>
  <c r="E171" i="72" l="1"/>
  <c r="F171" i="72" s="1"/>
  <c r="H81" i="72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" i="72"/>
  <c r="F1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41" i="72"/>
  <c r="F141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6" i="72"/>
  <c r="F266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4" i="72"/>
  <c r="F234" i="72" s="1"/>
  <c r="G23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12" i="72"/>
  <c r="F112" i="72" s="1"/>
  <c r="E205" i="72"/>
  <c r="F205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97" i="72"/>
  <c r="F29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81" i="72"/>
  <c r="F81" i="72" s="1"/>
  <c r="E47" i="72"/>
  <c r="F47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H236" i="72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67" i="72"/>
  <c r="F26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8" i="72"/>
  <c r="F18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73" i="72" l="1"/>
  <c r="F173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82" i="72"/>
  <c r="F82" i="72" s="1"/>
  <c r="E143" i="72"/>
  <c r="F143" i="72" s="1"/>
  <c r="E48" i="72"/>
  <c r="F48" i="72" s="1"/>
  <c r="E113" i="72"/>
  <c r="F113" i="72" s="1"/>
  <c r="E206" i="72"/>
  <c r="F206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98" i="72"/>
  <c r="F29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74" i="72" l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74" i="72" l="1"/>
  <c r="F174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49" i="72"/>
  <c r="F49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7" i="72"/>
  <c r="F207" i="72" s="1"/>
  <c r="E269" i="72"/>
  <c r="F269" i="72" s="1"/>
  <c r="E83" i="72"/>
  <c r="F83" i="72" s="1"/>
  <c r="E238" i="72"/>
  <c r="F238" i="72" s="1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0" i="72"/>
  <c r="F20" i="72" s="1"/>
  <c r="E175" i="72" l="1"/>
  <c r="F175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70" i="72"/>
  <c r="F270" i="72" s="1"/>
  <c r="G271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6" i="72"/>
  <c r="F146" i="72" s="1"/>
  <c r="E116" i="72"/>
  <c r="F116" i="72" s="1"/>
  <c r="E208" i="72"/>
  <c r="F208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H272" i="72"/>
  <c r="I273" i="72" s="1"/>
  <c r="J274" i="72" s="1"/>
  <c r="K275" i="72" s="1"/>
  <c r="L276" i="72" s="1"/>
  <c r="M277" i="72" s="1"/>
  <c r="N278" i="72" s="1"/>
  <c r="O279" i="72" s="1"/>
  <c r="P280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40" i="72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21" i="72"/>
  <c r="F21" i="72" s="1"/>
  <c r="E176" i="72" l="1"/>
  <c r="F176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272" i="72"/>
  <c r="F272" i="72" s="1"/>
  <c r="E303" i="72"/>
  <c r="F303" i="72" s="1"/>
  <c r="E86" i="72"/>
  <c r="F8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2" i="72"/>
  <c r="F52" i="72" s="1"/>
  <c r="E147" i="72"/>
  <c r="F147" i="72" s="1"/>
  <c r="E117" i="72"/>
  <c r="F117" i="72" s="1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18" i="72"/>
  <c r="H119" i="72" s="1"/>
  <c r="I120" i="72" s="1"/>
  <c r="J121" i="72" s="1"/>
  <c r="K122" i="72" s="1"/>
  <c r="L123" i="72" s="1"/>
  <c r="M124" i="72" s="1"/>
  <c r="N125" i="72" s="1"/>
  <c r="G87" i="72"/>
  <c r="H88" i="72" s="1"/>
  <c r="I89" i="72" s="1"/>
  <c r="J90" i="72" s="1"/>
  <c r="K91" i="72" s="1"/>
  <c r="L92" i="72" s="1"/>
  <c r="M93" i="72" s="1"/>
  <c r="N94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304" i="72"/>
  <c r="H305" i="72" s="1"/>
  <c r="I306" i="72" s="1"/>
  <c r="J307" i="72" s="1"/>
  <c r="K308" i="72" s="1"/>
  <c r="L309" i="72" s="1"/>
  <c r="M310" i="72" s="1"/>
  <c r="N311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10" i="72"/>
  <c r="F210" i="72" s="1"/>
  <c r="G273" i="72"/>
  <c r="H274" i="72" s="1"/>
  <c r="I275" i="72" s="1"/>
  <c r="J276" i="72" s="1"/>
  <c r="K277" i="72" s="1"/>
  <c r="L278" i="72" s="1"/>
  <c r="M279" i="72" s="1"/>
  <c r="N280" i="72" s="1"/>
  <c r="E22" i="72"/>
  <c r="F22" i="72" s="1"/>
  <c r="E242" i="72"/>
  <c r="F242" i="72" s="1"/>
  <c r="E177" i="72" l="1"/>
  <c r="F177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304" i="72"/>
  <c r="F304" i="72" s="1"/>
  <c r="E148" i="72"/>
  <c r="F148" i="72" s="1"/>
  <c r="E87" i="72"/>
  <c r="F87" i="72" s="1"/>
  <c r="G211" i="72"/>
  <c r="H212" i="72" s="1"/>
  <c r="I213" i="72" s="1"/>
  <c r="J214" i="72" s="1"/>
  <c r="K215" i="72" s="1"/>
  <c r="L216" i="72" s="1"/>
  <c r="M217" i="72" s="1"/>
  <c r="N218" i="72" s="1"/>
  <c r="E53" i="72"/>
  <c r="F53" i="72" s="1"/>
  <c r="E118" i="72"/>
  <c r="F118" i="72" s="1"/>
  <c r="G243" i="72"/>
  <c r="H244" i="72" s="1"/>
  <c r="I245" i="72" s="1"/>
  <c r="J246" i="72" s="1"/>
  <c r="K247" i="72" s="1"/>
  <c r="L248" i="72" s="1"/>
  <c r="M249" i="72" s="1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274" i="72"/>
  <c r="F274" i="72" s="1"/>
  <c r="G275" i="72" s="1"/>
  <c r="H276" i="72" s="1"/>
  <c r="I277" i="72" s="1"/>
  <c r="J278" i="72" s="1"/>
  <c r="K279" i="72" s="1"/>
  <c r="L280" i="72" s="1"/>
  <c r="G149" i="72"/>
  <c r="H150" i="72" s="1"/>
  <c r="I151" i="72" s="1"/>
  <c r="J152" i="72" s="1"/>
  <c r="K153" i="72" s="1"/>
  <c r="L154" i="72" s="1"/>
  <c r="M155" i="72" s="1"/>
  <c r="N156" i="72" s="1"/>
  <c r="G119" i="72"/>
  <c r="H120" i="72" s="1"/>
  <c r="I121" i="72" s="1"/>
  <c r="J122" i="72" s="1"/>
  <c r="K123" i="72" s="1"/>
  <c r="L124" i="72" s="1"/>
  <c r="M125" i="72" s="1"/>
  <c r="G305" i="72"/>
  <c r="H306" i="72" s="1"/>
  <c r="I307" i="72" s="1"/>
  <c r="J308" i="72" s="1"/>
  <c r="K309" i="72" s="1"/>
  <c r="L310" i="72" s="1"/>
  <c r="M31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88" i="72"/>
  <c r="H89" i="72" s="1"/>
  <c r="I90" i="72" s="1"/>
  <c r="J91" i="72" s="1"/>
  <c r="K92" i="72" s="1"/>
  <c r="L93" i="72" s="1"/>
  <c r="M94" i="72" s="1"/>
  <c r="E243" i="72"/>
  <c r="F243" i="72" s="1"/>
  <c r="E23" i="72"/>
  <c r="F23" i="72" s="1"/>
  <c r="E178" i="72" l="1"/>
  <c r="F178" i="72" s="1"/>
  <c r="E305" i="72"/>
  <c r="F305" i="72" s="1"/>
  <c r="G306" i="72" s="1"/>
  <c r="H307" i="72" s="1"/>
  <c r="I308" i="72" s="1"/>
  <c r="J309" i="72" s="1"/>
  <c r="K310" i="72" s="1"/>
  <c r="L311" i="72" s="1"/>
  <c r="G24" i="72"/>
  <c r="H25" i="72" s="1"/>
  <c r="I26" i="72" s="1"/>
  <c r="J27" i="72" s="1"/>
  <c r="K28" i="72" s="1"/>
  <c r="L29" i="72" s="1"/>
  <c r="M30" i="72" s="1"/>
  <c r="N31" i="72" s="1"/>
  <c r="O32" i="72" s="1"/>
  <c r="E275" i="72"/>
  <c r="F275" i="72" s="1"/>
  <c r="E88" i="72"/>
  <c r="F88" i="72" s="1"/>
  <c r="E119" i="72"/>
  <c r="F119" i="72" s="1"/>
  <c r="G244" i="72"/>
  <c r="H245" i="72" s="1"/>
  <c r="I246" i="72" s="1"/>
  <c r="J247" i="72" s="1"/>
  <c r="K248" i="72" s="1"/>
  <c r="L249" i="72" s="1"/>
  <c r="E212" i="72"/>
  <c r="F212" i="72" s="1"/>
  <c r="E54" i="72"/>
  <c r="F54" i="72" s="1"/>
  <c r="E149" i="72"/>
  <c r="F149" i="72" s="1"/>
  <c r="G179" i="72" l="1"/>
  <c r="H180" i="72" s="1"/>
  <c r="I181" i="72" s="1"/>
  <c r="J182" i="72" s="1"/>
  <c r="K183" i="72" s="1"/>
  <c r="L184" i="72" s="1"/>
  <c r="M185" i="72" s="1"/>
  <c r="N186" i="72" s="1"/>
  <c r="O187" i="72" s="1"/>
  <c r="E244" i="72"/>
  <c r="F244" i="72" s="1"/>
  <c r="G245" i="72" s="1"/>
  <c r="E306" i="72"/>
  <c r="F306" i="72" s="1"/>
  <c r="G307" i="72" s="1"/>
  <c r="H308" i="72" s="1"/>
  <c r="I309" i="72" s="1"/>
  <c r="J310" i="72" s="1"/>
  <c r="K311" i="72" s="1"/>
  <c r="G213" i="72"/>
  <c r="H214" i="72" s="1"/>
  <c r="I215" i="72" s="1"/>
  <c r="J216" i="72" s="1"/>
  <c r="K217" i="72" s="1"/>
  <c r="L218" i="72" s="1"/>
  <c r="G55" i="72"/>
  <c r="H56" i="72" s="1"/>
  <c r="I57" i="72" s="1"/>
  <c r="J58" i="72" s="1"/>
  <c r="K59" i="72" s="1"/>
  <c r="L60" i="72" s="1"/>
  <c r="M61" i="72" s="1"/>
  <c r="N62" i="72" s="1"/>
  <c r="O63" i="72" s="1"/>
  <c r="G276" i="72"/>
  <c r="H277" i="72" s="1"/>
  <c r="I278" i="72" s="1"/>
  <c r="J279" i="72" s="1"/>
  <c r="K280" i="72" s="1"/>
  <c r="E24" i="72"/>
  <c r="F24" i="72" s="1"/>
  <c r="G120" i="72"/>
  <c r="H121" i="72" s="1"/>
  <c r="I122" i="72" s="1"/>
  <c r="J123" i="72" s="1"/>
  <c r="K124" i="72" s="1"/>
  <c r="L125" i="72" s="1"/>
  <c r="G150" i="72"/>
  <c r="H151" i="72" s="1"/>
  <c r="I152" i="72" s="1"/>
  <c r="J153" i="72" s="1"/>
  <c r="K154" i="72" s="1"/>
  <c r="L155" i="72" s="1"/>
  <c r="M156" i="72" s="1"/>
  <c r="G89" i="72"/>
  <c r="H90" i="72" s="1"/>
  <c r="I91" i="72" s="1"/>
  <c r="J92" i="72" s="1"/>
  <c r="K93" i="72" s="1"/>
  <c r="L94" i="72" s="1"/>
  <c r="E307" i="72" l="1"/>
  <c r="F307" i="72" s="1"/>
  <c r="G308" i="72" s="1"/>
  <c r="H309" i="72" s="1"/>
  <c r="I310" i="72" s="1"/>
  <c r="J311" i="72" s="1"/>
  <c r="E120" i="72"/>
  <c r="F120" i="72" s="1"/>
  <c r="G121" i="72" s="1"/>
  <c r="H122" i="72" s="1"/>
  <c r="I123" i="72" s="1"/>
  <c r="J124" i="72" s="1"/>
  <c r="K125" i="72" s="1"/>
  <c r="E179" i="72"/>
  <c r="F179" i="72" s="1"/>
  <c r="H246" i="72"/>
  <c r="I247" i="72" s="1"/>
  <c r="J248" i="72" s="1"/>
  <c r="K249" i="72" s="1"/>
  <c r="E245" i="72"/>
  <c r="F245" i="72" s="1"/>
  <c r="G246" i="72" s="1"/>
  <c r="H247" i="72" s="1"/>
  <c r="I248" i="72" s="1"/>
  <c r="J249" i="72" s="1"/>
  <c r="E89" i="72"/>
  <c r="F89" i="72" s="1"/>
  <c r="G90" i="72" s="1"/>
  <c r="H91" i="72" s="1"/>
  <c r="I92" i="72" s="1"/>
  <c r="J93" i="72" s="1"/>
  <c r="K94" i="72" s="1"/>
  <c r="E150" i="72"/>
  <c r="F150" i="72" s="1"/>
  <c r="G151" i="72" s="1"/>
  <c r="H152" i="72" s="1"/>
  <c r="I153" i="72" s="1"/>
  <c r="J154" i="72" s="1"/>
  <c r="K155" i="72" s="1"/>
  <c r="L156" i="72" s="1"/>
  <c r="E276" i="72"/>
  <c r="F276" i="72" s="1"/>
  <c r="G277" i="72" s="1"/>
  <c r="H278" i="72" s="1"/>
  <c r="I279" i="72" s="1"/>
  <c r="J280" i="72" s="1"/>
  <c r="E213" i="72"/>
  <c r="F213" i="72" s="1"/>
  <c r="G25" i="72"/>
  <c r="H26" i="72" s="1"/>
  <c r="I27" i="72" s="1"/>
  <c r="J28" i="72" s="1"/>
  <c r="K29" i="72" s="1"/>
  <c r="L30" i="72" s="1"/>
  <c r="M31" i="72" s="1"/>
  <c r="N32" i="72" s="1"/>
  <c r="E55" i="72"/>
  <c r="F55" i="72" s="1"/>
  <c r="G180" i="72" l="1"/>
  <c r="H181" i="72" s="1"/>
  <c r="I182" i="72" s="1"/>
  <c r="J183" i="72" s="1"/>
  <c r="K184" i="72" s="1"/>
  <c r="L185" i="72" s="1"/>
  <c r="M186" i="72" s="1"/>
  <c r="N187" i="72" s="1"/>
  <c r="E308" i="72"/>
  <c r="F308" i="72" s="1"/>
  <c r="G309" i="72" s="1"/>
  <c r="H310" i="72" s="1"/>
  <c r="I311" i="72" s="1"/>
  <c r="E90" i="72"/>
  <c r="F90" i="72" s="1"/>
  <c r="G91" i="72" s="1"/>
  <c r="H92" i="72" s="1"/>
  <c r="I93" i="72" s="1"/>
  <c r="J94" i="72" s="1"/>
  <c r="E151" i="72"/>
  <c r="F151" i="72" s="1"/>
  <c r="G152" i="72" s="1"/>
  <c r="H153" i="72" s="1"/>
  <c r="I154" i="72" s="1"/>
  <c r="J155" i="72" s="1"/>
  <c r="K156" i="72" s="1"/>
  <c r="E121" i="72"/>
  <c r="F121" i="72" s="1"/>
  <c r="G214" i="72"/>
  <c r="H215" i="72" s="1"/>
  <c r="I216" i="72" s="1"/>
  <c r="J217" i="72" s="1"/>
  <c r="K218" i="72" s="1"/>
  <c r="G56" i="72"/>
  <c r="H57" i="72" s="1"/>
  <c r="I58" i="72" s="1"/>
  <c r="J59" i="72" s="1"/>
  <c r="K60" i="72" s="1"/>
  <c r="L61" i="72" s="1"/>
  <c r="M62" i="72" s="1"/>
  <c r="N63" i="72" s="1"/>
  <c r="E246" i="72"/>
  <c r="F246" i="72" s="1"/>
  <c r="E277" i="72"/>
  <c r="F277" i="72" s="1"/>
  <c r="E25" i="72"/>
  <c r="F25" i="72" s="1"/>
  <c r="E180" i="72" l="1"/>
  <c r="F180" i="72" s="1"/>
  <c r="E152" i="72"/>
  <c r="F152" i="72" s="1"/>
  <c r="G153" i="72" s="1"/>
  <c r="H154" i="72" s="1"/>
  <c r="I155" i="72" s="1"/>
  <c r="J156" i="72" s="1"/>
  <c r="E56" i="72"/>
  <c r="F56" i="72" s="1"/>
  <c r="G57" i="72" s="1"/>
  <c r="H58" i="72" s="1"/>
  <c r="I59" i="72" s="1"/>
  <c r="J60" i="72" s="1"/>
  <c r="K61" i="72" s="1"/>
  <c r="L62" i="72" s="1"/>
  <c r="M63" i="72" s="1"/>
  <c r="E91" i="72"/>
  <c r="F91" i="72" s="1"/>
  <c r="E309" i="72"/>
  <c r="F309" i="72" s="1"/>
  <c r="G26" i="72"/>
  <c r="H27" i="72" s="1"/>
  <c r="I28" i="72" s="1"/>
  <c r="J29" i="72" s="1"/>
  <c r="K30" i="72" s="1"/>
  <c r="L31" i="72" s="1"/>
  <c r="M32" i="72" s="1"/>
  <c r="G278" i="72"/>
  <c r="H279" i="72" s="1"/>
  <c r="I280" i="72" s="1"/>
  <c r="E214" i="72"/>
  <c r="F214" i="72" s="1"/>
  <c r="G122" i="72"/>
  <c r="H123" i="72" s="1"/>
  <c r="I124" i="72" s="1"/>
  <c r="J125" i="72" s="1"/>
  <c r="G247" i="72"/>
  <c r="H248" i="72" s="1"/>
  <c r="I249" i="72" s="1"/>
  <c r="G181" i="72" l="1"/>
  <c r="H182" i="72" s="1"/>
  <c r="I183" i="72" s="1"/>
  <c r="J184" i="72" s="1"/>
  <c r="K185" i="72" s="1"/>
  <c r="L186" i="72" s="1"/>
  <c r="M187" i="72" s="1"/>
  <c r="E278" i="72"/>
  <c r="F278" i="72" s="1"/>
  <c r="G279" i="72" s="1"/>
  <c r="H280" i="72" s="1"/>
  <c r="E247" i="72"/>
  <c r="F247" i="72" s="1"/>
  <c r="G248" i="72" s="1"/>
  <c r="H249" i="72" s="1"/>
  <c r="E26" i="72"/>
  <c r="F26" i="72" s="1"/>
  <c r="G27" i="72" s="1"/>
  <c r="H28" i="72" s="1"/>
  <c r="I29" i="72" s="1"/>
  <c r="J30" i="72" s="1"/>
  <c r="K31" i="72" s="1"/>
  <c r="L32" i="72" s="1"/>
  <c r="E57" i="72"/>
  <c r="F57" i="72" s="1"/>
  <c r="G58" i="72" s="1"/>
  <c r="H59" i="72" s="1"/>
  <c r="I60" i="72" s="1"/>
  <c r="J61" i="72" s="1"/>
  <c r="K62" i="72" s="1"/>
  <c r="L63" i="72" s="1"/>
  <c r="E153" i="72"/>
  <c r="F153" i="72" s="1"/>
  <c r="G154" i="72" s="1"/>
  <c r="H155" i="72" s="1"/>
  <c r="I156" i="72" s="1"/>
  <c r="G92" i="72"/>
  <c r="H93" i="72" s="1"/>
  <c r="I94" i="72" s="1"/>
  <c r="E122" i="72"/>
  <c r="F122" i="72" s="1"/>
  <c r="G215" i="72"/>
  <c r="H216" i="72" s="1"/>
  <c r="I217" i="72" s="1"/>
  <c r="J218" i="72" s="1"/>
  <c r="G310" i="72"/>
  <c r="H311" i="72" s="1"/>
  <c r="E248" i="72" l="1"/>
  <c r="F248" i="72" s="1"/>
  <c r="G249" i="72" s="1"/>
  <c r="E249" i="72" s="1"/>
  <c r="F249" i="72" s="1"/>
  <c r="E181" i="72"/>
  <c r="F181" i="72" s="1"/>
  <c r="E279" i="72"/>
  <c r="F279" i="72" s="1"/>
  <c r="G280" i="72" s="1"/>
  <c r="E280" i="72" s="1"/>
  <c r="F280" i="72" s="1"/>
  <c r="E310" i="72"/>
  <c r="F310" i="72" s="1"/>
  <c r="G311" i="72" s="1"/>
  <c r="E311" i="72" s="1"/>
  <c r="F311" i="72" s="1"/>
  <c r="E215" i="72"/>
  <c r="F215" i="72" s="1"/>
  <c r="G216" i="72" s="1"/>
  <c r="H217" i="72" s="1"/>
  <c r="I218" i="72" s="1"/>
  <c r="E154" i="72"/>
  <c r="F154" i="72" s="1"/>
  <c r="G155" i="72" s="1"/>
  <c r="H156" i="72" s="1"/>
  <c r="E58" i="72"/>
  <c r="F58" i="72" s="1"/>
  <c r="G59" i="72" s="1"/>
  <c r="H60" i="72" s="1"/>
  <c r="I61" i="72" s="1"/>
  <c r="J62" i="72" s="1"/>
  <c r="K63" i="72" s="1"/>
  <c r="G123" i="72"/>
  <c r="H124" i="72" s="1"/>
  <c r="I125" i="72" s="1"/>
  <c r="E92" i="72"/>
  <c r="F92" i="72" s="1"/>
  <c r="E27" i="72"/>
  <c r="F27" i="72" s="1"/>
  <c r="G182" i="72" l="1"/>
  <c r="H183" i="72" s="1"/>
  <c r="I184" i="72" s="1"/>
  <c r="J185" i="72" s="1"/>
  <c r="K186" i="72" s="1"/>
  <c r="L187" i="72" s="1"/>
  <c r="E59" i="72"/>
  <c r="F59" i="72" s="1"/>
  <c r="G60" i="72" s="1"/>
  <c r="H61" i="72" s="1"/>
  <c r="I62" i="72" s="1"/>
  <c r="J63" i="72" s="1"/>
  <c r="E155" i="72"/>
  <c r="F155" i="72" s="1"/>
  <c r="G156" i="72" s="1"/>
  <c r="E156" i="72" s="1"/>
  <c r="F156" i="72" s="1"/>
  <c r="E216" i="72"/>
  <c r="F216" i="72" s="1"/>
  <c r="G28" i="72"/>
  <c r="H29" i="72" s="1"/>
  <c r="I30" i="72" s="1"/>
  <c r="J31" i="72" s="1"/>
  <c r="K32" i="72" s="1"/>
  <c r="E123" i="72"/>
  <c r="F123" i="72" s="1"/>
  <c r="G93" i="72"/>
  <c r="H94" i="72" s="1"/>
  <c r="E182" i="72" l="1"/>
  <c r="F182" i="72" s="1"/>
  <c r="E60" i="72"/>
  <c r="F60" i="72" s="1"/>
  <c r="G61" i="72" s="1"/>
  <c r="H62" i="72" s="1"/>
  <c r="I63" i="72" s="1"/>
  <c r="E28" i="72"/>
  <c r="F28" i="72" s="1"/>
  <c r="E93" i="72"/>
  <c r="F93" i="72" s="1"/>
  <c r="G94" i="72" s="1"/>
  <c r="E94" i="72" s="1"/>
  <c r="F94" i="72" s="1"/>
  <c r="AL94" i="72" s="1"/>
  <c r="G217" i="72"/>
  <c r="H218" i="72" s="1"/>
  <c r="G124" i="72"/>
  <c r="H125" i="72" s="1"/>
  <c r="G183" i="72" l="1"/>
  <c r="H184" i="72" s="1"/>
  <c r="I185" i="72" s="1"/>
  <c r="J186" i="72" s="1"/>
  <c r="K187" i="72" s="1"/>
  <c r="E124" i="72"/>
  <c r="F124" i="72" s="1"/>
  <c r="G125" i="72" s="1"/>
  <c r="E125" i="72" s="1"/>
  <c r="F125" i="72" s="1"/>
  <c r="AL125" i="72" s="1"/>
  <c r="AL127" i="72" s="1"/>
  <c r="E61" i="72"/>
  <c r="F61" i="72" s="1"/>
  <c r="E217" i="72"/>
  <c r="F217" i="72" s="1"/>
  <c r="G218" i="72" s="1"/>
  <c r="E218" i="72" s="1"/>
  <c r="F218" i="72" s="1"/>
  <c r="G29" i="72"/>
  <c r="H30" i="72" s="1"/>
  <c r="I31" i="72" s="1"/>
  <c r="J32" i="72" s="1"/>
  <c r="E183" i="72" l="1"/>
  <c r="F183" i="72" s="1"/>
  <c r="E29" i="72"/>
  <c r="F29" i="72" s="1"/>
  <c r="G30" i="72" s="1"/>
  <c r="H31" i="72" s="1"/>
  <c r="I32" i="72" s="1"/>
  <c r="G62" i="72"/>
  <c r="H63" i="72" s="1"/>
  <c r="G184" i="72" l="1"/>
  <c r="H185" i="72" s="1"/>
  <c r="I186" i="72" s="1"/>
  <c r="J187" i="72" s="1"/>
  <c r="E62" i="72"/>
  <c r="F62" i="72" s="1"/>
  <c r="G63" i="72" s="1"/>
  <c r="E30" i="72"/>
  <c r="F30" i="72" s="1"/>
  <c r="E184" i="72" l="1"/>
  <c r="F184" i="72" s="1"/>
  <c r="G31" i="72"/>
  <c r="H32" i="72" s="1"/>
  <c r="E63" i="72"/>
  <c r="F63" i="72" s="1"/>
  <c r="AL63" i="72" s="1"/>
  <c r="G185" i="72" l="1"/>
  <c r="H186" i="72" s="1"/>
  <c r="I187" i="72" s="1"/>
  <c r="E31" i="72"/>
  <c r="F31" i="72" s="1"/>
  <c r="E185" i="72" l="1"/>
  <c r="F185" i="72" s="1"/>
  <c r="G32" i="72"/>
  <c r="E32" i="72" s="1"/>
  <c r="F32" i="72" s="1"/>
  <c r="G186" i="72" l="1"/>
  <c r="H187" i="72" s="1"/>
  <c r="AL32" i="72"/>
  <c r="E186" i="72" l="1"/>
  <c r="F186" i="72" s="1"/>
  <c r="G187" i="72" l="1"/>
  <c r="E187" i="72" s="1"/>
  <c r="F187" i="72" s="1"/>
  <c r="F23" i="26" s="1" a="1"/>
  <c r="F23" i="26" s="1"/>
  <c r="F27" i="26" l="1" a="1"/>
  <c r="F27" i="26" s="1"/>
  <c r="D42" i="26" a="1"/>
  <c r="D42" i="26" s="1"/>
  <c r="H205" i="35" s="1"/>
  <c r="D31" i="26" a="1"/>
  <c r="D31" i="26" s="1"/>
  <c r="D40" i="26" a="1"/>
  <c r="D40" i="26" s="1"/>
  <c r="H203" i="35" s="1"/>
  <c r="D36" i="26" a="1"/>
  <c r="D36" i="26" s="1"/>
  <c r="H199" i="35" s="1"/>
  <c r="H26" i="26" a="1"/>
  <c r="H26" i="26" s="1"/>
  <c r="I210" i="35" s="1"/>
  <c r="F34" i="26" a="1"/>
  <c r="F34" i="26" s="1"/>
  <c r="G218" i="35" s="1"/>
  <c r="E40" i="26" a="1"/>
  <c r="E40" i="26" s="1"/>
  <c r="I203" i="35" s="1"/>
  <c r="D32" i="26" a="1"/>
  <c r="D32" i="26" s="1"/>
  <c r="H195" i="35" s="1"/>
  <c r="I54" i="37" s="1"/>
  <c r="F40" i="26" a="1"/>
  <c r="F40" i="26" s="1"/>
  <c r="G224" i="35" s="1"/>
  <c r="H83" i="58" s="1"/>
  <c r="H83" i="41" s="1"/>
  <c r="H34" i="26" a="1"/>
  <c r="H34" i="26" s="1"/>
  <c r="I218" i="35" s="1"/>
  <c r="E24" i="26" a="1"/>
  <c r="E24" i="26" s="1"/>
  <c r="I187" i="35" s="1"/>
  <c r="D27" i="26" a="1"/>
  <c r="D27" i="26" s="1"/>
  <c r="H190" i="35" s="1"/>
  <c r="H38" i="26" a="1"/>
  <c r="H38" i="26" s="1"/>
  <c r="I222" i="35" s="1"/>
  <c r="G40" i="26" a="1"/>
  <c r="G40" i="26" s="1"/>
  <c r="H224" i="35" s="1"/>
  <c r="D25" i="26" a="1"/>
  <c r="D25" i="26" s="1"/>
  <c r="H188" i="35" s="1"/>
  <c r="H37" i="26" a="1"/>
  <c r="H37" i="26" s="1"/>
  <c r="I221" i="35" s="1"/>
  <c r="D29" i="26" a="1"/>
  <c r="D29" i="26" s="1"/>
  <c r="H192" i="35" s="1"/>
  <c r="I42" i="37" s="1"/>
  <c r="D38" i="26" a="1"/>
  <c r="D38" i="26" s="1"/>
  <c r="H201" i="35" s="1"/>
  <c r="I75" i="37" s="1"/>
  <c r="D39" i="26" a="1"/>
  <c r="D39" i="26" s="1"/>
  <c r="E41" i="26" a="1"/>
  <c r="E41" i="26" s="1"/>
  <c r="I204" i="35" s="1"/>
  <c r="F36" i="26" a="1"/>
  <c r="F36" i="26" s="1"/>
  <c r="G220" i="35" s="1"/>
  <c r="G37" i="26" a="1"/>
  <c r="G37" i="26" s="1"/>
  <c r="H221" i="35" s="1"/>
  <c r="H35" i="26" a="1"/>
  <c r="H35" i="26" s="1"/>
  <c r="I219" i="35" s="1"/>
  <c r="H33" i="26" a="1"/>
  <c r="H33" i="26" s="1"/>
  <c r="I217" i="35" s="1"/>
  <c r="J57" i="58" s="1"/>
  <c r="F24" i="26" a="1"/>
  <c r="F24" i="26" s="1"/>
  <c r="G208" i="35" s="1"/>
  <c r="H20" i="58" s="1"/>
  <c r="H20" i="41" s="1"/>
  <c r="E36" i="26" a="1"/>
  <c r="E36" i="26" s="1"/>
  <c r="I199" i="35" s="1"/>
  <c r="E23" i="26" a="1"/>
  <c r="E23" i="26" s="1"/>
  <c r="F29" i="26" a="1"/>
  <c r="F29" i="26" s="1"/>
  <c r="G213" i="35" s="1"/>
  <c r="H41" i="58" s="1"/>
  <c r="H41" i="41" s="1"/>
  <c r="E34" i="26" a="1"/>
  <c r="E34" i="26" s="1"/>
  <c r="I197" i="35" s="1"/>
  <c r="F30" i="26" a="1"/>
  <c r="F30" i="26" s="1"/>
  <c r="G214" i="35" s="1"/>
  <c r="H43" i="58" s="1"/>
  <c r="H43" i="41" s="1"/>
  <c r="E28" i="26" a="1"/>
  <c r="E28" i="26" s="1"/>
  <c r="I191" i="35" s="1"/>
  <c r="J36" i="37" s="1"/>
  <c r="G39" i="26" a="1"/>
  <c r="G39" i="26" s="1"/>
  <c r="H223" i="35" s="1"/>
  <c r="G34" i="26" a="1"/>
  <c r="G34" i="26" s="1"/>
  <c r="H218" i="35" s="1"/>
  <c r="I60" i="58" s="1"/>
  <c r="G27" i="26" a="1"/>
  <c r="G27" i="26" s="1"/>
  <c r="H31" i="26" a="1"/>
  <c r="H31" i="26" s="1"/>
  <c r="F35" i="26" a="1"/>
  <c r="F35" i="26" s="1"/>
  <c r="E26" i="26" a="1"/>
  <c r="E26" i="26" s="1"/>
  <c r="I189" i="35" s="1"/>
  <c r="F42" i="26" a="1"/>
  <c r="F42" i="26" s="1"/>
  <c r="G226" i="35" s="1"/>
  <c r="H92" i="58" s="1"/>
  <c r="H92" i="41" s="1"/>
  <c r="G41" i="26" a="1"/>
  <c r="G41" i="26" s="1"/>
  <c r="H225" i="35" s="1"/>
  <c r="I90" i="58" s="1"/>
  <c r="H40" i="26" a="1"/>
  <c r="H40" i="26" s="1"/>
  <c r="I224" i="35" s="1"/>
  <c r="J86" i="58" s="1"/>
  <c r="H24" i="26" a="1"/>
  <c r="H24" i="26" s="1"/>
  <c r="I208" i="35" s="1"/>
  <c r="J19" i="58" s="1"/>
  <c r="H36" i="26" a="1"/>
  <c r="H36" i="26" s="1"/>
  <c r="I220" i="35" s="1"/>
  <c r="J70" i="58" s="1"/>
  <c r="E27" i="26" a="1"/>
  <c r="E27" i="26" s="1"/>
  <c r="E30" i="26" a="1"/>
  <c r="E30" i="26" s="1"/>
  <c r="I193" i="35" s="1"/>
  <c r="H42" i="26" a="1"/>
  <c r="H42" i="26" s="1"/>
  <c r="I226" i="35" s="1"/>
  <c r="G24" i="26" a="1"/>
  <c r="G24" i="26" s="1"/>
  <c r="H208" i="35" s="1"/>
  <c r="I19" i="58" s="1"/>
  <c r="F32" i="26" a="1"/>
  <c r="F32" i="26" s="1"/>
  <c r="G216" i="35" s="1"/>
  <c r="H51" i="58" s="1"/>
  <c r="H51" i="41" s="1"/>
  <c r="G29" i="26" a="1"/>
  <c r="G29" i="26" s="1"/>
  <c r="H213" i="35" s="1"/>
  <c r="I41" i="58" s="1"/>
  <c r="F39" i="26" a="1"/>
  <c r="F39" i="26" s="1"/>
  <c r="G223" i="35" s="1"/>
  <c r="F28" i="26" a="1"/>
  <c r="F28" i="26" s="1"/>
  <c r="G212" i="35" s="1"/>
  <c r="H35" i="58" s="1"/>
  <c r="H35" i="41" s="1"/>
  <c r="G35" i="26" a="1"/>
  <c r="G35" i="26" s="1"/>
  <c r="G26" i="26" a="1"/>
  <c r="G26" i="26" s="1"/>
  <c r="H210" i="35" s="1"/>
  <c r="I30" i="58" s="1"/>
  <c r="F33" i="26" a="1"/>
  <c r="F33" i="26" s="1"/>
  <c r="G217" i="35" s="1"/>
  <c r="E29" i="26" a="1"/>
  <c r="E29" i="26" s="1"/>
  <c r="I192" i="35" s="1"/>
  <c r="J42" i="37" s="1"/>
  <c r="H28" i="26" a="1"/>
  <c r="H28" i="26" s="1"/>
  <c r="I212" i="35" s="1"/>
  <c r="J37" i="58" s="1"/>
  <c r="D30" i="26" a="1"/>
  <c r="D30" i="26" s="1"/>
  <c r="H193" i="35" s="1"/>
  <c r="I45" i="37" s="1"/>
  <c r="H23" i="26" a="1"/>
  <c r="H23" i="26" s="1"/>
  <c r="I207" i="35" s="1"/>
  <c r="G38" i="26" a="1"/>
  <c r="G38" i="26" s="1"/>
  <c r="H222" i="35" s="1"/>
  <c r="I75" i="58" s="1"/>
  <c r="E31" i="26" a="1"/>
  <c r="E31" i="26" s="1"/>
  <c r="D23" i="26" a="1"/>
  <c r="D23" i="26" s="1"/>
  <c r="H27" i="26" a="1"/>
  <c r="H27" i="26" s="1"/>
  <c r="I211" i="35" s="1"/>
  <c r="H30" i="26" a="1"/>
  <c r="H30" i="26" s="1"/>
  <c r="I214" i="35" s="1"/>
  <c r="J44" i="58" s="1"/>
  <c r="E25" i="26" a="1"/>
  <c r="E25" i="26" s="1"/>
  <c r="I188" i="35" s="1"/>
  <c r="J23" i="37" s="1"/>
  <c r="F31" i="26" a="1"/>
  <c r="F31" i="26" s="1"/>
  <c r="G23" i="26" a="1"/>
  <c r="G23" i="26" s="1"/>
  <c r="H207" i="35" s="1"/>
  <c r="D37" i="26" a="1"/>
  <c r="D37" i="26" s="1"/>
  <c r="H200" i="35" s="1"/>
  <c r="I72" i="37" s="1"/>
  <c r="F26" i="26" a="1"/>
  <c r="F26" i="26" s="1"/>
  <c r="G210" i="35" s="1"/>
  <c r="H30" i="58" s="1"/>
  <c r="H30" i="41" s="1"/>
  <c r="H32" i="26" a="1"/>
  <c r="H32" i="26" s="1"/>
  <c r="I216" i="35" s="1"/>
  <c r="J54" i="58" s="1"/>
  <c r="D34" i="26" a="1"/>
  <c r="D34" i="26" s="1"/>
  <c r="H197" i="35" s="1"/>
  <c r="I60" i="37" s="1"/>
  <c r="G36" i="26" a="1"/>
  <c r="G36" i="26" s="1"/>
  <c r="H220" i="35" s="1"/>
  <c r="I70" i="58" s="1"/>
  <c r="E38" i="26" a="1"/>
  <c r="E38" i="26" s="1"/>
  <c r="I201" i="35" s="1"/>
  <c r="J76" i="37" s="1"/>
  <c r="D41" i="26" a="1"/>
  <c r="D41" i="26" s="1"/>
  <c r="H204" i="35" s="1"/>
  <c r="I88" i="37" s="1"/>
  <c r="E35" i="26" a="1"/>
  <c r="E35" i="26" s="1"/>
  <c r="I198" i="35" s="1"/>
  <c r="G42" i="26" a="1"/>
  <c r="G42" i="26" s="1"/>
  <c r="H226" i="35" s="1"/>
  <c r="I92" i="58" s="1"/>
  <c r="E42" i="26" a="1"/>
  <c r="E42" i="26" s="1"/>
  <c r="I205" i="35" s="1"/>
  <c r="J92" i="37" s="1"/>
  <c r="F25" i="26" a="1"/>
  <c r="F25" i="26" s="1"/>
  <c r="G209" i="35" s="1"/>
  <c r="H26" i="58" s="1"/>
  <c r="H26" i="41" s="1"/>
  <c r="F37" i="26" a="1"/>
  <c r="F37" i="26" s="1"/>
  <c r="G221" i="35" s="1"/>
  <c r="H74" i="58" s="1"/>
  <c r="H74" i="41" s="1"/>
  <c r="D26" i="26" a="1"/>
  <c r="D26" i="26" s="1"/>
  <c r="H189" i="35" s="1"/>
  <c r="I30" i="37" s="1"/>
  <c r="E32" i="26" a="1"/>
  <c r="E32" i="26" s="1"/>
  <c r="I195" i="35" s="1"/>
  <c r="J51" i="37" s="1"/>
  <c r="G25" i="26" a="1"/>
  <c r="G25" i="26" s="1"/>
  <c r="H209" i="35" s="1"/>
  <c r="I26" i="58" s="1"/>
  <c r="G33" i="26" a="1"/>
  <c r="G33" i="26" s="1"/>
  <c r="H217" i="35" s="1"/>
  <c r="I55" i="58" s="1"/>
  <c r="E39" i="26" a="1"/>
  <c r="E39" i="26" s="1"/>
  <c r="I202" i="35" s="1"/>
  <c r="H41" i="26" a="1"/>
  <c r="H41" i="26" s="1"/>
  <c r="I225" i="35" s="1"/>
  <c r="J90" i="58" s="1"/>
  <c r="H39" i="26" a="1"/>
  <c r="H39" i="26" s="1"/>
  <c r="I223" i="35" s="1"/>
  <c r="D35" i="26" a="1"/>
  <c r="D35" i="26" s="1"/>
  <c r="H198" i="35" s="1"/>
  <c r="F38" i="26" a="1"/>
  <c r="F38" i="26" s="1"/>
  <c r="G222" i="35" s="1"/>
  <c r="H75" i="58" s="1"/>
  <c r="H75" i="41" s="1"/>
  <c r="G32" i="26" a="1"/>
  <c r="G32" i="26" s="1"/>
  <c r="H216" i="35" s="1"/>
  <c r="I52" i="58" s="1"/>
  <c r="E33" i="26" a="1"/>
  <c r="E33" i="26" s="1"/>
  <c r="I196" i="35" s="1"/>
  <c r="J57" i="37" s="1"/>
  <c r="D28" i="26" a="1"/>
  <c r="D28" i="26" s="1"/>
  <c r="H191" i="35" s="1"/>
  <c r="I36" i="37" s="1"/>
  <c r="F41" i="26" a="1"/>
  <c r="F41" i="26" s="1"/>
  <c r="G225" i="35" s="1"/>
  <c r="H87" i="58" s="1"/>
  <c r="H87" i="41" s="1"/>
  <c r="E37" i="26" a="1"/>
  <c r="E37" i="26" s="1"/>
  <c r="I200" i="35" s="1"/>
  <c r="J73" i="37" s="1"/>
  <c r="D24" i="26" a="1"/>
  <c r="D24" i="26" s="1"/>
  <c r="H187" i="35" s="1"/>
  <c r="I22" i="37" s="1"/>
  <c r="G30" i="26" a="1"/>
  <c r="G30" i="26" s="1"/>
  <c r="H214" i="35" s="1"/>
  <c r="I43" i="58" s="1"/>
  <c r="G31" i="26" a="1"/>
  <c r="G31" i="26" s="1"/>
  <c r="H29" i="26" a="1"/>
  <c r="H29" i="26" s="1"/>
  <c r="I213" i="35" s="1"/>
  <c r="J39" i="58" s="1"/>
  <c r="G28" i="26" a="1"/>
  <c r="G28" i="26" s="1"/>
  <c r="H212" i="35" s="1"/>
  <c r="I35" i="58" s="1"/>
  <c r="D33" i="26" a="1"/>
  <c r="D33" i="26" s="1"/>
  <c r="H196" i="35" s="1"/>
  <c r="I57" i="37" s="1"/>
  <c r="H25" i="26" a="1"/>
  <c r="H25" i="26" s="1"/>
  <c r="I209" i="35" s="1"/>
  <c r="J23" i="58" s="1"/>
  <c r="I67" i="37"/>
  <c r="I69" i="37"/>
  <c r="I68" i="37"/>
  <c r="I70" i="37"/>
  <c r="J78" i="58"/>
  <c r="J77" i="58"/>
  <c r="J75" i="58"/>
  <c r="J76" i="58"/>
  <c r="H202" i="35"/>
  <c r="I53" i="37"/>
  <c r="I85" i="58"/>
  <c r="I86" i="58"/>
  <c r="I84" i="58"/>
  <c r="I83" i="58"/>
  <c r="H67" i="58"/>
  <c r="H67" i="41" s="1"/>
  <c r="H68" i="58"/>
  <c r="H68" i="41" s="1"/>
  <c r="H69" i="58"/>
  <c r="H69" i="41" s="1"/>
  <c r="H70" i="58"/>
  <c r="H70" i="41" s="1"/>
  <c r="J89" i="37"/>
  <c r="J90" i="37"/>
  <c r="J88" i="37"/>
  <c r="J87" i="37"/>
  <c r="H59" i="58"/>
  <c r="H59" i="41" s="1"/>
  <c r="H60" i="58"/>
  <c r="H60" i="41" s="1"/>
  <c r="H61" i="58"/>
  <c r="H61" i="41" s="1"/>
  <c r="H62" i="58"/>
  <c r="H62" i="41" s="1"/>
  <c r="J91" i="58"/>
  <c r="J94" i="58"/>
  <c r="J93" i="58"/>
  <c r="J92" i="58"/>
  <c r="I39" i="58"/>
  <c r="H36" i="58"/>
  <c r="H36" i="41" s="1"/>
  <c r="H38" i="58"/>
  <c r="H38" i="41" s="1"/>
  <c r="H219" i="35"/>
  <c r="H55" i="58"/>
  <c r="H55" i="41" s="1"/>
  <c r="H56" i="58"/>
  <c r="H56" i="41" s="1"/>
  <c r="H58" i="58"/>
  <c r="H58" i="41" s="1"/>
  <c r="H57" i="58"/>
  <c r="H57" i="41" s="1"/>
  <c r="I46" i="37"/>
  <c r="I78" i="58"/>
  <c r="I77" i="58"/>
  <c r="I76" i="58"/>
  <c r="H186" i="35"/>
  <c r="J25" i="37"/>
  <c r="G215" i="35"/>
  <c r="I71" i="37"/>
  <c r="J53" i="58"/>
  <c r="J52" i="58"/>
  <c r="I62" i="37"/>
  <c r="G207" i="35"/>
  <c r="J85" i="37"/>
  <c r="J86" i="37"/>
  <c r="J83" i="37"/>
  <c r="J84" i="37"/>
  <c r="J72" i="58"/>
  <c r="J71" i="58"/>
  <c r="J74" i="58"/>
  <c r="J73" i="58"/>
  <c r="G211" i="35"/>
  <c r="I194" i="35"/>
  <c r="J61" i="58"/>
  <c r="J60" i="58"/>
  <c r="J59" i="58"/>
  <c r="J62" i="58"/>
  <c r="I83" i="37"/>
  <c r="I86" i="37"/>
  <c r="I85" i="37"/>
  <c r="I84" i="37"/>
  <c r="J29" i="58"/>
  <c r="J30" i="58"/>
  <c r="J28" i="58"/>
  <c r="J27" i="58"/>
  <c r="J19" i="37"/>
  <c r="J21" i="37"/>
  <c r="J20" i="37"/>
  <c r="J22" i="37"/>
  <c r="I92" i="37"/>
  <c r="I94" i="37"/>
  <c r="I93" i="37"/>
  <c r="I91" i="37"/>
  <c r="H194" i="35"/>
  <c r="I24" i="37"/>
  <c r="I25" i="37"/>
  <c r="I23" i="37"/>
  <c r="I26" i="37"/>
  <c r="I72" i="58"/>
  <c r="I74" i="58"/>
  <c r="I71" i="58"/>
  <c r="I73" i="58"/>
  <c r="I77" i="37"/>
  <c r="J58" i="58"/>
  <c r="J70" i="37"/>
  <c r="J67" i="37"/>
  <c r="J69" i="37"/>
  <c r="J68" i="37"/>
  <c r="I186" i="35"/>
  <c r="H39" i="58"/>
  <c r="H39" i="41" s="1"/>
  <c r="J61" i="37"/>
  <c r="J59" i="37"/>
  <c r="J62" i="37"/>
  <c r="J60" i="37"/>
  <c r="J37" i="37"/>
  <c r="H211" i="35"/>
  <c r="I215" i="35"/>
  <c r="J30" i="37"/>
  <c r="J29" i="37"/>
  <c r="J27" i="37"/>
  <c r="J28" i="37"/>
  <c r="H94" i="58"/>
  <c r="H94" i="41" s="1"/>
  <c r="J84" i="58"/>
  <c r="J21" i="58"/>
  <c r="I190" i="35"/>
  <c r="J44" i="37"/>
  <c r="J46" i="37"/>
  <c r="J45" i="37"/>
  <c r="J43" i="37"/>
  <c r="H86" i="58" l="1"/>
  <c r="H86" i="41" s="1"/>
  <c r="H85" i="58"/>
  <c r="H85" i="41" s="1"/>
  <c r="H84" i="58"/>
  <c r="H84" i="41" s="1"/>
  <c r="I61" i="58"/>
  <c r="H22" i="58"/>
  <c r="H22" i="41" s="1"/>
  <c r="H19" i="58"/>
  <c r="H19" i="41" s="1"/>
  <c r="J20" i="58"/>
  <c r="H21" i="58"/>
  <c r="H21" i="41" s="1"/>
  <c r="I59" i="58"/>
  <c r="I62" i="58"/>
  <c r="J22" i="58"/>
  <c r="J22" i="41" s="1"/>
  <c r="I74" i="37"/>
  <c r="J52" i="37"/>
  <c r="I51" i="58"/>
  <c r="J54" i="37"/>
  <c r="J53" i="37"/>
  <c r="J53" i="41" s="1"/>
  <c r="I56" i="58"/>
  <c r="I57" i="58"/>
  <c r="I57" i="41" s="1"/>
  <c r="I58" i="58"/>
  <c r="I73" i="37"/>
  <c r="I73" i="41" s="1"/>
  <c r="I54" i="58"/>
  <c r="I53" i="58"/>
  <c r="I53" i="41" s="1"/>
  <c r="J78" i="37"/>
  <c r="J24" i="37"/>
  <c r="H37" i="58"/>
  <c r="H37" i="41" s="1"/>
  <c r="I24" i="58"/>
  <c r="I24" i="41" s="1"/>
  <c r="I90" i="37"/>
  <c r="I90" i="41" s="1"/>
  <c r="I89" i="37"/>
  <c r="I23" i="58"/>
  <c r="I28" i="37"/>
  <c r="E52" i="26"/>
  <c r="H52" i="26" s="1"/>
  <c r="F53" i="26"/>
  <c r="I53" i="26" s="1"/>
  <c r="H53" i="58"/>
  <c r="H53" i="41" s="1"/>
  <c r="J35" i="58"/>
  <c r="H54" i="58"/>
  <c r="H54" i="41" s="1"/>
  <c r="J36" i="58"/>
  <c r="J36" i="41" s="1"/>
  <c r="J40" i="37"/>
  <c r="I87" i="58"/>
  <c r="I89" i="58"/>
  <c r="J35" i="37"/>
  <c r="I39" i="37"/>
  <c r="I39" i="41" s="1"/>
  <c r="I69" i="58"/>
  <c r="I69" i="41" s="1"/>
  <c r="J43" i="58"/>
  <c r="J43" i="41" s="1"/>
  <c r="I88" i="58"/>
  <c r="I88" i="41" s="1"/>
  <c r="I36" i="58"/>
  <c r="I40" i="37"/>
  <c r="I67" i="58"/>
  <c r="J45" i="58"/>
  <c r="J45" i="41" s="1"/>
  <c r="J46" i="58"/>
  <c r="J46" i="41" s="1"/>
  <c r="I41" i="37"/>
  <c r="I41" i="41" s="1"/>
  <c r="I68" i="58"/>
  <c r="J38" i="37"/>
  <c r="J38" i="58"/>
  <c r="H52" i="58"/>
  <c r="H52" i="41" s="1"/>
  <c r="C53" i="26"/>
  <c r="J93" i="37"/>
  <c r="J93" i="41" s="1"/>
  <c r="J51" i="58"/>
  <c r="J94" i="37"/>
  <c r="J94" i="41" s="1"/>
  <c r="J89" i="58"/>
  <c r="J89" i="41" s="1"/>
  <c r="J88" i="58"/>
  <c r="J88" i="41" s="1"/>
  <c r="J87" i="58"/>
  <c r="J87" i="41" s="1"/>
  <c r="J91" i="37"/>
  <c r="J91" i="41" s="1"/>
  <c r="J72" i="37"/>
  <c r="J74" i="37"/>
  <c r="J74" i="41" s="1"/>
  <c r="J71" i="37"/>
  <c r="J27" i="41"/>
  <c r="J67" i="58"/>
  <c r="J67" i="41" s="1"/>
  <c r="J83" i="58"/>
  <c r="J83" i="41" s="1"/>
  <c r="J56" i="58"/>
  <c r="I76" i="37"/>
  <c r="D52" i="26"/>
  <c r="I29" i="37"/>
  <c r="I87" i="37"/>
  <c r="J26" i="37"/>
  <c r="I25" i="58"/>
  <c r="I25" i="41" s="1"/>
  <c r="I44" i="37"/>
  <c r="J69" i="58"/>
  <c r="J85" i="58"/>
  <c r="J85" i="41" s="1"/>
  <c r="J55" i="58"/>
  <c r="I52" i="37"/>
  <c r="I52" i="41" s="1"/>
  <c r="J68" i="58"/>
  <c r="J75" i="37"/>
  <c r="J75" i="41" s="1"/>
  <c r="I43" i="37"/>
  <c r="I43" i="41" s="1"/>
  <c r="J58" i="37"/>
  <c r="J58" i="41" s="1"/>
  <c r="H76" i="58"/>
  <c r="H76" i="41" s="1"/>
  <c r="J77" i="37"/>
  <c r="J77" i="41" s="1"/>
  <c r="I51" i="37"/>
  <c r="G53" i="26"/>
  <c r="J55" i="37"/>
  <c r="H77" i="58"/>
  <c r="H77" i="41" s="1"/>
  <c r="I42" i="58"/>
  <c r="I42" i="41" s="1"/>
  <c r="J56" i="37"/>
  <c r="J56" i="41" s="1"/>
  <c r="H78" i="58"/>
  <c r="H78" i="41" s="1"/>
  <c r="I78" i="37"/>
  <c r="I78" i="41" s="1"/>
  <c r="I27" i="37"/>
  <c r="D53" i="26"/>
  <c r="I40" i="58"/>
  <c r="C54" i="26"/>
  <c r="G52" i="26"/>
  <c r="J52" i="26" s="1"/>
  <c r="D50" i="26"/>
  <c r="I35" i="37"/>
  <c r="I35" i="41" s="1"/>
  <c r="C51" i="26"/>
  <c r="I37" i="37"/>
  <c r="I38" i="37"/>
  <c r="I38" i="41" s="1"/>
  <c r="H72" i="58"/>
  <c r="H72" i="41" s="1"/>
  <c r="H71" i="58"/>
  <c r="H71" i="41" s="1"/>
  <c r="H73" i="58"/>
  <c r="H73" i="41" s="1"/>
  <c r="I94" i="58"/>
  <c r="I94" i="41" s="1"/>
  <c r="H88" i="58"/>
  <c r="H88" i="41" s="1"/>
  <c r="E54" i="26"/>
  <c r="H54" i="26" s="1"/>
  <c r="H89" i="58"/>
  <c r="H89" i="41" s="1"/>
  <c r="H28" i="58"/>
  <c r="H28" i="41" s="1"/>
  <c r="I27" i="58"/>
  <c r="I27" i="41" s="1"/>
  <c r="H27" i="58"/>
  <c r="H27" i="41" s="1"/>
  <c r="F52" i="26"/>
  <c r="H215" i="35"/>
  <c r="I47" i="58" s="1"/>
  <c r="E53" i="26"/>
  <c r="H53" i="26" s="1"/>
  <c r="J41" i="58"/>
  <c r="J40" i="58"/>
  <c r="I38" i="58"/>
  <c r="H90" i="58"/>
  <c r="H90" i="41" s="1"/>
  <c r="I61" i="37"/>
  <c r="I61" i="41" s="1"/>
  <c r="H29" i="58"/>
  <c r="H29" i="41" s="1"/>
  <c r="J41" i="37"/>
  <c r="I28" i="58"/>
  <c r="I59" i="37"/>
  <c r="I59" i="41" s="1"/>
  <c r="I37" i="58"/>
  <c r="I37" i="41" s="1"/>
  <c r="H23" i="58"/>
  <c r="H23" i="41" s="1"/>
  <c r="I93" i="58"/>
  <c r="I93" i="41" s="1"/>
  <c r="I22" i="58"/>
  <c r="I22" i="41" s="1"/>
  <c r="H24" i="58"/>
  <c r="H24" i="41" s="1"/>
  <c r="I20" i="58"/>
  <c r="H42" i="58"/>
  <c r="H42" i="41" s="1"/>
  <c r="D54" i="26"/>
  <c r="I91" i="58"/>
  <c r="I91" i="41" s="1"/>
  <c r="E51" i="26"/>
  <c r="H51" i="26" s="1"/>
  <c r="I21" i="58"/>
  <c r="D51" i="26"/>
  <c r="H45" i="58"/>
  <c r="H45" i="41" s="1"/>
  <c r="H25" i="58"/>
  <c r="H25" i="41" s="1"/>
  <c r="H91" i="58"/>
  <c r="H91" i="41" s="1"/>
  <c r="G219" i="35"/>
  <c r="H63" i="58" s="1"/>
  <c r="H63" i="41" s="1"/>
  <c r="H44" i="58"/>
  <c r="H44" i="41" s="1"/>
  <c r="H40" i="58"/>
  <c r="H40" i="41" s="1"/>
  <c r="H93" i="58"/>
  <c r="H93" i="41" s="1"/>
  <c r="H46" i="58"/>
  <c r="H46" i="41" s="1"/>
  <c r="G54" i="26"/>
  <c r="J39" i="37"/>
  <c r="J39" i="41" s="1"/>
  <c r="I29" i="58"/>
  <c r="F54" i="26"/>
  <c r="E50" i="26"/>
  <c r="H50" i="26" s="1"/>
  <c r="F50" i="26"/>
  <c r="J42" i="58"/>
  <c r="J42" i="41" s="1"/>
  <c r="I83" i="41"/>
  <c r="J25" i="58"/>
  <c r="J25" i="41" s="1"/>
  <c r="J52" i="41"/>
  <c r="I58" i="37"/>
  <c r="I20" i="37"/>
  <c r="I44" i="58"/>
  <c r="I45" i="58"/>
  <c r="I45" i="41" s="1"/>
  <c r="I56" i="37"/>
  <c r="I56" i="41" s="1"/>
  <c r="I46" i="58"/>
  <c r="I46" i="41" s="1"/>
  <c r="G51" i="26"/>
  <c r="I19" i="37"/>
  <c r="I19" i="41" s="1"/>
  <c r="I21" i="37"/>
  <c r="J44" i="41"/>
  <c r="F51" i="26"/>
  <c r="C50" i="26"/>
  <c r="I76" i="41"/>
  <c r="J26" i="58"/>
  <c r="J24" i="58"/>
  <c r="J78" i="41"/>
  <c r="I62" i="41"/>
  <c r="G50" i="26"/>
  <c r="I55" i="37"/>
  <c r="I55" i="41" s="1"/>
  <c r="J37" i="41"/>
  <c r="C52" i="26"/>
  <c r="I84" i="41"/>
  <c r="J29" i="41"/>
  <c r="J76" i="41"/>
  <c r="I26" i="41"/>
  <c r="J54" i="41"/>
  <c r="I85" i="41"/>
  <c r="I30" i="41"/>
  <c r="I86" i="41"/>
  <c r="I92" i="41"/>
  <c r="J30" i="41"/>
  <c r="I60" i="41"/>
  <c r="J90" i="41"/>
  <c r="J51" i="41"/>
  <c r="J28" i="41"/>
  <c r="J69" i="41"/>
  <c r="I23" i="41"/>
  <c r="J57" i="41"/>
  <c r="I77" i="41"/>
  <c r="J92" i="41"/>
  <c r="J72" i="41"/>
  <c r="I75" i="41"/>
  <c r="J16" i="37"/>
  <c r="J17" i="37"/>
  <c r="J18" i="37"/>
  <c r="J15" i="37"/>
  <c r="J60" i="41"/>
  <c r="J63" i="37"/>
  <c r="J65" i="37"/>
  <c r="J66" i="37"/>
  <c r="J64" i="37"/>
  <c r="J49" i="58"/>
  <c r="J50" i="58"/>
  <c r="J47" i="58"/>
  <c r="J48" i="58"/>
  <c r="J68" i="41"/>
  <c r="I49" i="37"/>
  <c r="I47" i="37"/>
  <c r="I50" i="37"/>
  <c r="I48" i="37"/>
  <c r="J61" i="41"/>
  <c r="J71" i="41"/>
  <c r="H15" i="58"/>
  <c r="H16" i="58"/>
  <c r="H17" i="58"/>
  <c r="H18" i="58"/>
  <c r="H18" i="41" s="1"/>
  <c r="I72" i="41"/>
  <c r="I18" i="37"/>
  <c r="I16" i="37"/>
  <c r="I15" i="37"/>
  <c r="I17" i="37"/>
  <c r="I34" i="37"/>
  <c r="I33" i="37"/>
  <c r="I31" i="37"/>
  <c r="I32" i="37"/>
  <c r="I31" i="58"/>
  <c r="I33" i="58"/>
  <c r="I34" i="58"/>
  <c r="I32" i="58"/>
  <c r="J20" i="41"/>
  <c r="J84" i="41"/>
  <c r="J40" i="41"/>
  <c r="I18" i="58"/>
  <c r="I16" i="58"/>
  <c r="I17" i="58"/>
  <c r="I15" i="58"/>
  <c r="H80" i="58"/>
  <c r="H80" i="41" s="1"/>
  <c r="H79" i="58"/>
  <c r="H79" i="41" s="1"/>
  <c r="H82" i="58"/>
  <c r="H82" i="41" s="1"/>
  <c r="H81" i="58"/>
  <c r="H81" i="41" s="1"/>
  <c r="J70" i="41"/>
  <c r="I65" i="37"/>
  <c r="I63" i="37"/>
  <c r="I66" i="37"/>
  <c r="I64" i="37"/>
  <c r="J79" i="37"/>
  <c r="J81" i="37"/>
  <c r="J80" i="37"/>
  <c r="J82" i="37"/>
  <c r="J21" i="41"/>
  <c r="H47" i="58"/>
  <c r="H47" i="41" s="1"/>
  <c r="H50" i="58"/>
  <c r="H50" i="41" s="1"/>
  <c r="H48" i="58"/>
  <c r="H48" i="41" s="1"/>
  <c r="H49" i="58"/>
  <c r="H49" i="41" s="1"/>
  <c r="I70" i="41"/>
  <c r="J32" i="37"/>
  <c r="J34" i="37"/>
  <c r="J31" i="37"/>
  <c r="J33" i="37"/>
  <c r="I81" i="58"/>
  <c r="I79" i="58"/>
  <c r="I80" i="58"/>
  <c r="I82" i="58"/>
  <c r="I36" i="41"/>
  <c r="J19" i="41"/>
  <c r="J50" i="37"/>
  <c r="J48" i="37"/>
  <c r="J49" i="37"/>
  <c r="J47" i="37"/>
  <c r="J86" i="41"/>
  <c r="I65" i="58"/>
  <c r="I64" i="58"/>
  <c r="I63" i="58"/>
  <c r="I66" i="58"/>
  <c r="I54" i="41"/>
  <c r="I68" i="41"/>
  <c r="J63" i="58"/>
  <c r="J65" i="58"/>
  <c r="J66" i="58"/>
  <c r="J64" i="58"/>
  <c r="J81" i="58"/>
  <c r="J80" i="58"/>
  <c r="J82" i="58"/>
  <c r="J79" i="58"/>
  <c r="J62" i="41"/>
  <c r="H33" i="58"/>
  <c r="H33" i="41" s="1"/>
  <c r="H34" i="58"/>
  <c r="H34" i="41" s="1"/>
  <c r="H32" i="58"/>
  <c r="H32" i="41" s="1"/>
  <c r="H31" i="58"/>
  <c r="H31" i="41" s="1"/>
  <c r="I74" i="41"/>
  <c r="J23" i="41"/>
  <c r="J59" i="41"/>
  <c r="J73" i="41"/>
  <c r="I71" i="41"/>
  <c r="J31" i="58"/>
  <c r="J34" i="58"/>
  <c r="J32" i="58"/>
  <c r="J33" i="58"/>
  <c r="J17" i="58"/>
  <c r="J15" i="58"/>
  <c r="J16" i="58"/>
  <c r="J18" i="58"/>
  <c r="I79" i="37"/>
  <c r="I80" i="37"/>
  <c r="I81" i="37"/>
  <c r="I82" i="37"/>
  <c r="I67" i="41"/>
  <c r="J24" i="41" l="1"/>
  <c r="I51" i="41"/>
  <c r="I58" i="41"/>
  <c r="I29" i="41"/>
  <c r="I28" i="41"/>
  <c r="I52" i="26"/>
  <c r="I51" i="26"/>
  <c r="I89" i="41"/>
  <c r="J35" i="41"/>
  <c r="J50" i="26"/>
  <c r="I50" i="58"/>
  <c r="I50" i="41" s="1"/>
  <c r="I20" i="41"/>
  <c r="J54" i="26"/>
  <c r="H66" i="58"/>
  <c r="H66" i="41" s="1"/>
  <c r="H64" i="58"/>
  <c r="H64" i="41" s="1"/>
  <c r="J53" i="26"/>
  <c r="J55" i="41"/>
  <c r="J38" i="41"/>
  <c r="H65" i="58"/>
  <c r="H65" i="41" s="1"/>
  <c r="J51" i="26"/>
  <c r="I54" i="26"/>
  <c r="I40" i="41"/>
  <c r="I87" i="41"/>
  <c r="I48" i="58"/>
  <c r="I48" i="41" s="1"/>
  <c r="I50" i="26"/>
  <c r="I82" i="41"/>
  <c r="I49" i="58"/>
  <c r="I49" i="41" s="1"/>
  <c r="J26" i="41"/>
  <c r="I44" i="41"/>
  <c r="J41" i="41"/>
  <c r="I21" i="41"/>
  <c r="J47" i="41"/>
  <c r="J49" i="41"/>
  <c r="I66" i="41"/>
  <c r="J50" i="41"/>
  <c r="I64" i="41"/>
  <c r="I34" i="41"/>
  <c r="I79" i="41"/>
  <c r="J423" i="58"/>
  <c r="J33" i="41"/>
  <c r="J79" i="41"/>
  <c r="H17" i="41"/>
  <c r="I47" i="41"/>
  <c r="J66" i="41"/>
  <c r="J31" i="41"/>
  <c r="C18" i="63"/>
  <c r="I17" i="41"/>
  <c r="H16" i="41"/>
  <c r="J65" i="41"/>
  <c r="I81" i="41"/>
  <c r="J34" i="41"/>
  <c r="I423" i="37"/>
  <c r="I424" i="37"/>
  <c r="I15" i="41"/>
  <c r="H15" i="41"/>
  <c r="H423" i="58"/>
  <c r="H424" i="58"/>
  <c r="H424" i="41" s="1"/>
  <c r="J63" i="41"/>
  <c r="I80" i="41"/>
  <c r="J32" i="41"/>
  <c r="I63" i="41"/>
  <c r="I16" i="41"/>
  <c r="I65" i="41"/>
  <c r="I424" i="58"/>
  <c r="E23" i="53" s="1"/>
  <c r="F23" i="53" s="1"/>
  <c r="H17" i="53" s="1"/>
  <c r="I423" i="58"/>
  <c r="I18" i="41"/>
  <c r="J48" i="41"/>
  <c r="J15" i="41"/>
  <c r="J423" i="37"/>
  <c r="J424" i="37"/>
  <c r="J82" i="41"/>
  <c r="I32" i="41"/>
  <c r="J424" i="58"/>
  <c r="F289" i="66" s="1"/>
  <c r="J18" i="41"/>
  <c r="J80" i="41"/>
  <c r="I33" i="41"/>
  <c r="I31" i="41"/>
  <c r="J17" i="41"/>
  <c r="C28" i="63"/>
  <c r="J81" i="41"/>
  <c r="C58" i="63"/>
  <c r="J64" i="41"/>
  <c r="J16" i="41"/>
  <c r="C48" i="63" l="1"/>
  <c r="C38" i="63"/>
  <c r="F241" i="66"/>
  <c r="E11" i="53"/>
  <c r="F11" i="53" s="1"/>
  <c r="G11" i="53" s="1"/>
  <c r="E293" i="38" s="1"/>
  <c r="E35" i="53"/>
  <c r="F35" i="53" s="1"/>
  <c r="H29" i="53" s="1"/>
  <c r="I425" i="58"/>
  <c r="F242" i="66"/>
  <c r="E323" i="38"/>
  <c r="M242" i="66" s="1"/>
  <c r="H425" i="58"/>
  <c r="E299" i="38"/>
  <c r="M194" i="66" s="1"/>
  <c r="H423" i="41"/>
  <c r="F194" i="66"/>
  <c r="F145" i="66"/>
  <c r="J424" i="41"/>
  <c r="E29" i="53"/>
  <c r="F29" i="53" s="1"/>
  <c r="J425" i="37"/>
  <c r="F146" i="66"/>
  <c r="J423" i="41"/>
  <c r="E335" i="38"/>
  <c r="M146" i="66" s="1"/>
  <c r="F193" i="66"/>
  <c r="I424" i="41"/>
  <c r="F97" i="66"/>
  <c r="E17" i="53"/>
  <c r="F17" i="53" s="1"/>
  <c r="I425" i="37"/>
  <c r="I423" i="41"/>
  <c r="E311" i="38"/>
  <c r="M98" i="66" s="1"/>
  <c r="F98" i="66"/>
  <c r="J425" i="58"/>
  <c r="E347" i="38"/>
  <c r="M290" i="66" s="1"/>
  <c r="F290" i="66"/>
  <c r="H5" i="53" l="1"/>
  <c r="G5" i="53" s="1"/>
  <c r="E281" i="38" s="1"/>
  <c r="N98" i="66"/>
  <c r="N290" i="66"/>
  <c r="N194" i="66"/>
  <c r="N146" i="66"/>
  <c r="C19" i="63"/>
  <c r="I425" i="41"/>
  <c r="N3" i="41" s="1"/>
  <c r="C12" i="63"/>
  <c r="C29" i="63"/>
  <c r="J425" i="41"/>
  <c r="O3" i="41" s="1"/>
  <c r="C22" i="63"/>
  <c r="G17" i="53"/>
  <c r="E305" i="38" s="1"/>
  <c r="H23" i="53"/>
  <c r="G23" i="53" s="1"/>
  <c r="E317" i="38" s="1"/>
  <c r="L49" i="66"/>
  <c r="H484" i="37"/>
  <c r="H484" i="41" s="1"/>
  <c r="C32" i="63"/>
  <c r="H425" i="41"/>
  <c r="M3" i="41" s="1"/>
  <c r="C39" i="63"/>
  <c r="L193" i="66"/>
  <c r="H484" i="58"/>
  <c r="G29" i="53"/>
  <c r="E329" i="38" s="1"/>
  <c r="H35" i="53"/>
  <c r="G35" i="53" s="1"/>
  <c r="E341" i="38" s="1"/>
  <c r="N242" i="66"/>
  <c r="C59" i="63"/>
  <c r="C52" i="63"/>
  <c r="C49" i="63"/>
  <c r="C42" i="63"/>
  <c r="Z242" i="66" l="1"/>
  <c r="L289" i="66"/>
  <c r="J484" i="58"/>
  <c r="L145" i="66"/>
  <c r="J484" i="37"/>
  <c r="Z98" i="66"/>
  <c r="R49" i="66"/>
  <c r="T49" i="66" s="1"/>
  <c r="P49" i="66"/>
  <c r="V49" i="66" s="1"/>
  <c r="X49" i="66" s="1"/>
  <c r="N49" i="66"/>
  <c r="L241" i="66"/>
  <c r="I484" i="58"/>
  <c r="Y98" i="66"/>
  <c r="R193" i="66"/>
  <c r="T193" i="66" s="1"/>
  <c r="P193" i="66"/>
  <c r="V193" i="66" s="1"/>
  <c r="X193" i="66" s="1"/>
  <c r="N193" i="66"/>
  <c r="I484" i="37"/>
  <c r="L97" i="66"/>
  <c r="Z290" i="66"/>
  <c r="Z146" i="66"/>
  <c r="Y290" i="66"/>
  <c r="Y146" i="66"/>
  <c r="Y242" i="66"/>
  <c r="Z194" i="66"/>
  <c r="Y50" i="66"/>
  <c r="Y194" i="66"/>
  <c r="Z50" i="66"/>
  <c r="J484" i="41" l="1"/>
  <c r="Z49" i="66"/>
  <c r="O49" i="66"/>
  <c r="Y49" i="66"/>
  <c r="Z193" i="66"/>
  <c r="Y193" i="66"/>
  <c r="I484" i="41"/>
  <c r="O193" i="66"/>
  <c r="P97" i="66"/>
  <c r="N97" i="66"/>
  <c r="P145" i="66"/>
  <c r="N145" i="66"/>
  <c r="P241" i="66"/>
  <c r="N241" i="66"/>
  <c r="P289" i="66"/>
  <c r="N289" i="66"/>
  <c r="O241" i="66" l="1"/>
  <c r="Q241" i="66" s="1"/>
  <c r="R241" i="66" s="1"/>
  <c r="T241" i="66" s="1"/>
  <c r="O289" i="66"/>
  <c r="U289" i="66" s="1"/>
  <c r="U193" i="66"/>
  <c r="Q193" i="66"/>
  <c r="Z289" i="66"/>
  <c r="Z145" i="66"/>
  <c r="Y145" i="66"/>
  <c r="Y289" i="66"/>
  <c r="O145" i="66"/>
  <c r="U49" i="66"/>
  <c r="Q49" i="66"/>
  <c r="Z97" i="66"/>
  <c r="Z241" i="66"/>
  <c r="O97" i="66"/>
  <c r="Y97" i="66"/>
  <c r="Y241" i="66"/>
  <c r="V289" i="66" l="1"/>
  <c r="X289" i="66" s="1"/>
  <c r="Q289" i="66"/>
  <c r="R289" i="66" s="1"/>
  <c r="T289" i="66" s="1"/>
  <c r="U241" i="66"/>
  <c r="V241" i="66"/>
  <c r="X241" i="66" s="1"/>
  <c r="U97" i="66"/>
  <c r="Q97" i="66"/>
  <c r="R97" i="66" s="1"/>
  <c r="T97" i="66" s="1"/>
  <c r="V97" i="66"/>
  <c r="X97" i="66" s="1"/>
  <c r="U145" i="66"/>
  <c r="Q145" i="66"/>
  <c r="R145" i="66" s="1"/>
  <c r="T145" i="66" s="1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<sst xmlns="http://schemas.openxmlformats.org/spreadsheetml/2006/main" count="4745" uniqueCount="340">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</sst>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12063584.058048794</c:v>
                </c:pt>
                <c:pt idx="2">
                  <c:v>11119784.467439581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9-4A75-B553-CD2B522EF5E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A9-4A75-B553-CD2B522EF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B-418D-9934-54C79CE39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12063584.058048794</c:v>
                </c:pt>
                <c:pt idx="2">
                  <c:v>11119784.467439581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2A3-9937-5217C2CD6C88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2A3-9937-5217C2CD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4-4233-BB51-0F23B1184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12063584.058048794</c:v>
                </c:pt>
                <c:pt idx="2">
                  <c:v>11119784.467439581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241091.18051669211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251850.40969066555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500000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5694442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592592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2731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50462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73611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696758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12708333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</r>
  <r>
    <x v="23"/>
    <x v="10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</r>
  <r>
    <x v="23"/>
    <x v="10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396643.143686149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13642.01757617836"/>
    <s v="Biogasanlæg"/>
    <x v="6"/>
  </r>
  <r>
    <s v="Vestdanmark"/>
    <x v="1"/>
    <n v="0"/>
    <s v="Pyrolyseproces"/>
    <x v="7"/>
  </r>
  <r>
    <s v="Vestdanmark"/>
    <x v="2"/>
    <n v="9602346.6372198723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05735.903892464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66940.914362645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28297.406862279633"/>
    <s v="Biogasanlæg"/>
    <x v="6"/>
  </r>
  <r>
    <s v="Østdanmark"/>
    <x v="1"/>
    <n v="0"/>
    <s v="Pyrolyseproces"/>
    <x v="7"/>
  </r>
  <r>
    <s v="Østdanmark"/>
    <x v="2"/>
    <n v="1517437.8302197091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27479.50779534604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n v="0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n v="0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3337.0904542181925"/>
  </r>
  <r>
    <x v="5"/>
    <s v="Vestdanmark"/>
    <x v="20"/>
    <x v="1"/>
    <n v="401728.76679519669"/>
  </r>
  <r>
    <x v="5"/>
    <s v="Vestdanmark"/>
    <x v="38"/>
    <x v="1"/>
    <n v="14170727.436337013"/>
  </r>
  <r>
    <x v="5"/>
    <s v="Vestdanmark"/>
    <x v="39"/>
    <x v="1"/>
    <n v="809729.86780953256"/>
  </r>
  <r>
    <x v="5"/>
    <s v="Vestdanmark"/>
    <x v="14"/>
    <x v="2"/>
    <n v="5426541.7046099147"/>
  </r>
  <r>
    <x v="5"/>
    <s v="Vestdanmark"/>
    <x v="15"/>
    <x v="2"/>
    <n v="2445198.048489566"/>
  </r>
  <r>
    <x v="5"/>
    <s v="Vestdanmark"/>
    <x v="16"/>
    <x v="2"/>
    <n v="3446.2126889929687"/>
  </r>
  <r>
    <x v="5"/>
    <s v="Vestdanmark"/>
    <x v="20"/>
    <x v="2"/>
    <n v="420665.19876426988"/>
  </r>
  <r>
    <x v="5"/>
    <s v="Vestdanmark"/>
    <x v="38"/>
    <x v="2"/>
    <n v="13769683.498114759"/>
  </r>
  <r>
    <x v="5"/>
    <s v="Vestdanmark"/>
    <x v="39"/>
    <x v="2"/>
    <n v="781289.1242192512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280.08077006114183"/>
  </r>
  <r>
    <x v="5"/>
    <s v="Østdanmark"/>
    <x v="20"/>
    <x v="1"/>
    <n v="54219.773738244621"/>
  </r>
  <r>
    <x v="5"/>
    <s v="Østdanmark"/>
    <x v="38"/>
    <x v="1"/>
    <n v="2648877.5690380111"/>
  </r>
  <r>
    <x v="5"/>
    <s v="Østdanmark"/>
    <x v="39"/>
    <x v="1"/>
    <n v="395773.41834279301"/>
  </r>
  <r>
    <x v="5"/>
    <s v="Østdanmark"/>
    <x v="14"/>
    <x v="2"/>
    <n v="786290.23805561347"/>
  </r>
  <r>
    <x v="5"/>
    <s v="Østdanmark"/>
    <x v="15"/>
    <x v="2"/>
    <n v="173790.03009263825"/>
  </r>
  <r>
    <x v="5"/>
    <s v="Østdanmark"/>
    <x v="16"/>
    <x v="2"/>
    <n v="289.23935894742124"/>
  </r>
  <r>
    <x v="5"/>
    <s v="Østdanmark"/>
    <x v="20"/>
    <x v="2"/>
    <n v="57097.370490994261"/>
  </r>
  <r>
    <x v="5"/>
    <s v="Østdanmark"/>
    <x v="38"/>
    <x v="2"/>
    <n v="2636262.8953785724"/>
  </r>
  <r>
    <x v="5"/>
    <s v="Østdanmark"/>
    <x v="39"/>
    <x v="2"/>
    <n v="385663.668957418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O152" sqref="O15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12063584.058048794</v>
      </c>
      <c r="R37" s="342">
        <f t="shared" ref="R37:R38" si="0">1-Q37/$Q$35</f>
        <v>0.39682079709756035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11119784.467439581</v>
      </c>
      <c r="R38" s="342">
        <f t="shared" si="0"/>
        <v>0.44401077662802102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B5" sqref="B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241091.18051669211</v>
      </c>
      <c r="J5" s="10">
        <f>SUMIFS('Resultat-Produktion &amp; forbrug'!$N$3:$N$1000,'Resultat-Produktion &amp; forbrug'!$A$3:$A$1000,Adfærd!$G5,'Resultat-Produktion &amp; forbrug'!$D$3:$D$1000,Adfærd!J$4)</f>
        <v>251850.40969066555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0.85085506224669805</v>
      </c>
      <c r="AC3" s="230">
        <f>SUM(E12:E14)/SUM(E12:E15)</f>
        <v>0.84156678039128929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0.34031562314868813</v>
      </c>
      <c r="AC5" s="346">
        <f t="shared" si="0"/>
        <v>0.3303788017692923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0.39319844103504681</v>
      </c>
      <c r="AC6" s="346">
        <f t="shared" si="0"/>
        <v>0.39109334699095094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7317872.3979037404</v>
      </c>
      <c r="E12" s="130">
        <f>SUMIFS('Resultater - Danmark'!J$3:J$504,'Resultater - Danmark'!$F$3:$F$504,$A12)*D3</f>
        <v>7005959.4247079371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0.34031562314868813</v>
      </c>
      <c r="L12" s="131">
        <f t="shared" ref="L12:L28" si="3">E12/E$29</f>
        <v>0.3303788017692923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8455021.8174732141</v>
      </c>
      <c r="E13" s="133">
        <f>SUMIFS('Resultater - Danmark'!J$3:J$504,'Resultater - Danmark'!$F$3:$F$504,$A13)*D4</f>
        <v>8293462.2488436466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0.39319844103504681</v>
      </c>
      <c r="L13" s="134">
        <f t="shared" si="3"/>
        <v>0.39109334699095094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3617.1712242793346</v>
      </c>
      <c r="E14" s="133">
        <f>SUMIFS('Resultater - Danmark'!J$3:J$504,'Resultater - Danmark'!$F$3:$F$504,$A14)*D5</f>
        <v>3735.4520479403895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1.6821554302842836E-4</v>
      </c>
      <c r="L14" s="134">
        <f t="shared" si="3"/>
        <v>1.7615205810539539E-4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2765437.8672976275</v>
      </c>
      <c r="E15" s="133">
        <f>SUMIFS('Resultater - Danmark'!J$3:J$504,'Resultater - Danmark'!$F$3:$F$504,$A15)*D6</f>
        <v>2880969.7698136591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0.12860591985150802</v>
      </c>
      <c r="L15" s="134">
        <f t="shared" si="3"/>
        <v>0.1358573869451534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1204392.371220411</v>
      </c>
      <c r="E16" s="133">
        <f>SUMIFS('Resultater - Danmark'!J$3:J$504,'Resultater - Danmark'!$F$3:$F$504,$A16)*D7</f>
        <v>1262014.3338818299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5.6009932674531422E-2</v>
      </c>
      <c r="L16" s="134">
        <f t="shared" si="3"/>
        <v>5.9512588950075447E-2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1.6927486366596273E-2</v>
      </c>
      <c r="L18" s="134">
        <f t="shared" si="3"/>
        <v>1.7437509236921743E-2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3.3760940184851887E-2</v>
      </c>
      <c r="L19" s="134">
        <f t="shared" si="3"/>
        <v>3.4095893413030022E-2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2143576.4585474529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2040774.445573553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3.531289577497277E-3</v>
      </c>
      <c r="L20" s="134">
        <f t="shared" si="3"/>
        <v>3.5808063411094139E-3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3745592.3287930838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4123992.6119490829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1.7606687834704731E-4</v>
      </c>
      <c r="L21" s="134">
        <f t="shared" si="3"/>
        <v>1.7853573902916006E-4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7551628.0178114027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8493102.5155149586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3.9843850861436799E-3</v>
      </c>
      <c r="L22" s="134">
        <f t="shared" si="3"/>
        <v>4.0402552860014122E-3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2973555.9309564214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3371673.9663868714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1.5347767457306561E-2</v>
      </c>
      <c r="L23" s="134">
        <f t="shared" si="3"/>
        <v>1.5562978290765341E-2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1969610.0476000698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2085925.8941863207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1.3321277681593159E-3</v>
      </c>
      <c r="L24" s="134">
        <f t="shared" si="3"/>
        <v>1.3508072489409114E-3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3.6273683336158717E-6</v>
      </c>
      <c r="L25" s="134">
        <f t="shared" si="3"/>
        <v>3.6782323413297636E-6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6.638177059961497E-3</v>
      </c>
      <c r="L26" s="134">
        <f t="shared" si="3"/>
        <v>6.7312594982832452E-3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21503192.625119273</v>
      </c>
      <c r="E29" s="142">
        <f>SUM(E12:E28)</f>
        <v>21205838.229295012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0.10536609436161316</v>
      </c>
      <c r="E30" s="146">
        <f>SUMPRODUCT(E12:E28,$H$12:$H$28)/E29</f>
        <v>0.10668972466527758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2.0840347189956605E-2</v>
      </c>
      <c r="E31" s="146">
        <f>SUM(E21:E24)/E29</f>
        <v>2.1132576564736823E-2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539354838.00291681</v>
      </c>
      <c r="E32" s="123">
        <f>SUMPRODUCT(E12:E28,$I$12:$I$28)</f>
        <v>538646145.97033834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19.362838684304716</v>
      </c>
      <c r="E33" s="123">
        <f>E32*[1]Energiindhold!$C$10</f>
        <v>19.33739664033515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6391729.2665735735</v>
      </c>
      <c r="E39" s="130">
        <f>SUMIFS('Resultater - Vestdanmark'!J$3:J$504,'Resultater - Vestdanmark'!$F$3:$F$504,$A39)*D3</f>
        <v>6119291.7094537346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926143.13133016659</v>
      </c>
      <c r="M39" s="130">
        <f>SUMIFS('Resultater - Østdanmark'!J$3:J$504,'Resultater - Østdanmark'!$F$3:$F$504,$A39)*D3</f>
        <v>886667.7152542026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7893966.0004921574</v>
      </c>
      <c r="E40" s="133">
        <f>SUMIFS('Resultater - Vestdanmark'!J$3:J$504,'Resultater - Vestdanmark'!$F$3:$F$504,$A40)*D4</f>
        <v>7743127.1535502924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561055.81698105508</v>
      </c>
      <c r="M40" s="133">
        <f>SUMIFS('Resultater - Østdanmark'!J$3:J$504,'Resultater - Østdanmark'!$F$3:$F$504,$A40)*D4</f>
        <v>550335.09529335448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3337.0904542181925</v>
      </c>
      <c r="E41" s="133">
        <f>SUMIFS('Resultater - Vestdanmark'!J$3:J$504,'Resultater - Vestdanmark'!$F$3:$F$504,$A41)*D5</f>
        <v>3446.2126889929687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280.08077006114183</v>
      </c>
      <c r="M41" s="133">
        <f>SUMIFS('Resultater - Østdanmark'!J$3:J$504,'Resultater - Østdanmark'!$F$3:$F$504,$A41)*D5</f>
        <v>289.23935894742124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1497865.6247316466</v>
      </c>
      <c r="E42" s="133">
        <f>SUMIFS('Resultater - Vestdanmark'!J$3:J$504,'Resultater - Vestdanmark'!$F$3:$F$504,$A42)*D6</f>
        <v>1554136.2730559006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1267572.2425659813</v>
      </c>
      <c r="M42" s="133">
        <f>SUMIFS('Resultater - Østdanmark'!J$3:J$504,'Resultater - Østdanmark'!$F$3:$F$504,$A42)*D6</f>
        <v>1326833.4967577588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1061170.3273835385</v>
      </c>
      <c r="E43" s="133">
        <f>SUMIFS('Resultater - Vestdanmark'!J$3:J$504,'Resultater - Vestdanmark'!$F$3:$F$504,$A43)*D7</f>
        <v>1111191.0910754299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143222.04383687259</v>
      </c>
      <c r="M43" s="133">
        <f>SUMIFS('Resultater - Østdanmark'!J$3:J$504,'Resultater - Østdanmark'!$F$3:$F$504,$A43)*D7</f>
        <v>150823.24280639994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508461.98144503916</v>
      </c>
      <c r="E46" s="133">
        <f>SUMIFS('Resultater - Vestdanmark'!J$3:J$504,'Resultater - Vestdanmark'!$F$3:$F$504,$A46)/SUMIFS('Resultater - Danmark'!J$3:J$504,'Resultater - Danmark'!$F$3:$F$504,$A46)*E19</f>
        <v>505095.54922592157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217506.01855496093</v>
      </c>
      <c r="M46" s="133">
        <f>SUMIFS('Resultater - Østdanmark'!J$3:J$504,'Resultater - Østdanmark'!$F$3:$F$504,$A46)/SUMIFS('Resultater - Danmark'!J$3:J$504,'Resultater - Danmark'!$F$3:$F$504,$A46)*E19</f>
        <v>217936.45077407858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53742.432547067721</v>
      </c>
      <c r="E47" s="133">
        <f>SUMIFS('Resultater - Vestdanmark'!J$3:J$504,'Resultater - Vestdanmark'!$F$3:$F$504,$A47)/SUMIFS('Resultater - Danmark'!J$3:J$504,'Resultater - Danmark'!$F$3:$F$504,$A47)*E20</f>
        <v>53519.00366190957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22191.567452932264</v>
      </c>
      <c r="M47" s="133">
        <f>SUMIFS('Resultater - Østdanmark'!J$3:J$504,'Resultater - Østdanmark'!$F$3:$F$504,$A47)/SUMIFS('Resultater - Danmark'!J$3:J$504,'Resultater - Danmark'!$F$3:$F$504,$A47)*E20</f>
        <v>22414.996338090419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18116646.014117226</v>
      </c>
      <c r="E56" s="142">
        <f ca="1">SUM(E39:E55)</f>
        <v>17798357.505283337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3386546.6110020448</v>
      </c>
      <c r="M56" s="142">
        <f ca="1">SUM(M39:M55)</f>
        <v>3407480.724011682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0.10276916441703211</v>
      </c>
      <c r="E57" s="146">
        <f ca="1">SUMPRODUCT(E39:E55,$F$39:$F$55)/E56</f>
        <v>0.10417489079001155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0.11925861259142005</v>
      </c>
      <c r="M57" s="146">
        <f ca="1">SUMPRODUCT(M39:M55,$N$39:$N$55)/M56</f>
        <v>0.1198255032664505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2.1916619949419926E-2</v>
      </c>
      <c r="E58" s="146">
        <f ca="1">SUM(E48:E51)/E56</f>
        <v>2.2295935003678827E-2</v>
      </c>
      <c r="I58" s="145" t="s">
        <v>160</v>
      </c>
      <c r="K58" s="146">
        <f ca="1">SUM(K48:K51)/K56</f>
        <v>1.898804560837036E-2</v>
      </c>
      <c r="L58" s="146">
        <f ca="1">SUM(L48:L51)/L56</f>
        <v>1.5082725979461966E-2</v>
      </c>
      <c r="M58" s="146">
        <f ca="1">SUM(M48:M51)/M56</f>
        <v>1.5055984771518755E-2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436117381.85566193</v>
      </c>
      <c r="E59" s="123">
        <f ca="1">SUMPRODUCT(E39:E55,$I$12:$I$28)</f>
        <v>434334426.98586208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103237456.147255</v>
      </c>
      <c r="M59" s="123">
        <f ca="1">SUMPRODUCT(M39:M55,$I$12:$I$28)</f>
        <v>104311718.98447628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15.656614008618265</v>
      </c>
      <c r="E60" s="123">
        <f ca="1">E59*[1]Energiindhold!$C$10</f>
        <v>15.59260592879245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3.706224675686455</v>
      </c>
      <c r="M60" s="123">
        <f ca="1">M59*[1]Energiindhold!$C$10</f>
        <v>3.744790711542699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53742.432547067721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53519.00366190957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22191.567452932264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22414.996338090419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1390100.5457177102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753475.91282974416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1309294.2821530737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2001119.0505128279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551632.61779012682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731480.16342047986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585276.82167847839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161253.53800096706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3337.0904542181925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14170678.526299225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812928.99314271065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5426541.7046099147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2445198.048489566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3446.2126889929687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13769740.953721102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785628.01869998709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280.08077006114183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2648926.4790757964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392543.73090939765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786290.23805561347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173790.03009263825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289.23935894742124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2636205.4397722334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381219.06515677791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672211.14738140872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2062311.693099119</v>
      </c>
      <c r="F14">
        <f>E14-D14</f>
        <v>1390100.5457177102</v>
      </c>
      <c r="G14">
        <f t="shared" si="3"/>
        <v>1390100.5457177102</v>
      </c>
      <c r="H14">
        <f t="shared" si="1"/>
        <v>753475.91282974416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98103.125880462292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851579.0387102064</v>
      </c>
      <c r="F20">
        <f t="shared" si="2"/>
        <v>753475.91282974416</v>
      </c>
      <c r="G20">
        <f t="shared" si="3"/>
        <v>753475.91282974416</v>
      </c>
      <c r="H20">
        <f t="shared" si="1"/>
        <v>1390100.5457177102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671987.71849625057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1981282.0006493244</v>
      </c>
      <c r="F26">
        <f t="shared" si="2"/>
        <v>1309294.2821530737</v>
      </c>
      <c r="G26">
        <f t="shared" si="3"/>
        <v>1309294.2821530737</v>
      </c>
      <c r="H26">
        <f t="shared" si="1"/>
        <v>731480.16342047986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2001119.0505128279</v>
      </c>
      <c r="F29">
        <f t="shared" ca="1" si="2"/>
        <v>2001119.0505128279</v>
      </c>
      <c r="G29">
        <f t="shared" ca="1" si="3"/>
        <v>2001119.0505128279</v>
      </c>
      <c r="H29">
        <f t="shared" ca="1" si="1"/>
        <v>585276.82167847839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98326.554765620473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829806.71818610036</v>
      </c>
      <c r="F32">
        <f t="shared" si="2"/>
        <v>731480.16342047986</v>
      </c>
      <c r="G32">
        <f t="shared" si="3"/>
        <v>731480.16342047986</v>
      </c>
      <c r="H32">
        <f t="shared" si="1"/>
        <v>1309294.2821530737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585276.82167847839</v>
      </c>
      <c r="F35">
        <f t="shared" ca="1" si="2"/>
        <v>585276.82167847839</v>
      </c>
      <c r="G35">
        <f t="shared" ca="1" si="3"/>
        <v>585276.82167847839</v>
      </c>
      <c r="H35">
        <f t="shared" ca="1" si="1"/>
        <v>2001119.0505128279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7271.6553271470366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3798.6259171663623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551632.61779012682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597602.00260597083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-420246.69324787147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8631034.6670590751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8595151.9881026763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270827.7836134762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3859706.2780138706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73431500.513444811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-77883.897437456471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109178092.86505912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-227852.00645500762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43715.884950258318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45145.386225807888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31478200.911940057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311731.2069853631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16654632.680777963</v>
      </c>
      <c r="J474" s="283">
        <f ca="1">SUMIFS('Forbrug af biomasse'!$E$1:$E$425,'Forbrug af biomasse'!$A$1:$A$425,"Biogas",'Forbrug af biomasse'!$B$1:$B$425,$A$1,'Forbrug af biomasse'!$D$1:$D$425,J$2)*'[1]Processer - data'!J474</f>
        <v>16362030.054606972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28760671.034432545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19561584.387916528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23359.633179527347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24123.488822950781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99194749.684094578</v>
      </c>
      <c r="J479" s="283">
        <f ca="1">J474*'[1]Processer - data'!J$479*Biogasanlæg!AC$3</f>
        <v>96388186.676047713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130068638.9028337</v>
      </c>
      <c r="J480" s="283">
        <f ca="1">-SUMIFS('Resultater - Vestdanmark'!J$3:J$504,'Resultater - Vestdanmark'!$F$3:$F$504,"Gødning",'Resultater - Vestdanmark'!$A$3:$A$504,"&lt;&gt;Gødning")-SUM(J475:J479)</f>
        <v>125700482.99199793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14.367810032463249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13.532612141270118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5.7011254682299599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3.2466189709661259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29.003356837261759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15.645354260187279</v>
      </c>
      <c r="J489" s="283">
        <f ca="1">SUM(J455:J473)*'[1]Processer - data'!$H$489</f>
        <v>15.581630009842709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1686.8174943707857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881.17331795488803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161253.53800096706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174691.33283438097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-121876.74474075671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3563965.7329409216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3599848.4118973212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90356.61638652379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531239.97198612941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10640012.583050432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-11285.152052691872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7759724.8436362976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-16194.355742654174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3669.0580878009578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3789.0356022112182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1524399.0880599462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1853830.793014637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3113252.2994941799</v>
      </c>
      <c r="J474" s="283">
        <f ca="1">SUMIFS('Forbrug af biomasse'!$E$1:$E$425,'Forbrug af biomasse'!$A$1:$A$425,"Biogas",'Forbrug af biomasse'!$B$1:$B$425,$A$1,'Forbrug af biomasse'!$D$1:$D$425,J$2)*'[1]Processer - data'!J474</f>
        <v>3132497.0295839394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4167338.2616947512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1390320.240741106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1960.565390427993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2024.6755126319485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18542485.353530575</v>
      </c>
      <c r="J479" s="283">
        <f ca="1">J474*'[1]Processer - data'!J$479*Biogasanlæg!AC$3</f>
        <v>18453438.078405634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62806996.945503622</v>
      </c>
      <c r="J480" s="283">
        <f ca="1">-SUMIFS('Resultater - Østdanmark'!J$3:J$504,'Resultater - Østdanmark'!$F$3:$F$504,"Gødning",'Resultater - Østdanmark'!$A$3:$A$504,"&lt;&gt;Gødning")-SUM(J475:J479)</f>
        <v>60995050.425084464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7.7877811162107218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7.5604373100324374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2.2734759288099871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0.74731515806140647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8.4827499410238172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3.7052087987801001</v>
      </c>
      <c r="J489" s="283">
        <f ca="1">SUM(J455:J473)*'[1]Processer - data'!$H$489</f>
        <v>3.743804197212846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12063115.323943416</v>
      </c>
      <c r="O3" s="98">
        <f ca="1">SUMIF($F$3:$F$509,$L$3,J$3:J$509)</f>
        <v>11118898.871126572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8958.472821517822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4679.7992351212506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12799320.650900256</v>
      </c>
      <c r="J95" s="277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13807306.411139132</v>
      </c>
      <c r="J96" s="277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1769997.0584818162</v>
      </c>
      <c r="J97" s="277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144673.8645132767</v>
      </c>
      <c r="J98" s="277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-7899064778.4300537</v>
      </c>
      <c r="J99" s="277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-606647.28855816624</v>
      </c>
      <c r="J100" s="277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1034388.9484922757</v>
      </c>
      <c r="J101" s="277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286226.56294538995</v>
      </c>
      <c r="J102" s="277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310246.95545695163</v>
      </c>
      <c r="J104" s="277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9488.6186867232918</v>
      </c>
      <c r="J105" s="277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-518070170.56194645</v>
      </c>
      <c r="J106" s="277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-34973.233836315019</v>
      </c>
      <c r="J107" s="277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74625.88058269133</v>
      </c>
      <c r="J108" s="277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343504.41336069477</v>
      </c>
      <c r="J109" s="277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9967942.9800798073</v>
      </c>
      <c r="J110" s="277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195343.77170144278</v>
      </c>
      <c r="J111" s="277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3731303.0466279737</v>
      </c>
      <c r="J112" s="277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42507.033653433064</v>
      </c>
      <c r="J113" s="277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-2586204586.6692138</v>
      </c>
      <c r="J114" s="277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-10817.013072585138</v>
      </c>
      <c r="J115" s="277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2797326.9329336165</v>
      </c>
      <c r="J116" s="277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21412.262565954799</v>
      </c>
      <c r="J117" s="277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1157085.7271217881</v>
      </c>
      <c r="J118" s="277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9553.1632986567565</v>
      </c>
      <c r="J119" s="277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441971.06065624644</v>
      </c>
      <c r="J120" s="277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8833.5743465669384</v>
      </c>
      <c r="J121" s="277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-537450594.13078606</v>
      </c>
      <c r="J122" s="277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-2709.8349283905177</v>
      </c>
      <c r="J123" s="277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486132.10955144238</v>
      </c>
      <c r="J124" s="277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82323881.005690798</v>
      </c>
      <c r="J125" s="277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5239.8247641809012</v>
      </c>
      <c r="J126" s="277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116133.63423732575</v>
      </c>
      <c r="J127" s="277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171561.69845929107</v>
      </c>
      <c r="J128" s="277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7245.7392422613466</v>
      </c>
      <c r="J129" s="277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-285090575.83192879</v>
      </c>
      <c r="J130" s="277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-6757.0168947177917</v>
      </c>
      <c r="J131" s="277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11008.392730152173</v>
      </c>
      <c r="J132" s="277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1128905.9256907196</v>
      </c>
      <c r="J133" s="277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1994.5176843777681</v>
      </c>
      <c r="J134" s="277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7510.1592646289591</v>
      </c>
      <c r="J135" s="277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13826.644973337128</v>
      </c>
      <c r="J136" s="277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1418.8674777386532</v>
      </c>
      <c r="J137" s="277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-55826704.872071199</v>
      </c>
      <c r="J138" s="277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-2492.2636103603218</v>
      </c>
      <c r="J139" s="277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2371.2412074498138</v>
      </c>
      <c r="J140" s="277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712886.15579109383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772293.33544035186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-542123.43798862817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2679978.7351939101</v>
      </c>
      <c r="J426" s="277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104331.85268210551</v>
      </c>
      <c r="J427" s="277">
        <f>'Resultater - Vestdanmark'!J427+'Resultater - Østdanmark'!J427</f>
        <v>102393.86056963103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13709.205442428665</v>
      </c>
      <c r="J428" s="277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1388963.5194082048</v>
      </c>
      <c r="J429" s="277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1262146.510248078</v>
      </c>
      <c r="J430" s="277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24180.745341776219</v>
      </c>
      <c r="J431" s="277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112563.08046776136</v>
      </c>
      <c r="J432" s="277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111066.04139884243</v>
      </c>
      <c r="J433" s="277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90971.147089593054</v>
      </c>
      <c r="J434" s="277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44121.743543858545</v>
      </c>
      <c r="J435" s="277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5823.9227067081456</v>
      </c>
      <c r="J436" s="277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59861.078960088766</v>
      </c>
      <c r="J437" s="277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157498.34817848625</v>
      </c>
      <c r="J438" s="277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580.93006043583182</v>
      </c>
      <c r="J439" s="280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4752039274.4896984</v>
      </c>
      <c r="J440" s="274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131956390.2838318</v>
      </c>
      <c r="J441" s="277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62759746.598407798</v>
      </c>
      <c r="J443" s="277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115059535.4304143</v>
      </c>
      <c r="J444" s="277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1346116103.3222597</v>
      </c>
      <c r="J445" s="277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193911524.74636257</v>
      </c>
      <c r="J446" s="277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1828078772.7125964</v>
      </c>
      <c r="J449" s="277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131151778.14795476</v>
      </c>
      <c r="J450" s="277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97358068.441119805</v>
      </c>
      <c r="J453" s="277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3223276216.3233547</v>
      </c>
      <c r="J454" s="277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12195000.399999997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87814468.774844885</v>
      </c>
      <c r="J458" s="277">
        <f>'Resultater - Vestdanmark'!J458+'Resultater - Østdanmark'!J458</f>
        <v>84071513.096495241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-93138.953061874388</v>
      </c>
      <c r="J459" s="283">
        <f>'Resultater - Vestdanmark'!J459+'Resultater - Østdanmark'!J459</f>
        <v>-89169.049490148347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119215807.62637229</v>
      </c>
      <c r="J460" s="277">
        <f>'Resultater - Vestdanmark'!J460+'Resultater - Østdanmark'!J460</f>
        <v>116937817.70869543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-248800.47137658359</v>
      </c>
      <c r="J461" s="283">
        <f>'Resultater - Vestdanmark'!J461+'Resultater - Østdanmark'!J461</f>
        <v>-244046.3621976618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47384.943038059275</v>
      </c>
      <c r="J462" s="277">
        <f>'Resultater - Vestdanmark'!J462+'Resultater - Østdanmark'!J462</f>
        <v>48934.421828019105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72263542.273224667</v>
      </c>
      <c r="J463" s="277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74480686.960000008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38439586.355437025</v>
      </c>
      <c r="J473" s="277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19767884.980272144</v>
      </c>
      <c r="J474" s="283">
        <f ca="1">'Resultater - Vestdanmark'!J474+'Resultater - Østdanmark'!J474</f>
        <v>19494527.084190913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34394000.270147577</v>
      </c>
      <c r="J475" s="283">
        <f>'Resultater - Vestdanmark'!J475+'Resultater - Østdanmark'!J475</f>
        <v>32928009.296127297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21360055.117827062</v>
      </c>
      <c r="J476" s="283">
        <f>'Resultater - Vestdanmark'!J476+'Resultater - Østdanmark'!J476</f>
        <v>20951904.628657635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25320.198569955341</v>
      </c>
      <c r="J477" s="283">
        <f>'Resultater - Vestdanmark'!J477+'Resultater - Østdanmark'!J477</f>
        <v>26148.164335582729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6383279.5674681785</v>
      </c>
      <c r="J478" s="283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117737235.03762515</v>
      </c>
      <c r="J479" s="283">
        <f ca="1">'Resultater - Vestdanmark'!J479+'Resultater - Østdanmark'!J479</f>
        <v>114841624.75445335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192875635.84833732</v>
      </c>
      <c r="J480" s="283">
        <f ca="1">'Resultater - Vestdanmark'!J480+'Resultater - Østdanmark'!J480</f>
        <v>186695533.4170824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22.15559114867397</v>
      </c>
      <c r="J481" s="287">
        <f>'Resultater - Vestdanmark'!J481+'Resultater - Østdanmark'!J481</f>
        <v>21.093049451302555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37.486106778285574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19.350563058967378</v>
      </c>
      <c r="J489" s="290">
        <f ca="1">'Resultater - Vestdanmark'!J489+'Resultater - Østdanmark'!J489</f>
        <v>19.325434207055554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138453.77532930995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218997.00880052804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436117381.85566187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436117381.85566187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436117381.85566187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16654632.680777963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14170678.526299225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2483954.1544787381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659441.56058834167</v>
      </c>
      <c r="O57" s="190">
        <f t="shared" si="1"/>
        <v>659441.56058834167</v>
      </c>
      <c r="P57" s="200">
        <f t="shared" si="10"/>
        <v>1061170.3273835385</v>
      </c>
      <c r="Q57" s="187">
        <f>IFERROR(VLOOKUP(A57,[1]Energiindhold!$A$2:$C$11,3,FALSE),IFERROR(VLOOKUP(A57,[1]Biogasudbytte!$A$2:$B$18,2,FALSE)*[1]Energiindhold!$C$10,0))*O57</f>
        <v>1.420437121507288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7">
        <f>IFERROR(VLOOKUP(A57,[1]Biogasudbytte!$A$2:$B$18,2,FALSE)*[1]Energiindhold!$C$10,0)*J57*IFERROR(VLOOKUP(A57,Biogasanlæg!$F$3:$G$8,2,FALSE),1)</f>
        <v>2.2857608851841418</v>
      </c>
      <c r="T57" s="188">
        <f t="shared" si="11"/>
        <v>1.420437121507288</v>
      </c>
      <c r="U57" s="186">
        <f>O57*IFERROR(VLOOKUP(A57,[1]Tørstofindhold!A$2:B$24,2,FALSE),0)</f>
        <v>197832.4681765025</v>
      </c>
      <c r="V57" s="187">
        <f>IF(D57=År1,P57,SUM(O57,P57))*IFERROR(VLOOKUP(A57,[1]Tørstofindhold!A$2:B$24,2,FALSE),0)</f>
        <v>516183.56639156403</v>
      </c>
      <c r="W57" s="187">
        <f>J57*IFERROR(VLOOKUP(A57,[1]Tørstofindhold!A$2:B$24,2,FALSE),0)</f>
        <v>318351.09821506153</v>
      </c>
      <c r="X57" s="188">
        <f t="shared" si="12"/>
        <v>197832.4681765025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3337.0904542181925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3337.0904542181925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1.5694002697142738E-3</v>
      </c>
      <c r="S59" s="187">
        <f>IFERROR(VLOOKUP(A59,[1]Biogasudbytte!$A$2:$B$18,2,FALSE)*[1]Energiindhold!$C$10,0)*J59*IFERROR(VLOOKUP(A59,Biogasanlæg!$F$3:$G$8,2,FALSE),1)</f>
        <v>1.5694002697142738E-3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210.23669861574612</v>
      </c>
      <c r="W59" s="187">
        <f>J59*IFERROR(VLOOKUP(A59,[1]Tørstofindhold!A$2:B$24,2,FALSE),0)</f>
        <v>210.23669861574612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110008.34505172751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75311.342010026739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6509799.4083407354</v>
      </c>
      <c r="O64" s="190">
        <f t="shared" si="1"/>
        <v>6509799.4083407354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11.977217186420912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12.11578064180161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11.977217186420912</v>
      </c>
      <c r="U64" s="186">
        <f>O64*IFERROR(VLOOKUP(A64,[1]Tørstofindhold!A$2:B$24,2,FALSE),0)</f>
        <v>1822743.8343354061</v>
      </c>
      <c r="V64" s="187">
        <f>IF(D64=År1,P64,SUM(O64,P64))*IFERROR(VLOOKUP(A64,[1]Tørstofindhold!A$2:B$24,2,FALSE),0)</f>
        <v>1843831.0100982136</v>
      </c>
      <c r="W64" s="187">
        <f>J64*IFERROR(VLOOKUP(A64,[1]Tørstofindhold!A$2:B$24,2,FALSE),0)</f>
        <v>21087.175762807488</v>
      </c>
      <c r="X64" s="188">
        <f t="shared" si="12"/>
        <v>1822743.8343354061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53742.432547067721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1390100.5457177102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1443842.9782647779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14.677664177010669</v>
      </c>
      <c r="S67" s="187">
        <f>IFERROR(VLOOKUP(A67,[1]Biogasudbytte!$A$2:$B$18,2,FALSE)*[1]Energiindhold!$C$10,0)*J67*IFERROR(VLOOKUP(A67,Biogasanlæg!$F$3:$G$8,2,FALSE),1)</f>
        <v>0.30985414454742083</v>
      </c>
      <c r="T67" s="188">
        <f t="shared" si="11"/>
        <v>14.367810032463249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1227266.5315250612</v>
      </c>
      <c r="W67" s="187">
        <f>J67*IFERROR(VLOOKUP(A67,[1]Tørstofindhold!A$2:B$24,2,FALSE),0)</f>
        <v>45681.067665007562</v>
      </c>
      <c r="X67" s="188">
        <f t="shared" si="12"/>
        <v>1181585.4638600536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-3862742.0312364982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-51961.836502145103</v>
      </c>
      <c r="O70" s="190">
        <f t="shared" si="20"/>
        <v>0</v>
      </c>
      <c r="P70" s="200">
        <f t="shared" si="10"/>
        <v>508461.98144503916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7">
        <f>IFERROR(VLOOKUP(A70,[1]Biogasudbytte!$A$2:$B$18,2,FALSE)*[1]Energiindhold!$C$10,0)*J70*IFERROR(VLOOKUP(A70,Biogasanlæg!$F$3:$G$8,2,FALSE),1)</f>
        <v>1.8727470858101014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213554.03220691642</v>
      </c>
      <c r="W70" s="187">
        <f>J70*IFERROR(VLOOKUP(A70,[1]Tørstofindhold!A$2:B$24,2,FALSE),0)</f>
        <v>213554.03220691642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2838.8656563257464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2182912.1753559932</v>
      </c>
      <c r="O73" s="190">
        <f t="shared" si="20"/>
        <v>2182912.1753559932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7.4761685928897279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7.4858913103214517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7.4761685928897279</v>
      </c>
      <c r="U73" s="186">
        <f>O73*IFERROR(VLOOKUP(A73,[1]Tørstofindhold!A$2:B$24,2,FALSE),0)</f>
        <v>676702.7743603579</v>
      </c>
      <c r="V73" s="187">
        <f>IF(D73=År1,P73,SUM(O73,P73))*IFERROR(VLOOKUP(A73,[1]Tørstofindhold!A$2:B$24,2,FALSE),0)</f>
        <v>677582.82271381887</v>
      </c>
      <c r="W73" s="187">
        <f>J73*IFERROR(VLOOKUP(A73,[1]Tørstofindhold!A$2:B$24,2,FALSE),0)</f>
        <v>880.04835346098139</v>
      </c>
      <c r="X73" s="188">
        <f t="shared" si="12"/>
        <v>676702.7743603579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812928.99314271065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-812928.99314271065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7893966.0004921574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87">
        <f>IFERROR(VLOOKUP(A75,[1]Biogasudbytte!$A$2:$B$18,2,FALSE)*[1]Energiindhold!$C$10,0)*J75*IFERROR(VLOOKUP(A75,Biogasanlæg!$F$3:$G$8,2,FALSE),1)</f>
        <v>3.9958466497891258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599941.41603740398</v>
      </c>
      <c r="W75" s="187">
        <f>J75*IFERROR(VLOOKUP(A75,[1]Tørstofindhold!A$2:B$24,2,FALSE),0)</f>
        <v>599941.41603740398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84223.753359721275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314782.00911940058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3156990.6030622926</v>
      </c>
      <c r="O77" s="190">
        <f t="shared" si="20"/>
        <v>2973555.9309564214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10.675065792133553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11.805133204872202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10.675065792133553</v>
      </c>
      <c r="U77" s="186">
        <f>O77*IFERROR(VLOOKUP(A77,[1]Tørstofindhold!A$2:B$24,2,FALSE),0)</f>
        <v>892066.77928692638</v>
      </c>
      <c r="V77" s="187">
        <f>IF(D77=År1,P77,SUM(O77,P77))*IFERROR(VLOOKUP(A77,[1]Tørstofindhold!A$2:B$24,2,FALSE),0)</f>
        <v>986501.38202274661</v>
      </c>
      <c r="W77" s="187">
        <f>J77*IFERROR(VLOOKUP(A77,[1]Tørstofindhold!A$2:B$24,2,FALSE),0)</f>
        <v>94434.602735820168</v>
      </c>
      <c r="X77" s="188">
        <f t="shared" si="12"/>
        <v>892066.77928692638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2029734.6292751078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24906.257794285637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3896345.2282942934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83235.244958684838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4123.4286638275544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-280651.88550969982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152898.46172507474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72222.074160927164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2451693.2150962139</v>
      </c>
      <c r="O92" s="190">
        <f t="shared" si="20"/>
        <v>2451693.2150962139</v>
      </c>
      <c r="P92" s="200">
        <f t="shared" si="24"/>
        <v>1497865.6247316466</v>
      </c>
      <c r="Q92" s="187">
        <f>IFERROR(VLOOKUP(A92,[1]Energiindhold!$A$2:$C$11,3,FALSE),IFERROR(VLOOKUP(A92,[1]Biogasudbytte!$A$2:$B$18,2,FALSE)*[1]Energiindhold!$C$10,0))*O92</f>
        <v>1.2234194312651618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7">
        <f>IFERROR(VLOOKUP(A92,[1]Biogasudbytte!$A$2:$B$18,2,FALSE)*[1]Energiindhold!$C$10,0)*J92*IFERROR(VLOOKUP(A92,Biogasanlæg!$F$3:$G$8,2,FALSE),1)</f>
        <v>0.74744992539733912</v>
      </c>
      <c r="T92" s="188">
        <f t="shared" si="25"/>
        <v>1.2234194312651616</v>
      </c>
      <c r="U92" s="186">
        <f>O92*IFERROR(VLOOKUP(A92,[1]Tørstofindhold!A$2:B$24,2,FALSE),0)</f>
        <v>147101.59290577282</v>
      </c>
      <c r="V92" s="187">
        <f>IF(D92=År1,P92,SUM(O92,P92))*IFERROR(VLOOKUP(A92,[1]Tørstofindhold!A$2:B$24,2,FALSE),0)</f>
        <v>236973.53038967162</v>
      </c>
      <c r="W92" s="187">
        <f>J92*IFERROR(VLOOKUP(A92,[1]Tørstofindhold!A$2:B$24,2,FALSE),0)</f>
        <v>89871.937483898801</v>
      </c>
      <c r="X92" s="188">
        <f t="shared" si="26"/>
        <v>147101.59290577282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6391729.2665735735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87">
        <f>IFERROR(VLOOKUP(A93,[1]Biogasudbytte!$A$2:$B$18,2,FALSE)*[1]Energiindhold!$C$10,0)*J93*IFERROR(VLOOKUP(A93,Biogasanlæg!$F$3:$G$8,2,FALSE),1)</f>
        <v>2.7535569680398959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319586.46332867868</v>
      </c>
      <c r="W93" s="187">
        <f>J93*IFERROR(VLOOKUP(A93,[1]Tørstofindhold!A$2:B$24,2,FALSE),0)</f>
        <v>319586.46332867868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980534.87657675741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132728.62230789059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228512.55206896659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434334426.98586202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434334426.98586202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434334426.98586202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16362030.054606972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13769740.953721102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2592289.1008858699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690525.89231115999</v>
      </c>
      <c r="O105" s="190">
        <f t="shared" si="20"/>
        <v>690525.89231115999</v>
      </c>
      <c r="P105" s="200">
        <f t="shared" si="24"/>
        <v>1111191.0910754299</v>
      </c>
      <c r="Q105" s="187">
        <f>IFERROR(VLOOKUP(A105,[1]Energiindhold!$A$2:$C$11,3,FALSE),IFERROR(VLOOKUP(A105,[1]Biogasudbytte!$A$2:$B$18,2,FALSE)*[1]Energiindhold!$C$10,0))*O105</f>
        <v>1.4873927720382387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7">
        <f>IFERROR(VLOOKUP(A105,[1]Biogasudbytte!$A$2:$B$18,2,FALSE)*[1]Energiindhold!$C$10,0)*J105*IFERROR(VLOOKUP(A105,Biogasanlæg!$F$3:$G$8,2,FALSE),1)</f>
        <v>2.3935056101764762</v>
      </c>
      <c r="T105" s="188">
        <f t="shared" si="25"/>
        <v>1.4873927720382389</v>
      </c>
      <c r="U105" s="186">
        <f>O105*IFERROR(VLOOKUP(A105,[1]Tørstofindhold!A$2:B$24,2,FALSE),0)</f>
        <v>207157.767693348</v>
      </c>
      <c r="V105" s="187">
        <f>IF(D105=År1,P105,SUM(O105,P105))*IFERROR(VLOOKUP(A105,[1]Tørstofindhold!A$2:B$24,2,FALSE),0)</f>
        <v>540515.09501597693</v>
      </c>
      <c r="W105" s="187">
        <f>J105*IFERROR(VLOOKUP(A105,[1]Tørstofindhold!A$2:B$24,2,FALSE),0)</f>
        <v>333357.32732262899</v>
      </c>
      <c r="X105" s="188">
        <f t="shared" si="26"/>
        <v>207157.76769334794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3446.2126889929687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3446.2126889929687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1.6207193655065032E-3</v>
      </c>
      <c r="S107" s="187">
        <f>IFERROR(VLOOKUP(A107,[1]Biogasudbytte!$A$2:$B$18,2,FALSE)*[1]Energiindhold!$C$10,0)*J107*IFERROR(VLOOKUP(A107,Biogasanlæg!$F$3:$G$8,2,FALSE),1)</f>
        <v>1.6207193655065032E-3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217.11139940655701</v>
      </c>
      <c r="W107" s="187">
        <f>J107*IFERROR(VLOOKUP(A107,[1]Tørstofindhold!A$2:B$24,2,FALSE),0)</f>
        <v>217.11139940655701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102256.20137296121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75243.769743329321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7322001.848076636</v>
      </c>
      <c r="O112" s="190">
        <f t="shared" si="20"/>
        <v>7322001.848076636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13.471568150230002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13.61000728108651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13.471568150230002</v>
      </c>
      <c r="U112" s="186">
        <f>O112*IFERROR(VLOOKUP(A112,[1]Tørstofindhold!A$2:B$24,2,FALSE),0)</f>
        <v>2050160.5174614582</v>
      </c>
      <c r="V112" s="187">
        <f>IF(D112=År1,P112,SUM(O112,P112))*IFERROR(VLOOKUP(A112,[1]Tørstofindhold!A$2:B$24,2,FALSE),0)</f>
        <v>2071228.7729895904</v>
      </c>
      <c r="W112" s="187">
        <f>J112*IFERROR(VLOOKUP(A112,[1]Tørstofindhold!A$2:B$24,2,FALSE),0)</f>
        <v>21068.255528132213</v>
      </c>
      <c r="X112" s="188">
        <f t="shared" si="26"/>
        <v>2050160.5174614582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53519.00366190957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1309294.2821530737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1362813.2858149833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13.841178097643004</v>
      </c>
      <c r="S115" s="187">
        <f>IFERROR(VLOOKUP(A115,[1]Biogasudbytte!$A$2:$B$18,2,FALSE)*[1]Energiindhold!$C$10,0)*J115*IFERROR(VLOOKUP(A115,Biogasanlæg!$F$3:$G$8,2,FALSE),1)</f>
        <v>0.30856595637288614</v>
      </c>
      <c r="T115" s="188">
        <f t="shared" si="25"/>
        <v>13.532612141270118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1158391.2929427358</v>
      </c>
      <c r="W115" s="187">
        <f>J115*IFERROR(VLOOKUP(A115,[1]Tørstofindhold!A$2:B$24,2,FALSE),0)</f>
        <v>45491.153112623135</v>
      </c>
      <c r="X115" s="188">
        <f t="shared" si="26"/>
        <v>1112900.1398301127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-3862742.0312364982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-51417.493458536803</v>
      </c>
      <c r="O118" s="190">
        <f t="shared" si="20"/>
        <v>0</v>
      </c>
      <c r="P118" s="200">
        <f t="shared" si="24"/>
        <v>505095.54922592157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7">
        <f>IFERROR(VLOOKUP(A118,[1]Biogasudbytte!$A$2:$B$18,2,FALSE)*[1]Energiindhold!$C$10,0)*J118*IFERROR(VLOOKUP(A118,Biogasanlæg!$F$3:$G$8,2,FALSE),1)</f>
        <v>1.8603479756347201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212140.13067488704</v>
      </c>
      <c r="W118" s="187">
        <f>J118*IFERROR(VLOOKUP(A118,[1]Tørstofindhold!A$2:B$24,2,FALSE),0)</f>
        <v>212140.13067488704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2832.9524091506291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2457183.2199323736</v>
      </c>
      <c r="O121" s="190">
        <f t="shared" si="20"/>
        <v>2457183.2199323736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8.415508522617591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8.4252109880055954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8.415508522617591</v>
      </c>
      <c r="U121" s="186">
        <f>O121*IFERROR(VLOOKUP(A121,[1]Tørstofindhold!A$2:B$24,2,FALSE),0)</f>
        <v>761726.79817903577</v>
      </c>
      <c r="V121" s="187">
        <f>IF(D121=År1,P121,SUM(O121,P121))*IFERROR(VLOOKUP(A121,[1]Tørstofindhold!A$2:B$24,2,FALSE),0)</f>
        <v>762605.01342587243</v>
      </c>
      <c r="W121" s="187">
        <f>J121*IFERROR(VLOOKUP(A121,[1]Tørstofindhold!A$2:B$24,2,FALSE),0)</f>
        <v>878.21524683669497</v>
      </c>
      <c r="X121" s="188">
        <f t="shared" si="26"/>
        <v>761726.79817903577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785628.01869998709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-785628.01869998709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2445198.048489566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7743127.1535502924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3.9194935338556229</v>
      </c>
      <c r="S123" s="187">
        <f>IFERROR(VLOOKUP(A123,[1]Biogasudbytte!$A$2:$B$18,2,FALSE)*[1]Energiindhold!$C$10,0)*J123*IFERROR(VLOOKUP(A123,Biogasanlæg!$F$3:$G$8,2,FALSE),1)</f>
        <v>3.9194935338556229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588477.66366982216</v>
      </c>
      <c r="W123" s="187">
        <f>J123*IFERROR(VLOOKUP(A123,[1]Tørstofindhold!A$2:B$24,2,FALSE),0)</f>
        <v>588477.66366982216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60135.437128841644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314661.48085110582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3533632.4244972672</v>
      </c>
      <c r="O125" s="190">
        <f t="shared" si="20"/>
        <v>3371673.9663868723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12.104309539328874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13.233944255584344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12.104309539328874</v>
      </c>
      <c r="U125" s="186">
        <f>O125*IFERROR(VLOOKUP(A125,[1]Tørstofindhold!A$2:B$24,2,FALSE),0)</f>
        <v>1011502.1899160617</v>
      </c>
      <c r="V125" s="187">
        <f>IF(D125=År1,P125,SUM(O125,P125))*IFERROR(VLOOKUP(A125,[1]Tørstofindhold!A$2:B$24,2,FALSE),0)</f>
        <v>1105900.6341713935</v>
      </c>
      <c r="W125" s="187">
        <f>J125*IFERROR(VLOOKUP(A125,[1]Tørstofindhold!A$2:B$24,2,FALSE),0)</f>
        <v>94398.444255331749</v>
      </c>
      <c r="X125" s="188">
        <f t="shared" si="26"/>
        <v>1011502.1899160617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1964839.0076939645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19861.924916870877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3823969.5719075543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91868.966380335653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4092.8191064506923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-266944.62894514803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148453.72937457461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69347.610603876325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2543796.5149034681</v>
      </c>
      <c r="O140" s="190">
        <f t="shared" si="39"/>
        <v>2543796.5149034681</v>
      </c>
      <c r="P140" s="200">
        <f t="shared" si="24"/>
        <v>1554136.2730559006</v>
      </c>
      <c r="Q140" s="187">
        <f>IFERROR(VLOOKUP(A140,[1]Energiindhold!$A$2:$C$11,3,FALSE),IFERROR(VLOOKUP(A140,[1]Biogasudbytte!$A$2:$B$18,2,FALSE)*[1]Energiindhold!$C$10,0))*O140</f>
        <v>1.2693798989019798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7">
        <f>IFERROR(VLOOKUP(A140,[1]Biogasudbytte!$A$2:$B$18,2,FALSE)*[1]Energiindhold!$C$10,0)*J140*IFERROR(VLOOKUP(A140,Biogasanlæg!$F$3:$G$8,2,FALSE),1)</f>
        <v>0.77552954161762511</v>
      </c>
      <c r="T140" s="188">
        <f t="shared" si="25"/>
        <v>1.2693798989019798</v>
      </c>
      <c r="U140" s="186">
        <f>O140*IFERROR(VLOOKUP(A140,[1]Tørstofindhold!A$2:B$24,2,FALSE),0)</f>
        <v>152627.79089420807</v>
      </c>
      <c r="V140" s="187">
        <f>IF(D140=År1,P140,SUM(O140,P140))*IFERROR(VLOOKUP(A140,[1]Tørstofindhold!A$2:B$24,2,FALSE),0)</f>
        <v>245875.96727756213</v>
      </c>
      <c r="W140" s="187">
        <f>J140*IFERROR(VLOOKUP(A140,[1]Tørstofindhold!A$2:B$24,2,FALSE),0)</f>
        <v>93248.176383354032</v>
      </c>
      <c r="X140" s="188">
        <f t="shared" si="26"/>
        <v>152627.7908942081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6119291.7094537346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87">
        <f>IFERROR(VLOOKUP(A141,[1]Biogasudbytte!$A$2:$B$18,2,FALSE)*[1]Energiindhold!$C$10,0)*J141*IFERROR(VLOOKUP(A141,Biogasanlæg!$F$3:$G$8,2,FALSE),1)</f>
        <v>2.6361908684326694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305964.58547268674</v>
      </c>
      <c r="W141" s="187">
        <f>J141*IFERROR(VLOOKUP(A141,[1]Tørstofindhold!A$2:B$24,2,FALSE),0)</f>
        <v>305964.58547268674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945493.60796413617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2001119.0505128279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2001119.0505128279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2001119.0505128279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29.003356837261759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29.003356837261759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989720.1303994694</v>
      </c>
      <c r="W145" s="187">
        <f>J145*IFERROR(VLOOKUP(A145,[1]Tørstofindhold!A$2:B$24,2,FALSE),0)</f>
        <v>0</v>
      </c>
      <c r="X145" s="188">
        <f t="shared" ca="1" si="26"/>
        <v>989720.1303994694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551632.61779012682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551632.61779012682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-13854.556574310172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22094.17171616407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103237456.14725502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103237456.14725502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103237456.14725502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3113252.2994941799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2648926.4790757964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464325.82041838346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89002.270098627952</v>
      </c>
      <c r="O201" s="190">
        <f t="shared" si="59"/>
        <v>89002.270098627952</v>
      </c>
      <c r="P201" s="200">
        <f t="shared" si="49"/>
        <v>143222.04383687259</v>
      </c>
      <c r="Q201" s="187">
        <f>IFERROR(VLOOKUP(A201,[1]Energiindhold!$A$2:$C$11,3,FALSE),IFERROR(VLOOKUP(A201,[1]Biogasudbytte!$A$2:$B$18,2,FALSE)*[1]Energiindhold!$C$10,0))*O201</f>
        <v>0.19171088979244461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7">
        <f>IFERROR(VLOOKUP(A201,[1]Biogasudbytte!$A$2:$B$18,2,FALSE)*[1]Energiindhold!$C$10,0)*J201*IFERROR(VLOOKUP(A201,Biogasanlæg!$F$3:$G$8,2,FALSE),1)</f>
        <v>0.30850028242462357</v>
      </c>
      <c r="T201" s="188">
        <f t="shared" si="50"/>
        <v>0.19171088979244455</v>
      </c>
      <c r="U201" s="186">
        <f>O201*IFERROR(VLOOKUP(A201,[1]Tørstofindhold!A$2:B$24,2,FALSE),0)</f>
        <v>26700.681029588384</v>
      </c>
      <c r="V201" s="187">
        <f>IF(D201=År1,P201,SUM(O201,P201))*IFERROR(VLOOKUP(A201,[1]Tørstofindhold!A$2:B$24,2,FALSE),0)</f>
        <v>69667.294180650162</v>
      </c>
      <c r="W201" s="187">
        <f>J201*IFERROR(VLOOKUP(A201,[1]Tørstofindhold!A$2:B$24,2,FALSE),0)</f>
        <v>42966.613151061778</v>
      </c>
      <c r="X201" s="188">
        <f t="shared" si="51"/>
        <v>26700.681029588384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280.08077006114183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280.08077006114183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1.317191853520544E-4</v>
      </c>
      <c r="S203" s="187">
        <f>IFERROR(VLOOKUP(A203,[1]Biogasudbytte!$A$2:$B$18,2,FALSE)*[1]Energiindhold!$C$10,0)*J203*IFERROR(VLOOKUP(A203,Biogasanlæg!$F$3:$G$8,2,FALSE),1)</f>
        <v>1.317191853520544E-4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17.645088513851935</v>
      </c>
      <c r="W203" s="187">
        <f>J203*IFERROR(VLOOKUP(A203,[1]Tørstofindhold!A$2:B$24,2,FALSE),0)</f>
        <v>17.645088513851935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-18364.881940672021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10365.657989973257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1041828.6094706701</v>
      </c>
      <c r="O208" s="190">
        <f t="shared" si="59"/>
        <v>1041828.6094706701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1.9168344128498493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1.9359059278441515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1.9168344128498493</v>
      </c>
      <c r="U208" s="186">
        <f>O208*IFERROR(VLOOKUP(A208,[1]Tørstofindhold!A$2:B$24,2,FALSE),0)</f>
        <v>291712.01065178768</v>
      </c>
      <c r="V208" s="187">
        <f>IF(D208=År1,P208,SUM(O208,P208))*IFERROR(VLOOKUP(A208,[1]Tørstofindhold!A$2:B$24,2,FALSE),0)</f>
        <v>294614.39488898014</v>
      </c>
      <c r="W208" s="187">
        <f>J208*IFERROR(VLOOKUP(A208,[1]Tørstofindhold!A$2:B$24,2,FALSE),0)</f>
        <v>2902.384237192512</v>
      </c>
      <c r="X208" s="188">
        <f t="shared" si="51"/>
        <v>291712.01065178763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22191.567452932264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753475.91282974416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775667.48028267641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7.9157274860233011</v>
      </c>
      <c r="S211" s="187">
        <f>IFERROR(VLOOKUP(A211,[1]Biogasudbytte!$A$2:$B$18,2,FALSE)*[1]Energiindhold!$C$10,0)*J211*IFERROR(VLOOKUP(A211,Biogasanlæg!$F$3:$G$8,2,FALSE),1)</f>
        <v>0.12794636981257909</v>
      </c>
      <c r="T211" s="188">
        <f t="shared" si="50"/>
        <v>7.7877811162107218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659317.35824027495</v>
      </c>
      <c r="W211" s="187">
        <f>J211*IFERROR(VLOOKUP(A211,[1]Tørstofindhold!A$2:B$24,2,FALSE),0)</f>
        <v>18862.832334992425</v>
      </c>
      <c r="X211" s="188">
        <f t="shared" si="51"/>
        <v>640454.52590528247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-474117.38114065683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-22227.841189355648</v>
      </c>
      <c r="O214" s="190">
        <f t="shared" si="59"/>
        <v>0</v>
      </c>
      <c r="P214" s="200">
        <f t="shared" si="49"/>
        <v>217506.01855496093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7">
        <f>IFERROR(VLOOKUP(A214,[1]Biogasudbytte!$A$2:$B$18,2,FALSE)*[1]Energiindhold!$C$10,0)*J214*IFERROR(VLOOKUP(A214,Biogasanlæg!$F$3:$G$8,2,FALSE),1)</f>
        <v>0.80110957605389932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91352.527793083587</v>
      </c>
      <c r="W214" s="187">
        <f>J214*IFERROR(VLOOKUP(A214,[1]Tørstofindhold!A$2:B$24,2,FALSE),0)</f>
        <v>91352.527793083587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947.1343436742535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1562680.1534370915</v>
      </c>
      <c r="O217" s="190">
        <f t="shared" si="59"/>
        <v>1562680.1534370915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5.3519607503005577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5.3552045528288339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5.3519607503005577</v>
      </c>
      <c r="U217" s="186">
        <f>O217*IFERROR(VLOOKUP(A217,[1]Tørstofindhold!A$2:B$24,2,FALSE),0)</f>
        <v>484430.84756549838</v>
      </c>
      <c r="V217" s="187">
        <f>IF(D217=År1,P217,SUM(O217,P217))*IFERROR(VLOOKUP(A217,[1]Tørstofindhold!A$2:B$24,2,FALSE),0)</f>
        <v>484724.45921203739</v>
      </c>
      <c r="W217" s="187">
        <f>J217*IFERROR(VLOOKUP(A217,[1]Tørstofindhold!A$2:B$24,2,FALSE),0)</f>
        <v>293.61164653901858</v>
      </c>
      <c r="X217" s="188">
        <f t="shared" si="65"/>
        <v>484430.84756549838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392543.73090939765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-392543.73090939765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561055.81698105508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87">
        <f>IFERROR(VLOOKUP(A219,[1]Biogasudbytte!$A$2:$B$18,2,FALSE)*[1]Energiindhold!$C$10,0)*J219*IFERROR(VLOOKUP(A219,Biogasanlæg!$F$3:$G$8,2,FALSE),1)</f>
        <v>0.28400084399764031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42640.242090560183</v>
      </c>
      <c r="W219" s="187">
        <f>J219*IFERROR(VLOOKUP(A219,[1]Tørstofindhold!A$2:B$24,2,FALSE),0)</f>
        <v>42640.242090560183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-56663.967855439478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15243.990880599462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-183434.67210587108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-231198.20190680941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-45939.072923222928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276928.87898992695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80471.445505990006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24521.571336172448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2250261.9331097696</v>
      </c>
      <c r="O233" s="190">
        <f t="shared" si="59"/>
        <v>1969610.0476000698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5.3456004535884931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5.4121529790577183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5.3456004535884931</v>
      </c>
      <c r="U233" s="186">
        <f>O233*IFERROR(VLOOKUP(A233,[1]Tørstofindhold!A$2:B$24,2,FALSE),0)</f>
        <v>393922.00952001399</v>
      </c>
      <c r="V233" s="187">
        <f>IF(D233=År1,P233,SUM(O233,P233))*IFERROR(VLOOKUP(A233,[1]Tørstofindhold!A$2:B$24,2,FALSE),0)</f>
        <v>398826.32378724846</v>
      </c>
      <c r="W233" s="187">
        <f>J233*IFERROR(VLOOKUP(A233,[1]Tørstofindhold!A$2:B$24,2,FALSE),0)</f>
        <v>4904.3142672344902</v>
      </c>
      <c r="X233" s="188">
        <f t="shared" si="65"/>
        <v>393922.00952001399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18028.658633856463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10761.995034953325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2074751.0427045652</v>
      </c>
      <c r="O236" s="190">
        <f t="shared" si="59"/>
        <v>2074751.0427045652</v>
      </c>
      <c r="P236" s="200">
        <f t="shared" si="63"/>
        <v>1267572.2425659813</v>
      </c>
      <c r="Q236" s="187">
        <f>IFERROR(VLOOKUP(A236,[1]Energiindhold!$A$2:$C$11,3,FALSE),IFERROR(VLOOKUP(A236,[1]Biogasudbytte!$A$2:$B$18,2,FALSE)*[1]Energiindhold!$C$10,0))*O236</f>
        <v>1.0353215178200053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7">
        <f>IFERROR(VLOOKUP(A236,[1]Biogasudbytte!$A$2:$B$18,2,FALSE)*[1]Energiindhold!$C$10,0)*J236*IFERROR(VLOOKUP(A236,Biogasanlæg!$F$3:$G$8,2,FALSE),1)</f>
        <v>0.6325312247628504</v>
      </c>
      <c r="T236" s="188">
        <f t="shared" si="64"/>
        <v>1.0353215178200053</v>
      </c>
      <c r="U236" s="186">
        <f>O236*IFERROR(VLOOKUP(A236,[1]Tørstofindhold!A$2:B$24,2,FALSE),0)</f>
        <v>124485.0625622739</v>
      </c>
      <c r="V236" s="187">
        <f>IF(D236=År1,P236,SUM(O236,P236))*IFERROR(VLOOKUP(A236,[1]Tørstofindhold!A$2:B$24,2,FALSE),0)</f>
        <v>200539.39711623278</v>
      </c>
      <c r="W236" s="187">
        <f>J236*IFERROR(VLOOKUP(A236,[1]Tørstofindhold!A$2:B$24,2,FALSE),0)</f>
        <v>76054.334553958877</v>
      </c>
      <c r="X236" s="188">
        <f t="shared" si="65"/>
        <v>124485.0625622739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926143.13133016659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87">
        <f>IFERROR(VLOOKUP(A237,[1]Biogasudbytte!$A$2:$B$18,2,FALSE)*[1]Energiindhold!$C$10,0)*J237*IFERROR(VLOOKUP(A237,Biogasanlæg!$F$3:$G$8,2,FALSE),1)</f>
        <v>0.39898246097703582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46307.156566508333</v>
      </c>
      <c r="W237" s="187">
        <f>J237*IFERROR(VLOOKUP(A237,[1]Tørstofindhold!A$2:B$24,2,FALSE),0)</f>
        <v>46307.156566508333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54209.6497730923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-15551.122347381201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23337.857621698975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104311718.98447627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104311718.98447627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104311718.98447627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3132497.0295839394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2636205.4397722334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496291.58981170598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93725.872315405693</v>
      </c>
      <c r="O249" s="190">
        <f t="shared" si="59"/>
        <v>93725.872315405693</v>
      </c>
      <c r="P249" s="200">
        <f t="shared" si="63"/>
        <v>150823.24280639994</v>
      </c>
      <c r="Q249" s="187">
        <f>IFERROR(VLOOKUP(A249,[1]Energiindhold!$A$2:$C$11,3,FALSE),IFERROR(VLOOKUP(A249,[1]Biogasudbytte!$A$2:$B$18,2,FALSE)*[1]Energiindhold!$C$10,0))*O249</f>
        <v>0.20188552896738388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7">
        <f>IFERROR(VLOOKUP(A249,[1]Biogasudbytte!$A$2:$B$18,2,FALSE)*[1]Energiindhold!$C$10,0)*J249*IFERROR(VLOOKUP(A249,Biogasanlæg!$F$3:$G$8,2,FALSE),1)</f>
        <v>0.32487326500498548</v>
      </c>
      <c r="T249" s="188">
        <f t="shared" si="64"/>
        <v>0.20188552896738388</v>
      </c>
      <c r="U249" s="186">
        <f>O249*IFERROR(VLOOKUP(A249,[1]Tørstofindhold!A$2:B$24,2,FALSE),0)</f>
        <v>28117.761694621706</v>
      </c>
      <c r="V249" s="187">
        <f>IF(D249=År1,P249,SUM(O249,P249))*IFERROR(VLOOKUP(A249,[1]Tørstofindhold!A$2:B$24,2,FALSE),0)</f>
        <v>73364.734536541684</v>
      </c>
      <c r="W249" s="187">
        <f>J249*IFERROR(VLOOKUP(A249,[1]Tørstofindhold!A$2:B$24,2,FALSE),0)</f>
        <v>45246.972841919982</v>
      </c>
      <c r="X249" s="188">
        <f t="shared" si="65"/>
        <v>28117.761694621702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289.23935894742124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289.23935894742124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1.3602637811938273E-4</v>
      </c>
      <c r="S251" s="187">
        <f>IFERROR(VLOOKUP(A251,[1]Biogasudbytte!$A$2:$B$18,2,FALSE)*[1]Energiindhold!$C$10,0)*J251*IFERROR(VLOOKUP(A251,Biogasanlæg!$F$3:$G$8,2,FALSE),1)</f>
        <v>1.3602637811938273E-4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18.222079613687537</v>
      </c>
      <c r="W251" s="187">
        <f>J251*IFERROR(VLOOKUP(A251,[1]Tørstofindhold!A$2:B$24,2,FALSE),0)</f>
        <v>18.222079613687537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-20332.910274194179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10433.230256670677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1171100.6674383238</v>
      </c>
      <c r="O256" s="190">
        <f t="shared" si="59"/>
        <v>1171100.6674383238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2.1546788405030863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2.1738746800215782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2.1546788405030863</v>
      </c>
      <c r="U256" s="186">
        <f>O256*IFERROR(VLOOKUP(A256,[1]Tørstofindhold!A$2:B$24,2,FALSE),0)</f>
        <v>327908.18688273069</v>
      </c>
      <c r="V256" s="187">
        <f>IF(D256=År1,P256,SUM(O256,P256))*IFERROR(VLOOKUP(A256,[1]Tørstofindhold!A$2:B$24,2,FALSE),0)</f>
        <v>330829.49135459849</v>
      </c>
      <c r="W256" s="187">
        <f>J256*IFERROR(VLOOKUP(A256,[1]Tørstofindhold!A$2:B$24,2,FALSE),0)</f>
        <v>2921.3044718677897</v>
      </c>
      <c r="X256" s="188">
        <f t="shared" si="65"/>
        <v>327908.18688273069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22414.996338090419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731480.16342047986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753895.15975857025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7.689671868019551</v>
      </c>
      <c r="S259" s="187">
        <f>IFERROR(VLOOKUP(A259,[1]Biogasudbytte!$A$2:$B$18,2,FALSE)*[1]Energiindhold!$C$10,0)*J259*IFERROR(VLOOKUP(A259,Biogasanlæg!$F$3:$G$8,2,FALSE),1)</f>
        <v>0.12923455798711384</v>
      </c>
      <c r="T259" s="188">
        <f t="shared" si="64"/>
        <v>7.5604373100324374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640810.88579478476</v>
      </c>
      <c r="W259" s="187">
        <f>J259*IFERROR(VLOOKUP(A259,[1]Tørstofindhold!A$2:B$24,2,FALSE),0)</f>
        <v>19052.746887376856</v>
      </c>
      <c r="X259" s="188">
        <f t="shared" si="65"/>
        <v>621758.13890740788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-474117.381140657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-22185.398483962403</v>
      </c>
      <c r="O262" s="190">
        <f t="shared" si="75"/>
        <v>0</v>
      </c>
      <c r="P262" s="200">
        <f t="shared" si="63"/>
        <v>217936.45077407858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7">
        <f>IFERROR(VLOOKUP(A262,[1]Biogasudbytte!$A$2:$B$18,2,FALSE)*[1]Energiindhold!$C$10,0)*J262*IFERROR(VLOOKUP(A262,Biogasanlæg!$F$3:$G$8,2,FALSE),1)</f>
        <v>0.80269492700128076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91533.309325113005</v>
      </c>
      <c r="W262" s="187">
        <f>J262*IFERROR(VLOOKUP(A262,[1]Tørstofindhold!A$2:B$24,2,FALSE),0)</f>
        <v>91533.309325113005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953.04759084937086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1666809.3920167098</v>
      </c>
      <c r="O265" s="190">
        <f t="shared" si="75"/>
        <v>1666809.3920167098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5.7085888143423498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5.7118528689143462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5.7085888143423498</v>
      </c>
      <c r="U265" s="186">
        <f>O265*IFERROR(VLOOKUP(A265,[1]Tørstofindhold!A$2:B$24,2,FALSE),0)</f>
        <v>516710.91152518004</v>
      </c>
      <c r="V265" s="187">
        <f>IF(D265=År1,P265,SUM(O265,P265))*IFERROR(VLOOKUP(A265,[1]Tørstofindhold!A$2:B$24,2,FALSE),0)</f>
        <v>517006.35627834336</v>
      </c>
      <c r="W265" s="187">
        <f>J265*IFERROR(VLOOKUP(A265,[1]Tørstofindhold!A$2:B$24,2,FALSE),0)</f>
        <v>295.44475316330494</v>
      </c>
      <c r="X265" s="188">
        <f t="shared" si="65"/>
        <v>516710.91152518004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381219.06515677791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-381219.06515677791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173790.03009263825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550335.09529335448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0.27857412188654312</v>
      </c>
      <c r="S267" s="187">
        <f>IFERROR(VLOOKUP(A267,[1]Biogasudbytte!$A$2:$B$18,2,FALSE)*[1]Energiindhold!$C$10,0)*J267*IFERROR(VLOOKUP(A267,Biogasanlæg!$F$3:$G$8,2,FALSE),1)</f>
        <v>0.27857412188654312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41825.467242294937</v>
      </c>
      <c r="W267" s="187">
        <f>J267*IFERROR(VLOOKUP(A267,[1]Tørstofindhold!A$2:B$24,2,FALSE),0)</f>
        <v>41825.467242294937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-58376.021079607381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15364.519148894226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-161958.45811039512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-253680.1735764404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-48568.262884772746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271784.85087768652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84804.899538920261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24552.18089354931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2352870.5231314693</v>
      </c>
      <c r="O281" s="190">
        <f t="shared" si="89"/>
        <v>2085925.8941863212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5.6612863138574427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5.7279219148897713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5.6612863138574427</v>
      </c>
      <c r="U281" s="186">
        <f>O281*IFERROR(VLOOKUP(A281,[1]Tørstofindhold!A$2:B$24,2,FALSE),0)</f>
        <v>417185.17883726425</v>
      </c>
      <c r="V281" s="187">
        <f>IF(D281=År1,P281,SUM(O281,P281))*IFERROR(VLOOKUP(A281,[1]Tørstofindhold!A$2:B$24,2,FALSE),0)</f>
        <v>422095.61501597409</v>
      </c>
      <c r="W281" s="187">
        <f>J281*IFERROR(VLOOKUP(A281,[1]Tørstofindhold!A$2:B$24,2,FALSE),0)</f>
        <v>4910.4361787098624</v>
      </c>
      <c r="X281" s="188">
        <f t="shared" si="65"/>
        <v>417185.17883726425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17515.983585710339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10358.273057913673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2171749.3397621554</v>
      </c>
      <c r="O284" s="190">
        <f t="shared" si="89"/>
        <v>2171749.3397621554</v>
      </c>
      <c r="P284" s="200">
        <f t="shared" si="94"/>
        <v>1326833.4967577588</v>
      </c>
      <c r="Q284" s="187">
        <f>IFERROR(VLOOKUP(A284,[1]Energiindhold!$A$2:$C$11,3,FALSE),IFERROR(VLOOKUP(A284,[1]Biogasudbytte!$A$2:$B$18,2,FALSE)*[1]Energiindhold!$C$10,0))*O284</f>
        <v>1.0837246380347134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7">
        <f>IFERROR(VLOOKUP(A284,[1]Biogasudbytte!$A$2:$B$18,2,FALSE)*[1]Energiindhold!$C$10,0)*J284*IFERROR(VLOOKUP(A284,Biogasanlæg!$F$3:$G$8,2,FALSE),1)</f>
        <v>0.66210318321708928</v>
      </c>
      <c r="T284" s="188">
        <f t="shared" si="95"/>
        <v>1.0837246380347136</v>
      </c>
      <c r="U284" s="186">
        <f>O284*IFERROR(VLOOKUP(A284,[1]Tørstofindhold!A$2:B$24,2,FALSE),0)</f>
        <v>130304.96038572933</v>
      </c>
      <c r="V284" s="187">
        <f>IF(D284=År1,P284,SUM(O284,P284))*IFERROR(VLOOKUP(A284,[1]Tørstofindhold!A$2:B$24,2,FALSE),0)</f>
        <v>209914.97019119485</v>
      </c>
      <c r="W284" s="187">
        <f>J284*IFERROR(VLOOKUP(A284,[1]Tørstofindhold!A$2:B$24,2,FALSE),0)</f>
        <v>79610.009805465525</v>
      </c>
      <c r="X284" s="188">
        <f t="shared" si="96"/>
        <v>130304.96038572933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886667.7152542026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87">
        <f>IFERROR(VLOOKUP(A285,[1]Biogasudbytte!$A$2:$B$18,2,FALSE)*[1]Energiindhold!$C$10,0)*J285*IFERROR(VLOOKUP(A285,Biogasanlæg!$F$3:$G$8,2,FALSE),1)</f>
        <v>0.38197645173151057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44333.385762710132</v>
      </c>
      <c r="W285" s="187">
        <f>J285*IFERROR(VLOOKUP(A285,[1]Tørstofindhold!A$2:B$24,2,FALSE),0)</f>
        <v>44333.385762710132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44872.898915976679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585276.82167847839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585276.82167847839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585276.82167847839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8.4827499410238172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8.4827499410238172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289468.16138848074</v>
      </c>
      <c r="W289" s="187">
        <f>J289*IFERROR(VLOOKUP(A289,[1]Tørstofindhold!A$2:B$24,2,FALSE),0)</f>
        <v>0</v>
      </c>
      <c r="X289" s="188">
        <f t="shared" ca="1" si="96"/>
        <v>289468.16138848074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161253.53800096706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161253.53800096706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278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279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280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3223493.7051022411</v>
      </c>
      <c r="F5" s="237"/>
      <c r="G5" s="237">
        <v>11794.123272219724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2444654</v>
      </c>
      <c r="Q5" s="237"/>
      <c r="R5" s="237">
        <v>11358</v>
      </c>
      <c r="S5" s="237">
        <v>21101993.732983526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8315241.6371112876</v>
      </c>
      <c r="AB5" s="237">
        <v>17238701.15594501</v>
      </c>
      <c r="AC5" s="237"/>
      <c r="AD5" s="237"/>
      <c r="AE5" s="237"/>
      <c r="AF5" s="237"/>
      <c r="AG5" s="237"/>
      <c r="AH5" s="237"/>
      <c r="AI5" s="237"/>
      <c r="AJ5" s="237"/>
      <c r="AK5" s="237">
        <v>55799448.354414292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1204392.371220411</v>
      </c>
      <c r="F7" s="237"/>
      <c r="G7" s="237">
        <v>3617.1712242793342</v>
      </c>
      <c r="H7" s="237"/>
      <c r="I7" s="237"/>
      <c r="J7" s="237">
        <v>142742</v>
      </c>
      <c r="K7" s="237">
        <v>85677.000000000029</v>
      </c>
      <c r="L7" s="237"/>
      <c r="M7" s="237">
        <v>75934.000000000015</v>
      </c>
      <c r="N7" s="237">
        <v>78</v>
      </c>
      <c r="O7" s="237"/>
      <c r="P7" s="237">
        <v>725968.00000000012</v>
      </c>
      <c r="Q7" s="237"/>
      <c r="R7" s="237">
        <v>3786.0000000000009</v>
      </c>
      <c r="S7" s="237">
        <v>8455021.8174732123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2765437.867297628</v>
      </c>
      <c r="AB7" s="237">
        <v>7317872.3979037404</v>
      </c>
      <c r="AC7" s="237"/>
      <c r="AD7" s="237"/>
      <c r="AE7" s="237"/>
      <c r="AF7" s="237"/>
      <c r="AG7" s="237"/>
      <c r="AH7" s="237"/>
      <c r="AI7" s="237"/>
      <c r="AJ7" s="237"/>
      <c r="AK7" s="237">
        <v>21503192.625119273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1262014.3338818299</v>
      </c>
      <c r="F8" s="237"/>
      <c r="G8" s="237">
        <v>3735.45204794039</v>
      </c>
      <c r="H8" s="237"/>
      <c r="I8" s="237"/>
      <c r="J8" s="237">
        <v>142742</v>
      </c>
      <c r="K8" s="237">
        <v>85676.999999999985</v>
      </c>
      <c r="L8" s="237"/>
      <c r="M8" s="237">
        <v>75934.000000000015</v>
      </c>
      <c r="N8" s="237">
        <v>78</v>
      </c>
      <c r="O8" s="237"/>
      <c r="P8" s="237">
        <v>723032.00000000012</v>
      </c>
      <c r="Q8" s="237"/>
      <c r="R8" s="237">
        <v>3786</v>
      </c>
      <c r="S8" s="237">
        <v>8293462.2488436466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2880969.7698136596</v>
      </c>
      <c r="AB8" s="237">
        <v>7005959.4247079371</v>
      </c>
      <c r="AC8" s="237"/>
      <c r="AD8" s="237"/>
      <c r="AE8" s="237"/>
      <c r="AF8" s="237"/>
      <c r="AG8" s="237"/>
      <c r="AH8" s="237"/>
      <c r="AI8" s="237"/>
      <c r="AJ8" s="237"/>
      <c r="AK8" s="237">
        <v>21205838.229295015</v>
      </c>
    </row>
    <row r="9" spans="1:37" x14ac:dyDescent="0.25">
      <c r="A9" s="78" t="s">
        <v>112</v>
      </c>
      <c r="B9" s="237"/>
      <c r="C9" s="237">
        <v>188279.23979522343</v>
      </c>
      <c r="D9" s="237"/>
      <c r="E9" s="237"/>
      <c r="F9" s="237"/>
      <c r="G9" s="237"/>
      <c r="H9" s="237"/>
      <c r="I9" s="237"/>
      <c r="J9" s="237"/>
      <c r="K9" s="237">
        <v>35723370.761702038</v>
      </c>
      <c r="L9" s="237"/>
      <c r="M9" s="237">
        <v>2256735.8881010804</v>
      </c>
      <c r="N9" s="237"/>
      <c r="O9" s="237">
        <v>14094793.090225756</v>
      </c>
      <c r="P9" s="237"/>
      <c r="Q9" s="237">
        <v>0</v>
      </c>
      <c r="R9" s="237">
        <v>17162175.705222934</v>
      </c>
      <c r="S9" s="237"/>
      <c r="T9" s="237">
        <v>4424562.1351877507</v>
      </c>
      <c r="U9" s="237">
        <v>16513658.323706053</v>
      </c>
      <c r="V9" s="237"/>
      <c r="W9" s="237"/>
      <c r="X9" s="237"/>
      <c r="Y9" s="237">
        <v>2455475.0856627058</v>
      </c>
      <c r="Z9" s="237">
        <v>115059.53543041431</v>
      </c>
      <c r="AA9" s="237"/>
      <c r="AB9" s="237"/>
      <c r="AC9" s="237"/>
      <c r="AD9" s="237"/>
      <c r="AE9" s="237"/>
      <c r="AF9" s="237">
        <v>624982.47654247773</v>
      </c>
      <c r="AG9" s="237"/>
      <c r="AH9" s="237"/>
      <c r="AI9" s="237"/>
      <c r="AJ9" s="237"/>
      <c r="AK9" s="237">
        <v>93559092.241576418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57932.073783145664</v>
      </c>
      <c r="D11" s="237"/>
      <c r="E11" s="237"/>
      <c r="F11" s="237"/>
      <c r="G11" s="237"/>
      <c r="H11" s="237"/>
      <c r="I11" s="237"/>
      <c r="J11" s="237"/>
      <c r="K11" s="237">
        <v>10991806.388216011</v>
      </c>
      <c r="L11" s="237"/>
      <c r="M11" s="237">
        <v>694380.27326187096</v>
      </c>
      <c r="N11" s="237"/>
      <c r="O11" s="237">
        <v>4336859.4123771554</v>
      </c>
      <c r="P11" s="237"/>
      <c r="Q11" s="237">
        <v>0</v>
      </c>
      <c r="R11" s="237">
        <v>5280669.4477609023</v>
      </c>
      <c r="S11" s="237"/>
      <c r="T11" s="237">
        <v>1361403.7339039231</v>
      </c>
      <c r="U11" s="237">
        <v>5081125.638063401</v>
      </c>
      <c r="V11" s="237"/>
      <c r="W11" s="237"/>
      <c r="X11" s="237"/>
      <c r="Y11" s="237">
        <v>755530.79558852478</v>
      </c>
      <c r="Z11" s="237">
        <v>35402.933978589019</v>
      </c>
      <c r="AA11" s="237"/>
      <c r="AB11" s="237"/>
      <c r="AC11" s="237"/>
      <c r="AD11" s="237"/>
      <c r="AE11" s="237"/>
      <c r="AF11" s="237">
        <v>192302.30047460849</v>
      </c>
      <c r="AG11" s="237"/>
      <c r="AH11" s="237"/>
      <c r="AI11" s="237"/>
      <c r="AJ11" s="237"/>
      <c r="AK11" s="237">
        <v>28787412.997408129</v>
      </c>
    </row>
    <row r="12" spans="1:37" x14ac:dyDescent="0.25">
      <c r="A12" s="79">
        <v>2050</v>
      </c>
      <c r="B12" s="237"/>
      <c r="C12" s="237">
        <v>57932.073783145672</v>
      </c>
      <c r="D12" s="237"/>
      <c r="E12" s="237"/>
      <c r="F12" s="237"/>
      <c r="G12" s="237"/>
      <c r="H12" s="237"/>
      <c r="I12" s="237"/>
      <c r="J12" s="237"/>
      <c r="K12" s="237">
        <v>10991806.388216011</v>
      </c>
      <c r="L12" s="237"/>
      <c r="M12" s="237">
        <v>694380.27326187096</v>
      </c>
      <c r="N12" s="237"/>
      <c r="O12" s="237">
        <v>4336859.4123771554</v>
      </c>
      <c r="P12" s="237"/>
      <c r="Q12" s="237">
        <v>0</v>
      </c>
      <c r="R12" s="237">
        <v>5280669.4477609023</v>
      </c>
      <c r="S12" s="237"/>
      <c r="T12" s="237">
        <v>1361403.7339039231</v>
      </c>
      <c r="U12" s="237">
        <v>5081125.638063401</v>
      </c>
      <c r="V12" s="237"/>
      <c r="W12" s="237"/>
      <c r="X12" s="237"/>
      <c r="Y12" s="237">
        <v>755530.79558852478</v>
      </c>
      <c r="Z12" s="237">
        <v>35402.933978589019</v>
      </c>
      <c r="AA12" s="237"/>
      <c r="AB12" s="237"/>
      <c r="AC12" s="237"/>
      <c r="AD12" s="237"/>
      <c r="AE12" s="237"/>
      <c r="AF12" s="237">
        <v>192302.30047460849</v>
      </c>
      <c r="AG12" s="237"/>
      <c r="AH12" s="237"/>
      <c r="AI12" s="237"/>
      <c r="AJ12" s="237"/>
      <c r="AK12" s="237">
        <v>28787412.997408129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6075820.2462235913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18698658.772897176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2142228.3524030885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6418551.9984543715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2039826.6812849408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6070702.6213924251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1757476.1026458484</v>
      </c>
      <c r="F25" s="237"/>
      <c r="G25" s="237">
        <v>11794.123272219724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14985485.301643921</v>
      </c>
      <c r="T25" s="237"/>
      <c r="U25" s="237"/>
      <c r="V25" s="237"/>
      <c r="W25" s="237"/>
      <c r="X25" s="237"/>
      <c r="Y25" s="237"/>
      <c r="Z25" s="237"/>
      <c r="AA25" s="237"/>
      <c r="AB25" s="237">
        <v>27444396.622567583</v>
      </c>
      <c r="AC25" s="237"/>
      <c r="AD25" s="237"/>
      <c r="AE25" s="237"/>
      <c r="AF25" s="237"/>
      <c r="AG25" s="237"/>
      <c r="AH25" s="237">
        <v>42029043.134376839</v>
      </c>
      <c r="AI25" s="237">
        <v>3317271.1680090777</v>
      </c>
      <c r="AJ25" s="237"/>
      <c r="AK25" s="237">
        <v>89545466.452515498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455948.54053344129</v>
      </c>
      <c r="F27" s="237"/>
      <c r="G27" s="237">
        <v>3617.1712242793342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2670006.8897283827</v>
      </c>
      <c r="T27" s="237"/>
      <c r="U27" s="237"/>
      <c r="V27" s="237"/>
      <c r="W27" s="237"/>
      <c r="X27" s="237"/>
      <c r="Y27" s="237"/>
      <c r="Z27" s="237"/>
      <c r="AA27" s="237"/>
      <c r="AB27" s="237">
        <v>6489434.013235392</v>
      </c>
      <c r="AC27" s="237"/>
      <c r="AD27" s="237"/>
      <c r="AE27" s="237"/>
      <c r="AF27" s="237"/>
      <c r="AG27" s="237"/>
      <c r="AH27" s="237">
        <v>16819605.005375024</v>
      </c>
      <c r="AI27" s="237">
        <v>1205503.2861523256</v>
      </c>
      <c r="AJ27" s="237"/>
      <c r="AK27" s="237">
        <v>27644114.906248845</v>
      </c>
    </row>
    <row r="28" spans="1:37" x14ac:dyDescent="0.25">
      <c r="A28" s="79">
        <v>2050</v>
      </c>
      <c r="B28" s="237"/>
      <c r="C28" s="237"/>
      <c r="D28" s="237"/>
      <c r="E28" s="237">
        <v>477762.56925526413</v>
      </c>
      <c r="F28" s="237"/>
      <c r="G28" s="237">
        <v>3735.45204794039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2618988.0785822044</v>
      </c>
      <c r="T28" s="237"/>
      <c r="U28" s="237"/>
      <c r="V28" s="237"/>
      <c r="W28" s="237"/>
      <c r="X28" s="237"/>
      <c r="Y28" s="237"/>
      <c r="Z28" s="237"/>
      <c r="AA28" s="237"/>
      <c r="AB28" s="237">
        <v>6212831.9426655285</v>
      </c>
      <c r="AC28" s="237"/>
      <c r="AD28" s="237"/>
      <c r="AE28" s="237"/>
      <c r="AF28" s="237"/>
      <c r="AG28" s="237"/>
      <c r="AH28" s="237">
        <v>16405946.393493332</v>
      </c>
      <c r="AI28" s="237">
        <v>1166952.7931766696</v>
      </c>
      <c r="AJ28" s="237"/>
      <c r="AK28" s="237">
        <v>26886217.229220938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188279.23979522343</v>
      </c>
      <c r="D33" s="237">
        <v>1462906</v>
      </c>
      <c r="E33" s="237">
        <v>4980969.8077480895</v>
      </c>
      <c r="F33" s="237">
        <v>281468.55244752642</v>
      </c>
      <c r="G33" s="237">
        <v>23588.246544439447</v>
      </c>
      <c r="H33" s="237">
        <v>197788.71253069426</v>
      </c>
      <c r="I33" s="237">
        <v>1445379.0531089196</v>
      </c>
      <c r="J33" s="237">
        <v>428226</v>
      </c>
      <c r="K33" s="237">
        <v>35980401.761702038</v>
      </c>
      <c r="L33" s="237">
        <v>1513844.376677237</v>
      </c>
      <c r="M33" s="237">
        <v>8560358.1343246717</v>
      </c>
      <c r="N33" s="237">
        <v>2948427</v>
      </c>
      <c r="O33" s="237">
        <v>14094793.090225756</v>
      </c>
      <c r="P33" s="237">
        <v>2444654</v>
      </c>
      <c r="Q33" s="237">
        <v>692260.49385742994</v>
      </c>
      <c r="R33" s="237">
        <v>18831915.987211064</v>
      </c>
      <c r="S33" s="237">
        <v>36087479.034627445</v>
      </c>
      <c r="T33" s="237">
        <v>4424562.1351877507</v>
      </c>
      <c r="U33" s="237">
        <v>17503736.323706053</v>
      </c>
      <c r="V33" s="237">
        <v>2647325.8446415998</v>
      </c>
      <c r="W33" s="237">
        <v>336392.95646566537</v>
      </c>
      <c r="X33" s="237">
        <v>2128883.9311816138</v>
      </c>
      <c r="Y33" s="237">
        <v>2541410.0856627058</v>
      </c>
      <c r="Z33" s="237">
        <v>115059.53543041431</v>
      </c>
      <c r="AA33" s="237">
        <v>8315241.6371112876</v>
      </c>
      <c r="AB33" s="237">
        <v>44683097.778512597</v>
      </c>
      <c r="AC33" s="237">
        <v>682979.63888483576</v>
      </c>
      <c r="AD33" s="237">
        <v>652261.37250543782</v>
      </c>
      <c r="AE33" s="237">
        <v>8445344.7369239964</v>
      </c>
      <c r="AF33" s="237">
        <v>624982.47654247773</v>
      </c>
      <c r="AG33" s="237">
        <v>681242.85797811637</v>
      </c>
      <c r="AH33" s="237">
        <v>42029043.134376839</v>
      </c>
      <c r="AI33" s="237">
        <v>3317271.1680090777</v>
      </c>
      <c r="AJ33" s="237">
        <v>2323859.5027345954</v>
      </c>
      <c r="AK33" s="237">
        <v>271798008.80283779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308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1205503.2861523256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6428736.3562194239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73602.891942499205</v>
      </c>
      <c r="E8" s="76">
        <v>1166952.7931766696</v>
      </c>
      <c r="F8" s="76">
        <v>28706.337967901869</v>
      </c>
      <c r="G8" s="76">
        <v>142742</v>
      </c>
      <c r="H8" s="76">
        <v>456262.55953572609</v>
      </c>
      <c r="I8" s="76">
        <v>4336859.4123771554</v>
      </c>
      <c r="J8" s="76">
        <v>6428502.883448448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430124.59997510223</v>
      </c>
      <c r="E9" s="76">
        <v>3317271.1680090777</v>
      </c>
      <c r="F9" s="76">
        <v>49739.15309683916</v>
      </c>
      <c r="G9" s="76">
        <v>428226</v>
      </c>
      <c r="H9" s="76">
        <v>1314336.3276045257</v>
      </c>
      <c r="I9" s="76">
        <v>14094793.090225754</v>
      </c>
      <c r="J9" s="76">
        <v>20642941.909488931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4" width="9.85546875" style="168" bestFit="1" customWidth="1"/>
    <col min="25" max="25" width="9.28515625" style="168" bestFit="1" customWidth="1"/>
    <col min="26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56</v>
      </c>
      <c r="X5" s="168" t="s">
        <v>55</v>
      </c>
      <c r="Y5" s="168" t="s">
        <v>238</v>
      </c>
      <c r="Z5" s="168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279460.19505556813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120600</v>
      </c>
      <c r="V7" s="98">
        <v>4526444.2578007793</v>
      </c>
      <c r="W7" s="98">
        <v>954977.96501922607</v>
      </c>
      <c r="X7" s="98">
        <v>2101303.8465657956</v>
      </c>
      <c r="Y7" s="98">
        <v>163796.94774542924</v>
      </c>
      <c r="Z7" s="98">
        <v>39567064.069173351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251355.52688580981</v>
      </c>
      <c r="D8" s="98">
        <v>3088580.6906975764</v>
      </c>
      <c r="E8" s="98">
        <v>784251.76462656562</v>
      </c>
      <c r="F8" s="98">
        <v>81923.291098767033</v>
      </c>
      <c r="G8" s="98">
        <v>1633518.8473632084</v>
      </c>
      <c r="H8" s="98">
        <v>8515051.4180946313</v>
      </c>
      <c r="I8" s="98">
        <v>2208063.52547062</v>
      </c>
      <c r="J8" s="98">
        <v>4122757.2851450909</v>
      </c>
      <c r="K8" s="98">
        <v>1759.4160492342635</v>
      </c>
      <c r="L8" s="98">
        <v>3353627.3013542485</v>
      </c>
      <c r="M8" s="98">
        <v>1711158.8341175241</v>
      </c>
      <c r="N8" s="98">
        <v>279460.19505556813</v>
      </c>
      <c r="O8" s="98"/>
      <c r="P8" s="98">
        <v>4095754.4227852407</v>
      </c>
      <c r="Q8" s="98">
        <v>2115860.9405659069</v>
      </c>
      <c r="R8" s="98">
        <v>165969.71296028496</v>
      </c>
      <c r="S8" s="98">
        <v>79705.883661789994</v>
      </c>
      <c r="T8" s="98">
        <v>990366.50688011281</v>
      </c>
      <c r="U8" s="98">
        <v>120600</v>
      </c>
      <c r="V8" s="98">
        <v>4715545.854665624</v>
      </c>
      <c r="W8" s="98">
        <v>989747.08638991043</v>
      </c>
      <c r="X8" s="98">
        <v>2178741.0896790312</v>
      </c>
      <c r="Y8" s="98">
        <v>176836.50825694541</v>
      </c>
      <c r="Z8" s="98">
        <v>41777813.601764202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704805.33136166504</v>
      </c>
      <c r="D9" s="98">
        <v>9267389.7378362119</v>
      </c>
      <c r="E9" s="98">
        <v>2884913.6024563927</v>
      </c>
      <c r="F9" s="98">
        <v>311842.03423872165</v>
      </c>
      <c r="G9" s="98">
        <v>4706234.0846063513</v>
      </c>
      <c r="H9" s="98">
        <v>20209927.974010199</v>
      </c>
      <c r="I9" s="98">
        <v>6383143.788157301</v>
      </c>
      <c r="J9" s="98">
        <v>9841128.1488178559</v>
      </c>
      <c r="K9" s="98">
        <v>81211.334173612384</v>
      </c>
      <c r="L9" s="98">
        <v>7581040.0321937073</v>
      </c>
      <c r="M9" s="98">
        <v>6046478.5028147623</v>
      </c>
      <c r="N9" s="98">
        <v>559800.49011113623</v>
      </c>
      <c r="O9" s="98">
        <v>8064.2063400965635</v>
      </c>
      <c r="P9" s="98">
        <v>13538028.530069461</v>
      </c>
      <c r="Q9" s="98">
        <v>5764887.5428174678</v>
      </c>
      <c r="R9" s="98">
        <v>553907.20075473934</v>
      </c>
      <c r="S9" s="98">
        <v>268636.26442962571</v>
      </c>
      <c r="T9" s="98">
        <v>3407762.4644088694</v>
      </c>
      <c r="U9" s="98">
        <v>241276.5</v>
      </c>
      <c r="V9" s="98">
        <v>13610314.014145063</v>
      </c>
      <c r="W9" s="98">
        <v>2856299.6938942028</v>
      </c>
      <c r="X9" s="98">
        <v>6285147.1076456029</v>
      </c>
      <c r="Y9" s="98">
        <v>439459.48904832918</v>
      </c>
      <c r="Z9" s="98">
        <v>115970071.69244888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19.802671473587463</v>
      </c>
      <c r="C7" s="235">
        <v>0</v>
      </c>
      <c r="D7" s="235">
        <v>29.979193434395683</v>
      </c>
      <c r="E7" s="235">
        <v>34.963307596754014</v>
      </c>
      <c r="F7" s="235">
        <v>0.35905402506237244</v>
      </c>
      <c r="G7" s="235">
        <v>1.6121480112997326</v>
      </c>
      <c r="H7" s="235">
        <v>0</v>
      </c>
      <c r="I7" s="235">
        <v>7.9766231601288453</v>
      </c>
      <c r="J7" s="235">
        <v>45.280222691386172</v>
      </c>
      <c r="K7" s="235">
        <v>139.97322039261428</v>
      </c>
    </row>
    <row r="8" spans="1:11" x14ac:dyDescent="0.25">
      <c r="A8" s="79">
        <v>2050</v>
      </c>
      <c r="B8" s="235">
        <v>19.897035061438991</v>
      </c>
      <c r="C8" s="235">
        <v>0</v>
      </c>
      <c r="D8" s="235">
        <v>33.448683466862107</v>
      </c>
      <c r="E8" s="235">
        <v>35.203120058762323</v>
      </c>
      <c r="F8" s="235">
        <v>0.35905402506237249</v>
      </c>
      <c r="G8" s="235">
        <v>1.6892783010056229</v>
      </c>
      <c r="H8" s="235">
        <v>0</v>
      </c>
      <c r="I8" s="235">
        <v>8.2687093155868077</v>
      </c>
      <c r="J8" s="235">
        <v>41.635477473780199</v>
      </c>
      <c r="K8" s="235">
        <v>140.50135770249841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5.2940684669341902</v>
      </c>
      <c r="C11" s="235">
        <v>2.1694819870080004</v>
      </c>
      <c r="D11" s="235">
        <v>1.4201719861750004</v>
      </c>
      <c r="E11" s="235">
        <v>0.45076703432000004</v>
      </c>
      <c r="F11" s="235">
        <v>0</v>
      </c>
      <c r="G11" s="235">
        <v>10.028349209867528</v>
      </c>
      <c r="H11" s="235">
        <v>0</v>
      </c>
      <c r="I11" s="235">
        <v>0</v>
      </c>
      <c r="J11" s="235">
        <v>0</v>
      </c>
      <c r="K11" s="235">
        <v>19.36283868430472</v>
      </c>
    </row>
    <row r="12" spans="1:11" x14ac:dyDescent="0.25">
      <c r="A12" s="79">
        <v>2050</v>
      </c>
      <c r="B12" s="235">
        <v>5.3606050360007158</v>
      </c>
      <c r="C12" s="235">
        <v>2.1694819870080004</v>
      </c>
      <c r="D12" s="235">
        <v>1.4201719861750002</v>
      </c>
      <c r="E12" s="235">
        <v>0.45076703432000009</v>
      </c>
      <c r="F12" s="235">
        <v>0</v>
      </c>
      <c r="G12" s="235">
        <v>9.9363705968314342</v>
      </c>
      <c r="H12" s="235">
        <v>0</v>
      </c>
      <c r="I12" s="235">
        <v>0</v>
      </c>
      <c r="J12" s="235">
        <v>0</v>
      </c>
      <c r="K12" s="235">
        <v>19.33739664033515</v>
      </c>
    </row>
    <row r="13" spans="1:11" x14ac:dyDescent="0.25">
      <c r="A13" s="78" t="s">
        <v>289</v>
      </c>
      <c r="B13" s="235">
        <v>57.243637059528758</v>
      </c>
      <c r="C13" s="235">
        <v>0</v>
      </c>
      <c r="D13" s="235">
        <v>63.42787690125779</v>
      </c>
      <c r="E13" s="235">
        <v>89.740018144073531</v>
      </c>
      <c r="F13" s="235">
        <v>0.71810805012474499</v>
      </c>
      <c r="G13" s="235">
        <v>3.3014263123053555</v>
      </c>
      <c r="H13" s="235">
        <v>0</v>
      </c>
      <c r="I13" s="235">
        <v>20.196379603545232</v>
      </c>
      <c r="J13" s="235">
        <v>134.40479508950824</v>
      </c>
      <c r="K13" s="235">
        <v>369.03224116034357</v>
      </c>
    </row>
    <row r="14" spans="1:11" x14ac:dyDescent="0.25">
      <c r="A14" s="78" t="s">
        <v>244</v>
      </c>
      <c r="B14" s="235">
        <v>18.137828207141908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25.057002764703967</v>
      </c>
      <c r="H14" s="235">
        <v>0</v>
      </c>
      <c r="I14" s="235">
        <v>0</v>
      </c>
      <c r="J14" s="235">
        <v>0</v>
      </c>
      <c r="K14" s="235">
        <v>55.316093994354873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1139180.7875059044</v>
      </c>
      <c r="C4" s="236">
        <v>128467.8</v>
      </c>
      <c r="D4" s="236">
        <v>3537128.2942940318</v>
      </c>
      <c r="E4" s="236">
        <v>3047158.8251946424</v>
      </c>
      <c r="F4" s="236">
        <v>60009.02925833522</v>
      </c>
      <c r="G4" s="236">
        <v>1594554.0203824949</v>
      </c>
      <c r="H4" s="236">
        <v>1498974.2460576054</v>
      </c>
      <c r="I4" s="236">
        <v>11005473.002693014</v>
      </c>
    </row>
    <row r="5" spans="1:9" x14ac:dyDescent="0.25">
      <c r="A5" s="78">
        <v>2050</v>
      </c>
      <c r="B5" s="236">
        <v>1157844.6374687571</v>
      </c>
      <c r="C5" s="236">
        <v>128467.8</v>
      </c>
      <c r="D5" s="236">
        <v>3942201.135585953</v>
      </c>
      <c r="E5" s="236">
        <v>3077624.9974871776</v>
      </c>
      <c r="F5" s="236">
        <v>60009.02925833522</v>
      </c>
      <c r="G5" s="236">
        <v>1594716.2651790529</v>
      </c>
      <c r="H5" s="236">
        <v>1372767.4962379688</v>
      </c>
      <c r="I5" s="236">
        <v>11333631.361217245</v>
      </c>
    </row>
    <row r="6" spans="1:9" x14ac:dyDescent="0.25">
      <c r="A6" s="78" t="s">
        <v>61</v>
      </c>
      <c r="B6" s="236">
        <v>3374330.3649746617</v>
      </c>
      <c r="C6" s="236">
        <v>385403.4</v>
      </c>
      <c r="D6" s="236">
        <v>7608055.7898799852</v>
      </c>
      <c r="E6" s="236">
        <v>7800201.8133370467</v>
      </c>
      <c r="F6" s="236">
        <v>120018.05851667044</v>
      </c>
      <c r="G6" s="236">
        <v>3893286.4013948813</v>
      </c>
      <c r="H6" s="236">
        <v>4447615.2207267499</v>
      </c>
      <c r="I6" s="236">
        <v>27628911.048829995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12063584.058048794</v>
      </c>
      <c r="C4" s="98">
        <v>-50273.43159900204</v>
      </c>
      <c r="D4" s="98">
        <v>4405853.505497627</v>
      </c>
      <c r="E4" s="98">
        <v>9296833.4976137169</v>
      </c>
      <c r="F4" s="98">
        <v>-673493.54240423942</v>
      </c>
      <c r="G4" s="98">
        <v>-341939.42443845799</v>
      </c>
      <c r="H4" s="98">
        <v>0</v>
      </c>
      <c r="I4" s="98">
        <v>-573396.54662085196</v>
      </c>
      <c r="J4" s="98">
        <v>24127168.116097584</v>
      </c>
    </row>
    <row r="5" spans="1:10" x14ac:dyDescent="0.25">
      <c r="A5" s="78">
        <v>2050</v>
      </c>
      <c r="B5" s="98">
        <v>11119784.467439581</v>
      </c>
      <c r="C5" s="98">
        <v>-50273.43159900204</v>
      </c>
      <c r="D5" s="98">
        <v>4388184.7278760895</v>
      </c>
      <c r="E5" s="98">
        <v>9211339.4377100542</v>
      </c>
      <c r="F5" s="98">
        <v>-1554610.6284261232</v>
      </c>
      <c r="G5" s="98">
        <v>-333215.41168781015</v>
      </c>
      <c r="H5" s="98">
        <v>0</v>
      </c>
      <c r="I5" s="98">
        <v>-541640.22643362987</v>
      </c>
      <c r="J5" s="98">
        <v>22239568.934879158</v>
      </c>
    </row>
    <row r="6" spans="1:10" x14ac:dyDescent="0.25">
      <c r="A6" s="78" t="s">
        <v>61</v>
      </c>
      <c r="B6" s="98">
        <v>37094930.643765941</v>
      </c>
      <c r="C6" s="98">
        <v>-100705.30039800408</v>
      </c>
      <c r="D6" s="98">
        <v>14313300.134110432</v>
      </c>
      <c r="E6" s="98">
        <v>28233639.125057951</v>
      </c>
      <c r="F6" s="98">
        <v>-2790004.1708303625</v>
      </c>
      <c r="G6" s="98">
        <v>-840362.04702132777</v>
      </c>
      <c r="H6" s="98">
        <v>0</v>
      </c>
      <c r="I6" s="98">
        <v>-1720937.0971527568</v>
      </c>
      <c r="J6" s="98">
        <v>74189861.287531868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10277567.688467728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-443965.99796390499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9499619.5643635858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-420246.69324787147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-305735.90389246412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1785547.6354756868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-129950.98332286018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1619279.3067629724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-121876.74474075671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-27479.507795346046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2021-10-28T12:52:17Z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55063784122467</vt:r8>
  </property>
</Properties>
</file>