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8F96FA40-C9CA-4A2E-BC72-2801FCC33D35}" xr6:coauthVersionLast="47" xr6:coauthVersionMax="47" xr10:uidLastSave="{00000000-0000-0000-0000-000000000000}"/>
  <bookViews>
    <workbookView xWindow="1560" yWindow="1560" windowWidth="21600" windowHeight="1245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64" r:id="rId38"/>
    <pivotCache cacheId="65" r:id="rId39"/>
    <pivotCache cacheId="66" r:id="rId40"/>
    <pivotCache cacheId="67" r:id="rId41"/>
    <pivotCache cacheId="68" r:id="rId42"/>
    <pivotCache cacheId="69" r:id="rId43"/>
    <pivotCache cacheId="70" r:id="rId44"/>
    <pivotCache cacheId="7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1" i="72" l="1" a="1"/>
  <c r="D281" i="72" s="1"/>
  <c r="D250" i="72" a="1"/>
  <c r="D250" i="72" s="1"/>
  <c r="D220" i="72" a="1"/>
  <c r="D220" i="72" s="1"/>
  <c r="D221" i="72" s="1" a="1"/>
  <c r="D221" i="72" s="1"/>
  <c r="D219" i="72" a="1"/>
  <c r="D219" i="72" s="1"/>
  <c r="D188" i="72" a="1"/>
  <c r="D188" i="72" s="1"/>
  <c r="D158" i="72" a="1"/>
  <c r="D158" i="72" s="1"/>
  <c r="D157" i="72" a="1"/>
  <c r="D157" i="72" s="1"/>
  <c r="D126" i="72" a="1"/>
  <c r="D126" i="72" s="1"/>
  <c r="D95" i="72" a="1"/>
  <c r="D95" i="72" s="1"/>
  <c r="D64" i="72" a="1"/>
  <c r="D64" i="72" s="1"/>
  <c r="D34" i="72" a="1"/>
  <c r="D34" i="72" s="1"/>
  <c r="D33" i="72" a="1"/>
  <c r="D33" i="72" s="1"/>
  <c r="D3" i="72" a="1"/>
  <c r="D3" i="72" s="1"/>
  <c r="D2" i="72" a="1"/>
  <c r="D2" i="72" s="1"/>
  <c r="D7" i="39"/>
  <c r="D5" i="39"/>
  <c r="D4" i="39"/>
  <c r="D3" i="39"/>
  <c r="D222" i="72" l="1" a="1"/>
  <c r="D222" i="72" s="1"/>
  <c r="D65" i="72" a="1"/>
  <c r="D65" i="72" s="1"/>
  <c r="D96" i="72" a="1"/>
  <c r="D96" i="72" s="1"/>
  <c r="D127" i="72" a="1"/>
  <c r="D127" i="72" s="1"/>
  <c r="D35" i="72" a="1"/>
  <c r="D35" i="72" s="1"/>
  <c r="D251" i="72" a="1"/>
  <c r="D251" i="72" s="1"/>
  <c r="D159" i="72" a="1"/>
  <c r="D159" i="72" s="1"/>
  <c r="D160" i="72" a="1"/>
  <c r="D160" i="72" s="1"/>
  <c r="D252" i="72" a="1"/>
  <c r="D252" i="72" s="1"/>
  <c r="D66" i="72" a="1"/>
  <c r="D66" i="72" s="1"/>
  <c r="D4" i="72" a="1"/>
  <c r="D4" i="72" s="1"/>
  <c r="D36" i="72" a="1"/>
  <c r="D36" i="72" s="1"/>
  <c r="D5" i="72" a="1"/>
  <c r="D5" i="72" s="1"/>
  <c r="D37" i="72" a="1"/>
  <c r="D37" i="72" s="1"/>
  <c r="D189" i="72" a="1"/>
  <c r="D189" i="72" s="1"/>
  <c r="D283" i="72" a="1"/>
  <c r="D283" i="72" s="1"/>
  <c r="D282" i="72" a="1"/>
  <c r="D282" i="72" s="1"/>
  <c r="D284" i="72" a="1"/>
  <c r="D284" i="72" s="1"/>
  <c r="E8" i="34"/>
  <c r="E9" i="34"/>
  <c r="E34" i="17"/>
  <c r="E39" i="17"/>
  <c r="E32" i="17"/>
  <c r="D67" i="72" l="1" a="1"/>
  <c r="D67" i="72" s="1"/>
  <c r="D190" i="72" a="1"/>
  <c r="D190" i="72" s="1"/>
  <c r="D128" i="72" a="1"/>
  <c r="D128" i="72" s="1"/>
  <c r="D68" i="72" a="1"/>
  <c r="D68" i="72" s="1"/>
  <c r="D38" i="72" a="1"/>
  <c r="D38" i="72" s="1"/>
  <c r="D285" i="72" a="1"/>
  <c r="D285" i="72" s="1"/>
  <c r="D253" i="72" a="1"/>
  <c r="D253" i="72" s="1"/>
  <c r="D223" i="72" a="1"/>
  <c r="D223" i="72" s="1"/>
  <c r="D6" i="72" a="1"/>
  <c r="D6" i="72" s="1"/>
  <c r="D161" i="72" a="1"/>
  <c r="D161" i="72" s="1"/>
  <c r="D97" i="72" a="1"/>
  <c r="D97" i="72" s="1"/>
  <c r="C6" i="9"/>
  <c r="C4" i="9"/>
  <c r="C3" i="9"/>
  <c r="C5" i="17"/>
  <c r="D7" i="72" l="1" a="1"/>
  <c r="D7" i="72" s="1"/>
  <c r="D69" i="72" a="1"/>
  <c r="D69" i="72" s="1"/>
  <c r="D129" i="72" a="1"/>
  <c r="D129" i="72" s="1"/>
  <c r="D224" i="72" a="1"/>
  <c r="D224" i="72" s="1"/>
  <c r="D39" i="72" a="1"/>
  <c r="D39" i="72" s="1"/>
  <c r="D286" i="72" a="1"/>
  <c r="D286" i="72" s="1"/>
  <c r="D254" i="72" a="1"/>
  <c r="D254" i="72" s="1"/>
  <c r="D98" i="72" a="1"/>
  <c r="D98" i="72" s="1"/>
  <c r="D8" i="72" a="1"/>
  <c r="D8" i="72" s="1"/>
  <c r="D70" i="72" a="1"/>
  <c r="D70" i="72" s="1"/>
  <c r="D255" i="72" a="1"/>
  <c r="D255" i="72" s="1"/>
  <c r="D191" i="72" a="1"/>
  <c r="D191" i="72" s="1"/>
  <c r="D40" i="72" a="1"/>
  <c r="D40" i="72" s="1"/>
  <c r="D162" i="72" a="1"/>
  <c r="D162" i="72" s="1"/>
  <c r="D287" i="72" a="1"/>
  <c r="D287" i="72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41" i="72" l="1" a="1"/>
  <c r="D41" i="72" s="1"/>
  <c r="D42" i="72" s="1" a="1"/>
  <c r="D42" i="72" s="1"/>
  <c r="D163" i="72" a="1"/>
  <c r="D163" i="72" s="1"/>
  <c r="D9" i="72" a="1"/>
  <c r="D9" i="72" s="1"/>
  <c r="D130" i="72" a="1"/>
  <c r="D130" i="72" s="1"/>
  <c r="D99" i="72" a="1"/>
  <c r="D99" i="72" s="1"/>
  <c r="D256" i="72" a="1"/>
  <c r="D256" i="72" s="1"/>
  <c r="D288" i="72" a="1"/>
  <c r="D288" i="72" s="1"/>
  <c r="D71" i="72" a="1"/>
  <c r="D71" i="72" s="1"/>
  <c r="D289" i="72" a="1"/>
  <c r="D289" i="72" s="1"/>
  <c r="D192" i="72" a="1"/>
  <c r="D192" i="72" s="1"/>
  <c r="D225" i="72" a="1"/>
  <c r="D225" i="72" s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D165" i="72" l="1" a="1"/>
  <c r="D165" i="72" s="1"/>
  <c r="D43" i="72" a="1"/>
  <c r="D43" i="72" s="1"/>
  <c r="D44" i="72" s="1" a="1"/>
  <c r="D44" i="72" s="1"/>
  <c r="D45" i="72" s="1" a="1"/>
  <c r="D45" i="72" s="1"/>
  <c r="D47" i="72" a="1"/>
  <c r="D47" i="72" s="1"/>
  <c r="D164" i="72" a="1"/>
  <c r="D164" i="72" s="1"/>
  <c r="D193" i="72" a="1"/>
  <c r="D193" i="72" s="1"/>
  <c r="D257" i="72" a="1"/>
  <c r="D257" i="72" s="1"/>
  <c r="D290" i="72" a="1"/>
  <c r="D290" i="72" s="1"/>
  <c r="D46" i="72" a="1"/>
  <c r="D46" i="72" s="1"/>
  <c r="D101" i="72" a="1"/>
  <c r="D101" i="72" s="1"/>
  <c r="D100" i="72" a="1"/>
  <c r="D100" i="72" s="1"/>
  <c r="D131" i="72" a="1"/>
  <c r="D131" i="72" s="1"/>
  <c r="D227" i="72" a="1"/>
  <c r="D227" i="72" s="1"/>
  <c r="D72" i="72" a="1"/>
  <c r="D72" i="72" s="1"/>
  <c r="D10" i="72" a="1"/>
  <c r="D10" i="72" s="1"/>
  <c r="D226" i="72" a="1"/>
  <c r="D226" i="72" s="1"/>
  <c r="G93" i="37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D11" i="72" l="1" a="1"/>
  <c r="D11" i="72" s="1"/>
  <c r="D132" i="72" a="1"/>
  <c r="D132" i="72" s="1"/>
  <c r="D228" i="72" a="1"/>
  <c r="D228" i="72" s="1"/>
  <c r="D229" i="72" a="1"/>
  <c r="D229" i="72" s="1"/>
  <c r="D230" i="72" s="1" a="1"/>
  <c r="D230" i="72" s="1"/>
  <c r="D231" i="72" s="1" a="1"/>
  <c r="D231" i="72" s="1"/>
  <c r="D232" i="72" s="1" a="1"/>
  <c r="D232" i="72" s="1"/>
  <c r="D73" i="72" a="1"/>
  <c r="D73" i="72" s="1"/>
  <c r="D102" i="72" a="1"/>
  <c r="D102" i="72" s="1"/>
  <c r="D48" i="72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291" i="72" a="1"/>
  <c r="D291" i="72" s="1"/>
  <c r="D258" i="72" a="1"/>
  <c r="D258" i="72" s="1"/>
  <c r="D194" i="72" a="1"/>
  <c r="D194" i="72" s="1"/>
  <c r="D166" i="72" a="1"/>
  <c r="D166" i="72" s="1"/>
  <c r="D167" i="72" a="1"/>
  <c r="D167" i="72" s="1"/>
  <c r="D168" i="72" s="1" a="1"/>
  <c r="D168" i="72" s="1"/>
  <c r="D169" i="72" s="1" a="1"/>
  <c r="D169" i="72" s="1"/>
  <c r="D170" i="72" s="1" a="1"/>
  <c r="D170" i="72" s="1"/>
  <c r="G17" i="41"/>
  <c r="G84" i="41"/>
  <c r="D233" i="72" l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238" i="72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103" i="72" a="1"/>
  <c r="D103" i="72" s="1"/>
  <c r="D12" i="72" a="1"/>
  <c r="D12" i="72" s="1"/>
  <c r="D74" i="72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54" i="72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59" i="72" a="1"/>
  <c r="D259" i="72" s="1"/>
  <c r="D292" i="72" a="1"/>
  <c r="D292" i="72" s="1"/>
  <c r="D171" i="72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195" i="72" a="1"/>
  <c r="D195" i="72" s="1"/>
  <c r="D133" i="72" a="1"/>
  <c r="D133" i="72" s="1"/>
  <c r="C341" i="38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260" i="72" l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9" i="72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04" i="72" a="1"/>
  <c r="D104" i="72" s="1"/>
  <c r="D13" i="72" a="1"/>
  <c r="D13" i="72" s="1"/>
  <c r="D14" i="72" a="1"/>
  <c r="D14" i="72" s="1"/>
  <c r="D15" i="72" s="1" a="1"/>
  <c r="D15" i="72" s="1"/>
  <c r="D134" i="72" a="1"/>
  <c r="D134" i="72" s="1"/>
  <c r="D196" i="72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45" i="17"/>
  <c r="E45" i="17" s="1"/>
  <c r="C60" i="26"/>
  <c r="D60" i="26" s="1"/>
  <c r="B61" i="26"/>
  <c r="D16" i="72" l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135" i="72" a="1"/>
  <c r="D135" i="72" s="1"/>
  <c r="D136" i="72" s="1" a="1"/>
  <c r="D136" i="72" s="1"/>
  <c r="D137" i="72" s="1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59" i="26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7" i="34" l="1"/>
  <c r="E17" i="34" s="1"/>
  <c r="D13" i="34"/>
  <c r="E13" i="34" s="1"/>
  <c r="D10" i="34"/>
  <c r="E10" i="34" s="1"/>
  <c r="D11" i="34"/>
  <c r="E11" i="34" s="1"/>
  <c r="D12" i="34"/>
  <c r="E12" i="34" s="1"/>
  <c r="D7" i="34"/>
  <c r="E7" i="34" s="1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6" i="34" l="1"/>
  <c r="E6" i="34" s="1"/>
  <c r="D4" i="34"/>
  <c r="D16" i="34"/>
  <c r="E16" i="34" s="1"/>
  <c r="D5" i="34"/>
  <c r="E5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D18" i="34" l="1"/>
  <c r="E4" i="34"/>
  <c r="E18" i="34" s="1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6" i="70"/>
  <c r="Q37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46" i="17" l="1"/>
  <c r="E35" i="17"/>
  <c r="D7" i="17"/>
  <c r="D8" i="17"/>
  <c r="E5" i="17"/>
  <c r="H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46" i="17" l="1"/>
  <c r="E8" i="17"/>
  <c r="E7" i="17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D10" i="53" l="1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J118" i="58"/>
  <c r="J117" i="58"/>
  <c r="J119" i="58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20" i="41" l="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P92" i="66"/>
  <c r="S92" i="66"/>
  <c r="N236" i="66"/>
  <c r="O236" i="66" s="1"/>
  <c r="Q236" i="66" s="1"/>
  <c r="R236" i="66" s="1"/>
  <c r="T236" i="66" s="1"/>
  <c r="P236" i="66"/>
  <c r="S236" i="66"/>
  <c r="E42" i="39"/>
  <c r="E123" i="38" s="1"/>
  <c r="J140" i="66" s="1"/>
  <c r="M42" i="39"/>
  <c r="E174" i="38" s="1"/>
  <c r="J284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N284" i="66" l="1"/>
  <c r="S284" i="66"/>
  <c r="P284" i="66"/>
  <c r="N140" i="66"/>
  <c r="G15" i="39"/>
  <c r="P140" i="66"/>
  <c r="S140" i="66"/>
  <c r="Y92" i="66"/>
  <c r="Z92" i="66"/>
  <c r="O92" i="66"/>
  <c r="Q92" i="66" s="1"/>
  <c r="R92" i="66" s="1"/>
  <c r="T92" i="66" s="1"/>
  <c r="Z236" i="66"/>
  <c r="Y236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Z140" i="66"/>
  <c r="Y140" i="66"/>
  <c r="O140" i="66"/>
  <c r="Q140" i="66" s="1"/>
  <c r="R140" i="66" s="1"/>
  <c r="T140" i="66" s="1"/>
  <c r="Y284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4" i="37" l="1"/>
  <c r="J4" i="58"/>
  <c r="G158" i="72"/>
  <c r="G127" i="72"/>
  <c r="G96" i="72"/>
  <c r="G65" i="72"/>
  <c r="G251" i="72"/>
  <c r="G282" i="72"/>
  <c r="G220" i="72"/>
  <c r="G189" i="72"/>
  <c r="I4" i="58"/>
  <c r="I4" i="37"/>
  <c r="G3" i="72"/>
  <c r="G34" i="72"/>
  <c r="H4" i="58" l="1"/>
  <c r="H4" i="37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E19" i="53"/>
  <c r="I4" i="41"/>
  <c r="D45" i="39" s="1"/>
  <c r="F53" i="66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25" i="53"/>
  <c r="F197" i="66"/>
  <c r="N4" i="58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F245" i="66"/>
  <c r="O4" i="58"/>
  <c r="M45" i="39"/>
  <c r="E37" i="53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J4" i="41"/>
  <c r="E45" i="39" s="1"/>
  <c r="E31" i="53"/>
  <c r="F101" i="66"/>
  <c r="L45" i="39" l="1"/>
  <c r="L59" i="39" s="1"/>
  <c r="L60" i="39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107" i="38"/>
  <c r="D59" i="39"/>
  <c r="D60" i="39" s="1"/>
  <c r="D56" i="39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M56" i="39"/>
  <c r="E175" i="38"/>
  <c r="M59" i="39"/>
  <c r="M60" i="39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124" i="38"/>
  <c r="E56" i="39"/>
  <c r="E59" i="39"/>
  <c r="E60" i="39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7" i="53"/>
  <c r="F5" i="66"/>
  <c r="H4" i="41"/>
  <c r="K45" i="39" s="1"/>
  <c r="M4" i="58"/>
  <c r="F149" i="66"/>
  <c r="E13" i="53"/>
  <c r="E283" i="72" l="1"/>
  <c r="F283" i="72" s="1"/>
  <c r="E97" i="72"/>
  <c r="F97" i="72" s="1"/>
  <c r="L56" i="39"/>
  <c r="E158" i="38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190" i="72"/>
  <c r="F190" i="72" s="1"/>
  <c r="E141" i="38"/>
  <c r="K56" i="39"/>
  <c r="K59" i="39"/>
  <c r="K60" i="39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C45" i="39"/>
  <c r="J101" i="66"/>
  <c r="J474" i="37"/>
  <c r="J466" i="37"/>
  <c r="D31" i="53"/>
  <c r="F31" i="53" s="1"/>
  <c r="H37" i="53" s="1"/>
  <c r="E66" i="72"/>
  <c r="F66" i="72" s="1"/>
  <c r="D57" i="39"/>
  <c r="D58" i="39"/>
  <c r="J245" i="66"/>
  <c r="J466" i="58"/>
  <c r="J474" i="58"/>
  <c r="D37" i="53"/>
  <c r="F37" i="53" s="1"/>
  <c r="M57" i="39"/>
  <c r="M58" i="39"/>
  <c r="D19" i="53"/>
  <c r="F19" i="53" s="1"/>
  <c r="H25" i="53" s="1"/>
  <c r="I474" i="37"/>
  <c r="J53" i="66"/>
  <c r="I466" i="37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91" i="72"/>
  <c r="F191" i="72" s="1"/>
  <c r="E252" i="72"/>
  <c r="F252" i="72" s="1"/>
  <c r="E35" i="72"/>
  <c r="F35" i="72" s="1"/>
  <c r="E159" i="72"/>
  <c r="F159" i="72" s="1"/>
  <c r="E57" i="39"/>
  <c r="E58" i="39"/>
  <c r="E128" i="72"/>
  <c r="F128" i="72" s="1"/>
  <c r="L57" i="39"/>
  <c r="L58" i="39"/>
  <c r="E221" i="72"/>
  <c r="F221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J197" i="66"/>
  <c r="I474" i="58"/>
  <c r="D25" i="53"/>
  <c r="F25" i="53" s="1"/>
  <c r="I466" i="58"/>
  <c r="E98" i="72" l="1"/>
  <c r="F98" i="72" s="1"/>
  <c r="E284" i="72"/>
  <c r="F284" i="72" s="1"/>
  <c r="E5" i="72"/>
  <c r="F5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I489" i="37"/>
  <c r="I466" i="41"/>
  <c r="F54" i="66"/>
  <c r="H31" i="53"/>
  <c r="G31" i="53" s="1"/>
  <c r="G37" i="53"/>
  <c r="F198" i="66"/>
  <c r="I489" i="58"/>
  <c r="I489" i="41" s="1"/>
  <c r="S53" i="66"/>
  <c r="W53" i="66"/>
  <c r="J479" i="58"/>
  <c r="F247" i="66"/>
  <c r="J466" i="41"/>
  <c r="F102" i="66"/>
  <c r="J489" i="37"/>
  <c r="I479" i="37"/>
  <c r="F55" i="66"/>
  <c r="J489" i="58"/>
  <c r="F246" i="66"/>
  <c r="J479" i="37"/>
  <c r="J474" i="41"/>
  <c r="F103" i="66"/>
  <c r="G25" i="53"/>
  <c r="H19" i="53"/>
  <c r="G19" i="53" s="1"/>
  <c r="I474" i="41"/>
  <c r="I479" i="58"/>
  <c r="F199" i="66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129" i="72"/>
  <c r="F129" i="72" s="1"/>
  <c r="W245" i="66"/>
  <c r="S245" i="66"/>
  <c r="S101" i="66"/>
  <c r="W101" i="66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W197" i="66"/>
  <c r="S197" i="66"/>
  <c r="E90" i="38"/>
  <c r="C56" i="39"/>
  <c r="C59" i="39"/>
  <c r="C60" i="39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K57" i="39"/>
  <c r="K58" i="39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D13" i="53"/>
  <c r="F13" i="53" s="1"/>
  <c r="H7" i="53" s="1"/>
  <c r="H466" i="58"/>
  <c r="H474" i="58"/>
  <c r="J149" i="66"/>
  <c r="E160" i="72" l="1"/>
  <c r="F160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53" i="72"/>
  <c r="F253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6" i="72"/>
  <c r="F6" i="72" s="1"/>
  <c r="I480" i="58"/>
  <c r="E379" i="38" s="1"/>
  <c r="K218" i="66" s="1"/>
  <c r="N218" i="66" s="1"/>
  <c r="E378" i="38"/>
  <c r="K199" i="66" s="1"/>
  <c r="N199" i="66" s="1"/>
  <c r="L246" i="66"/>
  <c r="P246" i="66" s="1"/>
  <c r="E384" i="38"/>
  <c r="K247" i="66" s="1"/>
  <c r="N247" i="66" s="1"/>
  <c r="J480" i="58"/>
  <c r="E385" i="38" s="1"/>
  <c r="K266" i="66" s="1"/>
  <c r="N266" i="66" s="1"/>
  <c r="E343" i="38"/>
  <c r="E349" i="38"/>
  <c r="M245" i="66" s="1"/>
  <c r="E36" i="72"/>
  <c r="F36" i="72" s="1"/>
  <c r="E99" i="72"/>
  <c r="F99" i="72" s="1"/>
  <c r="E337" i="38"/>
  <c r="E331" i="38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L54" i="66"/>
  <c r="P54" i="66" s="1"/>
  <c r="W149" i="66"/>
  <c r="S149" i="66"/>
  <c r="E313" i="38"/>
  <c r="E307" i="38"/>
  <c r="E360" i="38"/>
  <c r="K55" i="66" s="1"/>
  <c r="N55" i="66" s="1"/>
  <c r="I480" i="37"/>
  <c r="I479" i="41"/>
  <c r="H479" i="58"/>
  <c r="F151" i="66"/>
  <c r="E325" i="38"/>
  <c r="M197" i="66" s="1"/>
  <c r="E319" i="38"/>
  <c r="J489" i="41"/>
  <c r="F150" i="66"/>
  <c r="H489" i="58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L102" i="66"/>
  <c r="P102" i="66" s="1"/>
  <c r="E222" i="72"/>
  <c r="F222" i="72" s="1"/>
  <c r="C58" i="39"/>
  <c r="C57" i="39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D7" i="53"/>
  <c r="F7" i="53" s="1"/>
  <c r="H466" i="37"/>
  <c r="H474" i="37"/>
  <c r="J5" i="66"/>
  <c r="J479" i="41"/>
  <c r="E366" i="38"/>
  <c r="K103" i="66" s="1"/>
  <c r="N103" i="66" s="1"/>
  <c r="J480" i="37"/>
  <c r="L198" i="66"/>
  <c r="P198" i="66" s="1"/>
  <c r="E254" i="72" l="1"/>
  <c r="F254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N54" i="66"/>
  <c r="N102" i="66"/>
  <c r="Y55" i="66"/>
  <c r="Y199" i="66"/>
  <c r="Z55" i="66"/>
  <c r="Z199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L150" i="66"/>
  <c r="P150" i="66" s="1"/>
  <c r="V150" i="66" s="1"/>
  <c r="X150" i="66" s="1"/>
  <c r="E7" i="72"/>
  <c r="F7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J486" i="58"/>
  <c r="L245" i="66"/>
  <c r="S5" i="66"/>
  <c r="W5" i="66"/>
  <c r="E372" i="38"/>
  <c r="K151" i="66" s="1"/>
  <c r="N151" i="66" s="1"/>
  <c r="H480" i="58"/>
  <c r="E373" i="38" s="1"/>
  <c r="K170" i="66" s="1"/>
  <c r="N170" i="66" s="1"/>
  <c r="F7" i="66"/>
  <c r="H479" i="37"/>
  <c r="H474" i="41"/>
  <c r="N198" i="66"/>
  <c r="O198" i="66" s="1"/>
  <c r="H489" i="37"/>
  <c r="H489" i="41" s="1"/>
  <c r="F6" i="66"/>
  <c r="H466" i="41"/>
  <c r="I486" i="58"/>
  <c r="L197" i="66"/>
  <c r="E361" i="38"/>
  <c r="K74" i="66" s="1"/>
  <c r="N74" i="66" s="1"/>
  <c r="I480" i="41"/>
  <c r="E68" i="72"/>
  <c r="F68" i="72" s="1"/>
  <c r="J486" i="37"/>
  <c r="L101" i="66"/>
  <c r="G7" i="53"/>
  <c r="H13" i="53"/>
  <c r="G13" i="53" s="1"/>
  <c r="J480" i="41"/>
  <c r="E367" i="38"/>
  <c r="K122" i="66" s="1"/>
  <c r="N122" i="66" s="1"/>
  <c r="E161" i="72"/>
  <c r="F161" i="72" s="1"/>
  <c r="E286" i="72"/>
  <c r="F286" i="72" s="1"/>
  <c r="L53" i="66"/>
  <c r="I486" i="37"/>
  <c r="D20" i="8"/>
  <c r="M101" i="66"/>
  <c r="G18" i="39" s="1"/>
  <c r="N246" i="66"/>
  <c r="Z103" i="66"/>
  <c r="Y103" i="66"/>
  <c r="Y247" i="66"/>
  <c r="Z247" i="66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M53" i="66"/>
  <c r="F18" i="39" s="1"/>
  <c r="C20" i="8"/>
  <c r="J486" i="41" l="1"/>
  <c r="N150" i="66"/>
  <c r="O246" i="66"/>
  <c r="I486" i="41"/>
  <c r="Y102" i="66"/>
  <c r="Z246" i="66"/>
  <c r="O102" i="66"/>
  <c r="E194" i="72"/>
  <c r="F194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O54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37" i="72"/>
  <c r="F37" i="72" s="1"/>
  <c r="Z198" i="66"/>
  <c r="V198" i="66"/>
  <c r="X198" i="66" s="1"/>
  <c r="Q198" i="66"/>
  <c r="U198" i="66"/>
  <c r="Y266" i="66"/>
  <c r="Z122" i="66"/>
  <c r="Y122" i="66"/>
  <c r="Z266" i="66"/>
  <c r="Z74" i="66"/>
  <c r="Y218" i="66"/>
  <c r="Z218" i="66"/>
  <c r="Y74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V102" i="66"/>
  <c r="X102" i="66" s="1"/>
  <c r="U102" i="66"/>
  <c r="Q102" i="66"/>
  <c r="Y54" i="66"/>
  <c r="U246" i="66"/>
  <c r="V246" i="66"/>
  <c r="X246" i="66" s="1"/>
  <c r="Q246" i="66"/>
  <c r="P197" i="66"/>
  <c r="N197" i="66"/>
  <c r="H479" i="41"/>
  <c r="H480" i="37"/>
  <c r="E354" i="38"/>
  <c r="K7" i="66" s="1"/>
  <c r="N7" i="66" s="1"/>
  <c r="P245" i="66"/>
  <c r="N245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Y198" i="66"/>
  <c r="E301" i="38"/>
  <c r="M149" i="66" s="1"/>
  <c r="E295" i="38"/>
  <c r="E223" i="72"/>
  <c r="F223" i="72" s="1"/>
  <c r="E283" i="38"/>
  <c r="E289" i="38"/>
  <c r="E255" i="72"/>
  <c r="F255" i="72" s="1"/>
  <c r="E100" i="72"/>
  <c r="F100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P101" i="66"/>
  <c r="N101" i="66"/>
  <c r="L6" i="66"/>
  <c r="P6" i="66" s="1"/>
  <c r="V6" i="66" s="1"/>
  <c r="X6" i="66" s="1"/>
  <c r="Z102" i="66"/>
  <c r="P53" i="66"/>
  <c r="N53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Y246" i="66"/>
  <c r="Z54" i="66"/>
  <c r="E131" i="72" l="1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O197" i="66"/>
  <c r="V197" i="66" s="1"/>
  <c r="X197" i="66" s="1"/>
  <c r="E162" i="72"/>
  <c r="F162" i="72" s="1"/>
  <c r="G163" i="72" s="1"/>
  <c r="E287" i="72"/>
  <c r="F287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N6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195" i="72"/>
  <c r="F195" i="72" s="1"/>
  <c r="E8" i="72"/>
  <c r="F8" i="72" s="1"/>
  <c r="Z7" i="66"/>
  <c r="Y7" i="66"/>
  <c r="Z151" i="66"/>
  <c r="Y151" i="66"/>
  <c r="H480" i="41"/>
  <c r="E355" i="38"/>
  <c r="K26" i="66" s="1"/>
  <c r="N26" i="66" s="1"/>
  <c r="M5" i="66"/>
  <c r="B20" i="8"/>
  <c r="Z101" i="66"/>
  <c r="Y245" i="66"/>
  <c r="O101" i="66"/>
  <c r="Y101" i="66"/>
  <c r="Z245" i="66"/>
  <c r="H486" i="37"/>
  <c r="L5" i="66"/>
  <c r="Q54" i="66"/>
  <c r="U54" i="66"/>
  <c r="V54" i="66"/>
  <c r="X54" i="66" s="1"/>
  <c r="Y197" i="66"/>
  <c r="Z53" i="66"/>
  <c r="Y53" i="66"/>
  <c r="Z197" i="66"/>
  <c r="O53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O245" i="66"/>
  <c r="E69" i="72"/>
  <c r="F69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H486" i="58"/>
  <c r="L149" i="66"/>
  <c r="U197" i="66" l="1"/>
  <c r="E132" i="72"/>
  <c r="F132" i="72" s="1"/>
  <c r="E101" i="72"/>
  <c r="F101" i="72" s="1"/>
  <c r="H164" i="72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Q197" i="66"/>
  <c r="R197" i="66" s="1"/>
  <c r="T197" i="66" s="1"/>
  <c r="E256" i="72"/>
  <c r="F256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R5" i="66"/>
  <c r="T5" i="66" s="1"/>
  <c r="N5" i="66"/>
  <c r="P5" i="66"/>
  <c r="V5" i="66" s="1"/>
  <c r="X5" i="66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H486" i="4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38" i="72"/>
  <c r="F38" i="72" s="1"/>
  <c r="Y26" i="66"/>
  <c r="Z170" i="66"/>
  <c r="Y170" i="66"/>
  <c r="Z26" i="66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245" i="66"/>
  <c r="Q245" i="66"/>
  <c r="R245" i="66" s="1"/>
  <c r="T245" i="66" s="1"/>
  <c r="V245" i="66"/>
  <c r="X245" i="66" s="1"/>
  <c r="R149" i="66"/>
  <c r="T149" i="66" s="1"/>
  <c r="P149" i="66"/>
  <c r="V149" i="66" s="1"/>
  <c r="X149" i="66" s="1"/>
  <c r="N149" i="66"/>
  <c r="E224" i="72"/>
  <c r="F224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Q101" i="66"/>
  <c r="R101" i="66" s="1"/>
  <c r="T101" i="66" s="1"/>
  <c r="U101" i="66"/>
  <c r="V101" i="66"/>
  <c r="X101" i="66" s="1"/>
  <c r="Q53" i="66"/>
  <c r="R53" i="66" s="1"/>
  <c r="T53" i="66" s="1"/>
  <c r="U53" i="66"/>
  <c r="V53" i="66"/>
  <c r="X53" i="66" s="1"/>
  <c r="O6" i="66"/>
  <c r="Z6" i="66"/>
  <c r="Y150" i="66"/>
  <c r="Z150" i="66"/>
  <c r="Y6" i="66"/>
  <c r="O150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O149" i="66" l="1"/>
  <c r="E164" i="72"/>
  <c r="F164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57" i="72"/>
  <c r="F257" i="72" s="1"/>
  <c r="Q6" i="66"/>
  <c r="U6" i="66"/>
  <c r="Y5" i="66"/>
  <c r="O5" i="66"/>
  <c r="Y149" i="66"/>
  <c r="Z149" i="66"/>
  <c r="Z5" i="66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Q150" i="66"/>
  <c r="U150" i="66"/>
  <c r="Q149" i="66"/>
  <c r="U149" i="66"/>
  <c r="E9" i="72"/>
  <c r="F9" i="72" s="1"/>
  <c r="E70" i="72"/>
  <c r="F70" i="72" s="1"/>
  <c r="E133" i="72"/>
  <c r="F133" i="72" s="1"/>
  <c r="E289" i="72" l="1"/>
  <c r="F289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39" i="72"/>
  <c r="F39" i="72" s="1"/>
  <c r="E103" i="72"/>
  <c r="F103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Q5" i="66"/>
  <c r="U5" i="66"/>
  <c r="E197" i="72"/>
  <c r="F197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25" i="72"/>
  <c r="F225" i="72" s="1"/>
  <c r="E10" i="72" l="1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58" i="72"/>
  <c r="F258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71" i="72"/>
  <c r="F71" i="72" s="1"/>
  <c r="E134" i="72"/>
  <c r="F13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66" i="72"/>
  <c r="F166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40" i="72" l="1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04" i="72"/>
  <c r="F104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98" i="72"/>
  <c r="F198" i="72" s="1"/>
  <c r="E291" i="72"/>
  <c r="F291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59" i="72" l="1"/>
  <c r="F259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72" i="72"/>
  <c r="F72" i="72" s="1"/>
  <c r="E41" i="72"/>
  <c r="F41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35" i="72"/>
  <c r="F135" i="72" s="1"/>
  <c r="E105" i="72"/>
  <c r="F105" i="72" s="1"/>
  <c r="E227" i="72"/>
  <c r="F227" i="72" s="1"/>
  <c r="E167" i="72"/>
  <c r="F167" i="72" s="1"/>
  <c r="E199" i="72" l="1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92" i="72"/>
  <c r="F292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06" i="72" l="1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60" i="72"/>
  <c r="F260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36" i="72"/>
  <c r="F136" i="72" s="1"/>
  <c r="E73" i="72"/>
  <c r="F73" i="72" s="1"/>
  <c r="E200" i="72"/>
  <c r="F200" i="72" s="1"/>
  <c r="E168" i="72"/>
  <c r="F168" i="72" s="1"/>
  <c r="E14" i="72"/>
  <c r="F14" i="72" s="1"/>
  <c r="G261" i="72" l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43" i="72"/>
  <c r="F43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29" i="72"/>
  <c r="F229" i="72" s="1"/>
  <c r="E107" i="72"/>
  <c r="F107" i="72" s="1"/>
  <c r="E293" i="72"/>
  <c r="F293" i="72" s="1"/>
  <c r="E74" i="72" l="1"/>
  <c r="F74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37" i="72"/>
  <c r="F137" i="72" s="1"/>
  <c r="E261" i="72"/>
  <c r="F261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5" i="72"/>
  <c r="F15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38" i="72" l="1"/>
  <c r="F138" i="72" s="1"/>
  <c r="G139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02" i="72"/>
  <c r="F202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75" i="72"/>
  <c r="F75" i="72" s="1"/>
  <c r="E108" i="72"/>
  <c r="F108" i="72" s="1"/>
  <c r="E170" i="72"/>
  <c r="F170" i="72" s="1"/>
  <c r="E230" i="72"/>
  <c r="F230" i="72" s="1"/>
  <c r="E294" i="72"/>
  <c r="F294" i="72" s="1"/>
  <c r="H140" i="72" l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39" i="72"/>
  <c r="F139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62" i="72"/>
  <c r="F262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6" i="72"/>
  <c r="F16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03" i="72" l="1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31" i="72"/>
  <c r="F231" i="72" s="1"/>
  <c r="G232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09" i="72"/>
  <c r="F109" i="72" s="1"/>
  <c r="E76" i="72"/>
  <c r="F76" i="72" s="1"/>
  <c r="E140" i="72"/>
  <c r="F140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46" i="72"/>
  <c r="F46" i="72" s="1"/>
  <c r="E295" i="72"/>
  <c r="F295" i="72" s="1"/>
  <c r="G110" i="72" l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H233" i="72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32" i="72"/>
  <c r="F232" i="72" s="1"/>
  <c r="E172" i="72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63" i="72"/>
  <c r="F263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04" i="72"/>
  <c r="F204" i="72" s="1"/>
  <c r="E77" i="72" l="1"/>
  <c r="F77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33" i="72"/>
  <c r="F233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8" i="72"/>
  <c r="F18" i="72" s="1"/>
  <c r="E111" i="72"/>
  <c r="F111" i="72" s="1"/>
  <c r="E296" i="72"/>
  <c r="F296" i="72" s="1"/>
  <c r="E205" i="72" l="1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64" i="72"/>
  <c r="F264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74" i="72"/>
  <c r="F174" i="72" s="1"/>
  <c r="E234" i="72"/>
  <c r="F234" i="72" s="1"/>
  <c r="E48" i="72"/>
  <c r="F48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9" i="72" l="1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06" i="72"/>
  <c r="F206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43" i="72"/>
  <c r="F143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97" i="72"/>
  <c r="F297" i="72" s="1"/>
  <c r="E175" i="72" l="1"/>
  <c r="F175" i="72" s="1"/>
  <c r="E265" i="72"/>
  <c r="F265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0" i="72"/>
  <c r="F20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49" i="72"/>
  <c r="F49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80" i="72"/>
  <c r="F80" i="72" s="1"/>
  <c r="E113" i="72"/>
  <c r="F113" i="72" s="1"/>
  <c r="G266" i="72" l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4" i="72"/>
  <c r="F144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76" i="72"/>
  <c r="F176" i="72" s="1"/>
  <c r="E208" i="72"/>
  <c r="F208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6" i="72"/>
  <c r="F236" i="72" s="1"/>
  <c r="E298" i="72"/>
  <c r="F298" i="72" s="1"/>
  <c r="E266" i="72" l="1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14" i="72"/>
  <c r="F114" i="72" s="1"/>
  <c r="G115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1" i="72"/>
  <c r="F21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81" i="72"/>
  <c r="F81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50" i="72"/>
  <c r="F5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H116" i="72"/>
  <c r="I117" i="72" s="1"/>
  <c r="J118" i="72" s="1"/>
  <c r="K119" i="72" s="1"/>
  <c r="L120" i="72" s="1"/>
  <c r="M121" i="72" s="1"/>
  <c r="N122" i="72" s="1"/>
  <c r="O123" i="72" s="1"/>
  <c r="P124" i="72" s="1"/>
  <c r="Q125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267" i="72"/>
  <c r="F267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45" i="72"/>
  <c r="F145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77" i="72"/>
  <c r="F177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09" i="72"/>
  <c r="F209" i="72" s="1"/>
  <c r="E299" i="72"/>
  <c r="F299" i="72" s="1"/>
  <c r="E82" i="72" l="1"/>
  <c r="F82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116" i="72"/>
  <c r="F116" i="72" s="1"/>
  <c r="E238" i="72"/>
  <c r="F238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51" i="72"/>
  <c r="F51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10" i="72" l="1"/>
  <c r="F210" i="72" s="1"/>
  <c r="E83" i="72"/>
  <c r="F83" i="72" s="1"/>
  <c r="E23" i="72"/>
  <c r="F23" i="72" s="1"/>
  <c r="E268" i="72"/>
  <c r="F268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78" i="72"/>
  <c r="F178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11" i="72"/>
  <c r="H212" i="72" s="1"/>
  <c r="I213" i="72" s="1"/>
  <c r="J214" i="72" s="1"/>
  <c r="K215" i="72" s="1"/>
  <c r="L216" i="72" s="1"/>
  <c r="M217" i="72" s="1"/>
  <c r="N218" i="72" s="1"/>
  <c r="G24" i="72"/>
  <c r="H25" i="72" s="1"/>
  <c r="I26" i="72" s="1"/>
  <c r="J27" i="72" s="1"/>
  <c r="K28" i="72" s="1"/>
  <c r="L29" i="72" s="1"/>
  <c r="M30" i="72" s="1"/>
  <c r="N31" i="72" s="1"/>
  <c r="O32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0" i="72"/>
  <c r="F300" i="72" s="1"/>
  <c r="E211" i="72" l="1"/>
  <c r="F211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147" i="72"/>
  <c r="F147" i="72" s="1"/>
  <c r="E24" i="72"/>
  <c r="F24" i="72" s="1"/>
  <c r="E52" i="72"/>
  <c r="F52" i="72" s="1"/>
  <c r="G212" i="72"/>
  <c r="H213" i="72" s="1"/>
  <c r="I214" i="72" s="1"/>
  <c r="J215" i="72" s="1"/>
  <c r="K216" i="72" s="1"/>
  <c r="L217" i="72" s="1"/>
  <c r="M218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179" i="72" l="1"/>
  <c r="F179" i="72" s="1"/>
  <c r="G180" i="72" s="1"/>
  <c r="H181" i="72" s="1"/>
  <c r="I182" i="72" s="1"/>
  <c r="J183" i="72" s="1"/>
  <c r="K184" i="72" s="1"/>
  <c r="L185" i="72" s="1"/>
  <c r="M186" i="72" s="1"/>
  <c r="N187" i="72" s="1"/>
  <c r="E269" i="72"/>
  <c r="F269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212" i="72"/>
  <c r="F212" i="72" s="1"/>
  <c r="G213" i="72" s="1"/>
  <c r="H214" i="72" s="1"/>
  <c r="I215" i="72" s="1"/>
  <c r="J216" i="72" s="1"/>
  <c r="K217" i="72" s="1"/>
  <c r="L218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40" i="72"/>
  <c r="F240" i="72" s="1"/>
  <c r="G25" i="72"/>
  <c r="H26" i="72" s="1"/>
  <c r="I27" i="72" s="1"/>
  <c r="J28" i="72" s="1"/>
  <c r="K29" i="72" s="1"/>
  <c r="L30" i="72" s="1"/>
  <c r="M31" i="72" s="1"/>
  <c r="N32" i="72" s="1"/>
  <c r="E85" i="72"/>
  <c r="F85" i="72" s="1"/>
  <c r="E301" i="72"/>
  <c r="F301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5" i="72" l="1"/>
  <c r="F25" i="72" s="1"/>
  <c r="G26" i="72" s="1"/>
  <c r="H27" i="72" s="1"/>
  <c r="I28" i="72" s="1"/>
  <c r="J29" i="72" s="1"/>
  <c r="K30" i="72" s="1"/>
  <c r="L31" i="72" s="1"/>
  <c r="M32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48" i="72"/>
  <c r="F148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119" i="72"/>
  <c r="F119" i="72" s="1"/>
  <c r="E213" i="72"/>
  <c r="F213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86" i="72"/>
  <c r="H87" i="72" s="1"/>
  <c r="I88" i="72" s="1"/>
  <c r="J89" i="72" s="1"/>
  <c r="K90" i="72" s="1"/>
  <c r="L91" i="72" s="1"/>
  <c r="M92" i="72" s="1"/>
  <c r="N93" i="72" s="1"/>
  <c r="O94" i="72" s="1"/>
  <c r="E180" i="72"/>
  <c r="F180" i="72" s="1"/>
  <c r="G149" i="72" l="1"/>
  <c r="H150" i="72" s="1"/>
  <c r="I151" i="72" s="1"/>
  <c r="J152" i="72" s="1"/>
  <c r="K153" i="72" s="1"/>
  <c r="L154" i="72" s="1"/>
  <c r="M155" i="72" s="1"/>
  <c r="N156" i="72" s="1"/>
  <c r="E86" i="72"/>
  <c r="F86" i="72" s="1"/>
  <c r="G87" i="72" s="1"/>
  <c r="E270" i="72"/>
  <c r="F270" i="72" s="1"/>
  <c r="G214" i="72"/>
  <c r="H215" i="72" s="1"/>
  <c r="I216" i="72" s="1"/>
  <c r="J217" i="72" s="1"/>
  <c r="K218" i="72" s="1"/>
  <c r="E241" i="72"/>
  <c r="F241" i="72" s="1"/>
  <c r="G120" i="72"/>
  <c r="H121" i="72" s="1"/>
  <c r="I122" i="72" s="1"/>
  <c r="J123" i="72" s="1"/>
  <c r="K124" i="72" s="1"/>
  <c r="L125" i="72" s="1"/>
  <c r="G181" i="72"/>
  <c r="H182" i="72" s="1"/>
  <c r="I183" i="72" s="1"/>
  <c r="J184" i="72" s="1"/>
  <c r="K185" i="72" s="1"/>
  <c r="L186" i="72" s="1"/>
  <c r="M187" i="72" s="1"/>
  <c r="E302" i="72"/>
  <c r="F302" i="72" s="1"/>
  <c r="E26" i="72"/>
  <c r="F26" i="72" s="1"/>
  <c r="E54" i="72"/>
  <c r="F54" i="72" s="1"/>
  <c r="E181" i="72" l="1"/>
  <c r="F181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H88" i="72"/>
  <c r="I89" i="72" s="1"/>
  <c r="J90" i="72" s="1"/>
  <c r="K91" i="72" s="1"/>
  <c r="L92" i="72" s="1"/>
  <c r="M93" i="72" s="1"/>
  <c r="N94" i="72" s="1"/>
  <c r="E87" i="72"/>
  <c r="F87" i="72" s="1"/>
  <c r="E120" i="72"/>
  <c r="F120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55" i="72"/>
  <c r="H56" i="72" s="1"/>
  <c r="I57" i="72" s="1"/>
  <c r="J58" i="72" s="1"/>
  <c r="K59" i="72" s="1"/>
  <c r="L60" i="72" s="1"/>
  <c r="M61" i="72" s="1"/>
  <c r="N62" i="72" s="1"/>
  <c r="O63" i="72" s="1"/>
  <c r="G182" i="72"/>
  <c r="H183" i="72" s="1"/>
  <c r="I184" i="72" s="1"/>
  <c r="J185" i="72" s="1"/>
  <c r="K186" i="72" s="1"/>
  <c r="L187" i="72" s="1"/>
  <c r="G242" i="72"/>
  <c r="H243" i="72" s="1"/>
  <c r="I244" i="72" s="1"/>
  <c r="J245" i="72" s="1"/>
  <c r="K246" i="72" s="1"/>
  <c r="L247" i="72" s="1"/>
  <c r="M248" i="72" s="1"/>
  <c r="N249" i="72" s="1"/>
  <c r="G27" i="72"/>
  <c r="H28" i="72" s="1"/>
  <c r="I29" i="72" s="1"/>
  <c r="J30" i="72" s="1"/>
  <c r="K31" i="72" s="1"/>
  <c r="L32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21" i="72"/>
  <c r="H122" i="72" s="1"/>
  <c r="I123" i="72" s="1"/>
  <c r="J124" i="72" s="1"/>
  <c r="K125" i="72" s="1"/>
  <c r="G88" i="72"/>
  <c r="H89" i="72" s="1"/>
  <c r="I90" i="72" s="1"/>
  <c r="J91" i="72" s="1"/>
  <c r="K92" i="72" s="1"/>
  <c r="L93" i="72" s="1"/>
  <c r="M94" i="72" s="1"/>
  <c r="E214" i="72"/>
  <c r="F214" i="72" s="1"/>
  <c r="E150" i="72" l="1"/>
  <c r="F150" i="72" s="1"/>
  <c r="G151" i="72" s="1"/>
  <c r="H152" i="72" s="1"/>
  <c r="I153" i="72" s="1"/>
  <c r="J154" i="72" s="1"/>
  <c r="K155" i="72" s="1"/>
  <c r="L156" i="72" s="1"/>
  <c r="E121" i="72"/>
  <c r="F121" i="72" s="1"/>
  <c r="G122" i="72" s="1"/>
  <c r="H123" i="72" s="1"/>
  <c r="I124" i="72" s="1"/>
  <c r="J125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88" i="72"/>
  <c r="F88" i="72" s="1"/>
  <c r="G89" i="72" s="1"/>
  <c r="H90" i="72" s="1"/>
  <c r="I91" i="72" s="1"/>
  <c r="J92" i="72" s="1"/>
  <c r="K93" i="72" s="1"/>
  <c r="L94" i="72" s="1"/>
  <c r="E242" i="72"/>
  <c r="F242" i="72" s="1"/>
  <c r="E182" i="72"/>
  <c r="F182" i="72" s="1"/>
  <c r="G215" i="72"/>
  <c r="H216" i="72" s="1"/>
  <c r="I217" i="72" s="1"/>
  <c r="J218" i="72" s="1"/>
  <c r="E55" i="72"/>
  <c r="F55" i="72" s="1"/>
  <c r="E27" i="72"/>
  <c r="F27" i="72" s="1"/>
  <c r="E89" i="72" l="1"/>
  <c r="F89" i="72" s="1"/>
  <c r="G90" i="72" s="1"/>
  <c r="H91" i="72" s="1"/>
  <c r="I92" i="72" s="1"/>
  <c r="J93" i="72" s="1"/>
  <c r="K94" i="72" s="1"/>
  <c r="E215" i="72"/>
  <c r="F215" i="72" s="1"/>
  <c r="G216" i="72" s="1"/>
  <c r="H217" i="72" s="1"/>
  <c r="I218" i="72" s="1"/>
  <c r="E272" i="72"/>
  <c r="F272" i="72" s="1"/>
  <c r="E151" i="72"/>
  <c r="F151" i="72" s="1"/>
  <c r="G152" i="72" s="1"/>
  <c r="H153" i="72" s="1"/>
  <c r="I154" i="72" s="1"/>
  <c r="J155" i="72" s="1"/>
  <c r="K156" i="72" s="1"/>
  <c r="E304" i="72"/>
  <c r="F304" i="72" s="1"/>
  <c r="G56" i="72"/>
  <c r="H57" i="72" s="1"/>
  <c r="I58" i="72" s="1"/>
  <c r="J59" i="72" s="1"/>
  <c r="K60" i="72" s="1"/>
  <c r="L61" i="72" s="1"/>
  <c r="M62" i="72" s="1"/>
  <c r="N63" i="72" s="1"/>
  <c r="G28" i="72"/>
  <c r="H29" i="72" s="1"/>
  <c r="I30" i="72" s="1"/>
  <c r="J31" i="72" s="1"/>
  <c r="K32" i="72" s="1"/>
  <c r="E122" i="72"/>
  <c r="F122" i="72" s="1"/>
  <c r="G243" i="72"/>
  <c r="H244" i="72" s="1"/>
  <c r="I245" i="72" s="1"/>
  <c r="J246" i="72" s="1"/>
  <c r="K247" i="72" s="1"/>
  <c r="L248" i="72" s="1"/>
  <c r="M249" i="72" s="1"/>
  <c r="G183" i="72"/>
  <c r="H184" i="72" s="1"/>
  <c r="I185" i="72" s="1"/>
  <c r="J186" i="72" s="1"/>
  <c r="K187" i="72" s="1"/>
  <c r="E90" i="72" l="1"/>
  <c r="F90" i="72" s="1"/>
  <c r="G91" i="72" s="1"/>
  <c r="H92" i="72" s="1"/>
  <c r="I93" i="72" s="1"/>
  <c r="J94" i="72" s="1"/>
  <c r="E28" i="72"/>
  <c r="F28" i="72" s="1"/>
  <c r="G29" i="72" s="1"/>
  <c r="H30" i="72" s="1"/>
  <c r="I31" i="72" s="1"/>
  <c r="J32" i="72" s="1"/>
  <c r="G273" i="72"/>
  <c r="H274" i="72" s="1"/>
  <c r="I275" i="72" s="1"/>
  <c r="J276" i="72" s="1"/>
  <c r="K277" i="72" s="1"/>
  <c r="L278" i="72" s="1"/>
  <c r="M279" i="72" s="1"/>
  <c r="N280" i="72" s="1"/>
  <c r="E183" i="72"/>
  <c r="F183" i="72" s="1"/>
  <c r="E152" i="72"/>
  <c r="F152" i="72" s="1"/>
  <c r="E216" i="72"/>
  <c r="F216" i="72" s="1"/>
  <c r="E243" i="72"/>
  <c r="F243" i="72" s="1"/>
  <c r="E56" i="72"/>
  <c r="F56" i="72" s="1"/>
  <c r="G123" i="72"/>
  <c r="H124" i="72" s="1"/>
  <c r="I125" i="72" s="1"/>
  <c r="G305" i="72"/>
  <c r="H306" i="72" s="1"/>
  <c r="I307" i="72" s="1"/>
  <c r="J308" i="72" s="1"/>
  <c r="K309" i="72" s="1"/>
  <c r="L310" i="72" s="1"/>
  <c r="M311" i="72" s="1"/>
  <c r="E123" i="72" l="1"/>
  <c r="F123" i="72" s="1"/>
  <c r="G124" i="72" s="1"/>
  <c r="H125" i="72" s="1"/>
  <c r="E273" i="72"/>
  <c r="F273" i="72" s="1"/>
  <c r="E305" i="72"/>
  <c r="F305" i="72" s="1"/>
  <c r="G244" i="72"/>
  <c r="H245" i="72" s="1"/>
  <c r="I246" i="72" s="1"/>
  <c r="J247" i="72" s="1"/>
  <c r="K248" i="72" s="1"/>
  <c r="L249" i="72" s="1"/>
  <c r="G153" i="72"/>
  <c r="H154" i="72" s="1"/>
  <c r="I155" i="72" s="1"/>
  <c r="J156" i="72" s="1"/>
  <c r="G217" i="72"/>
  <c r="H218" i="72" s="1"/>
  <c r="G184" i="72"/>
  <c r="H185" i="72" s="1"/>
  <c r="I186" i="72" s="1"/>
  <c r="J187" i="72" s="1"/>
  <c r="G57" i="72"/>
  <c r="H58" i="72" s="1"/>
  <c r="I59" i="72" s="1"/>
  <c r="J60" i="72" s="1"/>
  <c r="K61" i="72" s="1"/>
  <c r="L62" i="72" s="1"/>
  <c r="M63" i="72" s="1"/>
  <c r="E91" i="72"/>
  <c r="F91" i="72" s="1"/>
  <c r="E29" i="72"/>
  <c r="F29" i="72" s="1"/>
  <c r="E57" i="72" l="1"/>
  <c r="F57" i="72" s="1"/>
  <c r="E184" i="72"/>
  <c r="F184" i="72" s="1"/>
  <c r="G185" i="72" s="1"/>
  <c r="H186" i="72" s="1"/>
  <c r="I187" i="72" s="1"/>
  <c r="E217" i="72"/>
  <c r="F217" i="72" s="1"/>
  <c r="G218" i="72" s="1"/>
  <c r="E218" i="72" s="1"/>
  <c r="F218" i="72" s="1"/>
  <c r="G274" i="72"/>
  <c r="H275" i="72" s="1"/>
  <c r="I276" i="72" s="1"/>
  <c r="J277" i="72" s="1"/>
  <c r="K278" i="72" s="1"/>
  <c r="L279" i="72" s="1"/>
  <c r="M280" i="72" s="1"/>
  <c r="E124" i="72"/>
  <c r="F124" i="72" s="1"/>
  <c r="G125" i="72" s="1"/>
  <c r="E125" i="72" s="1"/>
  <c r="F125" i="72" s="1"/>
  <c r="AL125" i="72" s="1"/>
  <c r="G92" i="72"/>
  <c r="H93" i="72" s="1"/>
  <c r="I94" i="72" s="1"/>
  <c r="E153" i="72"/>
  <c r="F153" i="72" s="1"/>
  <c r="G58" i="72"/>
  <c r="H59" i="72" s="1"/>
  <c r="I60" i="72" s="1"/>
  <c r="J61" i="72" s="1"/>
  <c r="K62" i="72" s="1"/>
  <c r="L63" i="72" s="1"/>
  <c r="G30" i="72"/>
  <c r="H31" i="72" s="1"/>
  <c r="I32" i="72" s="1"/>
  <c r="E244" i="72"/>
  <c r="F244" i="72" s="1"/>
  <c r="G306" i="72"/>
  <c r="H307" i="72" s="1"/>
  <c r="I308" i="72" s="1"/>
  <c r="J309" i="72" s="1"/>
  <c r="K310" i="72" s="1"/>
  <c r="L311" i="72" s="1"/>
  <c r="E30" i="72" l="1"/>
  <c r="F30" i="72" s="1"/>
  <c r="G31" i="72" s="1"/>
  <c r="H32" i="72" s="1"/>
  <c r="E274" i="72"/>
  <c r="F274" i="72" s="1"/>
  <c r="E306" i="72"/>
  <c r="F306" i="72" s="1"/>
  <c r="G307" i="72" s="1"/>
  <c r="H308" i="72" s="1"/>
  <c r="I309" i="72" s="1"/>
  <c r="J310" i="72" s="1"/>
  <c r="K311" i="72" s="1"/>
  <c r="G245" i="72"/>
  <c r="H246" i="72" s="1"/>
  <c r="I247" i="72" s="1"/>
  <c r="J248" i="72" s="1"/>
  <c r="K249" i="72" s="1"/>
  <c r="E185" i="72"/>
  <c r="F185" i="72" s="1"/>
  <c r="G154" i="72"/>
  <c r="H155" i="72" s="1"/>
  <c r="I156" i="72" s="1"/>
  <c r="E92" i="72"/>
  <c r="F92" i="72" s="1"/>
  <c r="E58" i="72"/>
  <c r="F58" i="72" s="1"/>
  <c r="E31" i="72" l="1"/>
  <c r="F31" i="72" s="1"/>
  <c r="G32" i="72" s="1"/>
  <c r="E32" i="72" s="1"/>
  <c r="F32" i="72" s="1"/>
  <c r="G275" i="72"/>
  <c r="H276" i="72" s="1"/>
  <c r="I277" i="72" s="1"/>
  <c r="J278" i="72" s="1"/>
  <c r="K279" i="72" s="1"/>
  <c r="L280" i="72" s="1"/>
  <c r="G59" i="72"/>
  <c r="H60" i="72" s="1"/>
  <c r="I61" i="72" s="1"/>
  <c r="J62" i="72" s="1"/>
  <c r="K63" i="72" s="1"/>
  <c r="E307" i="72"/>
  <c r="F307" i="72" s="1"/>
  <c r="G186" i="72"/>
  <c r="H187" i="72" s="1"/>
  <c r="E245" i="72"/>
  <c r="F245" i="72" s="1"/>
  <c r="G93" i="72"/>
  <c r="H94" i="72" s="1"/>
  <c r="E154" i="72"/>
  <c r="F154" i="72" s="1"/>
  <c r="E93" i="72" l="1"/>
  <c r="F93" i="72" s="1"/>
  <c r="G94" i="72" s="1"/>
  <c r="E94" i="72" s="1"/>
  <c r="F94" i="72" s="1"/>
  <c r="AL94" i="72" s="1"/>
  <c r="AL127" i="72" s="1"/>
  <c r="E275" i="72"/>
  <c r="F275" i="72" s="1"/>
  <c r="E186" i="72"/>
  <c r="F186" i="72" s="1"/>
  <c r="G187" i="72" s="1"/>
  <c r="E187" i="72" s="1"/>
  <c r="F187" i="72" s="1"/>
  <c r="G155" i="72"/>
  <c r="H156" i="72" s="1"/>
  <c r="G246" i="72"/>
  <c r="H247" i="72" s="1"/>
  <c r="I248" i="72" s="1"/>
  <c r="J249" i="72" s="1"/>
  <c r="AL32" i="72"/>
  <c r="G308" i="72"/>
  <c r="H309" i="72" s="1"/>
  <c r="I310" i="72" s="1"/>
  <c r="J311" i="72" s="1"/>
  <c r="E59" i="72"/>
  <c r="F59" i="72" s="1"/>
  <c r="E246" i="72" l="1"/>
  <c r="F246" i="72" s="1"/>
  <c r="G247" i="72" s="1"/>
  <c r="H248" i="72" s="1"/>
  <c r="I249" i="72" s="1"/>
  <c r="G276" i="72"/>
  <c r="H277" i="72" s="1"/>
  <c r="I278" i="72" s="1"/>
  <c r="J279" i="72" s="1"/>
  <c r="K280" i="72" s="1"/>
  <c r="G60" i="72"/>
  <c r="H61" i="72" s="1"/>
  <c r="I62" i="72" s="1"/>
  <c r="J63" i="72" s="1"/>
  <c r="E308" i="72"/>
  <c r="F308" i="72" s="1"/>
  <c r="E155" i="72"/>
  <c r="F155" i="72" s="1"/>
  <c r="G156" i="72" s="1"/>
  <c r="E156" i="72" s="1"/>
  <c r="F156" i="72" s="1"/>
  <c r="E276" i="72" l="1"/>
  <c r="F276" i="72" s="1"/>
  <c r="E60" i="72"/>
  <c r="F60" i="72" s="1"/>
  <c r="G309" i="72"/>
  <c r="H310" i="72" s="1"/>
  <c r="I311" i="72" s="1"/>
  <c r="E247" i="72"/>
  <c r="F247" i="72" s="1"/>
  <c r="G277" i="72" l="1"/>
  <c r="H278" i="72" s="1"/>
  <c r="I279" i="72" s="1"/>
  <c r="J280" i="72" s="1"/>
  <c r="G248" i="72"/>
  <c r="H249" i="72" s="1"/>
  <c r="E309" i="72"/>
  <c r="F309" i="72" s="1"/>
  <c r="G61" i="72"/>
  <c r="H62" i="72" s="1"/>
  <c r="I63" i="72" s="1"/>
  <c r="E277" i="72" l="1"/>
  <c r="F277" i="72" s="1"/>
  <c r="G310" i="72"/>
  <c r="H311" i="72" s="1"/>
  <c r="E61" i="72"/>
  <c r="F61" i="72" s="1"/>
  <c r="E248" i="72"/>
  <c r="F248" i="72" s="1"/>
  <c r="G249" i="72" s="1"/>
  <c r="E249" i="72" s="1"/>
  <c r="F249" i="72" s="1"/>
  <c r="G278" i="72" l="1"/>
  <c r="H279" i="72" s="1"/>
  <c r="I280" i="72" s="1"/>
  <c r="G62" i="72"/>
  <c r="H63" i="72" s="1"/>
  <c r="E310" i="72"/>
  <c r="F310" i="72" s="1"/>
  <c r="G311" i="72" s="1"/>
  <c r="E311" i="72" s="1"/>
  <c r="F311" i="72" s="1"/>
  <c r="E278" i="72" l="1"/>
  <c r="F278" i="72" s="1"/>
  <c r="E62" i="72"/>
  <c r="F62" i="72" s="1"/>
  <c r="G279" i="72" l="1"/>
  <c r="H280" i="72" s="1"/>
  <c r="G63" i="72"/>
  <c r="E279" i="72" l="1"/>
  <c r="F279" i="72" s="1"/>
  <c r="G280" i="72" s="1"/>
  <c r="E280" i="72" s="1"/>
  <c r="F280" i="72" s="1"/>
  <c r="E63" i="72"/>
  <c r="F63" i="72" s="1"/>
  <c r="H30" i="26" s="1" a="1"/>
  <c r="H30" i="26" s="1"/>
  <c r="I214" i="35" s="1"/>
  <c r="H29" i="26" a="1"/>
  <c r="H29" i="26" s="1"/>
  <c r="I213" i="35" s="1"/>
  <c r="E25" i="26" a="1"/>
  <c r="E25" i="26" s="1"/>
  <c r="I188" i="35" s="1"/>
  <c r="F42" i="26" a="1"/>
  <c r="F42" i="26" s="1"/>
  <c r="G226" i="35" s="1"/>
  <c r="E42" i="26" a="1"/>
  <c r="E42" i="26" s="1"/>
  <c r="I205" i="35" s="1"/>
  <c r="D34" i="26" a="1"/>
  <c r="D34" i="26" s="1"/>
  <c r="H197" i="35" s="1"/>
  <c r="G24" i="26" a="1"/>
  <c r="G24" i="26" s="1"/>
  <c r="H208" i="35" s="1"/>
  <c r="G23" i="26" l="1" a="1"/>
  <c r="G23" i="26" s="1"/>
  <c r="H207" i="35" s="1"/>
  <c r="G37" i="26" a="1"/>
  <c r="G37" i="26" s="1"/>
  <c r="H221" i="35" s="1"/>
  <c r="F23" i="26" a="1"/>
  <c r="F23" i="26" s="1"/>
  <c r="J44" i="58"/>
  <c r="J45" i="58"/>
  <c r="J43" i="58"/>
  <c r="J46" i="58"/>
  <c r="I22" i="58"/>
  <c r="I20" i="58"/>
  <c r="I21" i="58"/>
  <c r="I19" i="58"/>
  <c r="I59" i="37"/>
  <c r="I62" i="37"/>
  <c r="I60" i="37"/>
  <c r="I61" i="37"/>
  <c r="J41" i="58"/>
  <c r="J42" i="58"/>
  <c r="J40" i="58"/>
  <c r="J39" i="58"/>
  <c r="J93" i="37"/>
  <c r="J92" i="37"/>
  <c r="J91" i="37"/>
  <c r="J94" i="37"/>
  <c r="AL63" i="72"/>
  <c r="D27" i="26" a="1"/>
  <c r="D27" i="26" s="1"/>
  <c r="E30" i="26" a="1"/>
  <c r="E30" i="26" s="1"/>
  <c r="I193" i="35" s="1"/>
  <c r="D33" i="26" a="1"/>
  <c r="D33" i="26" s="1"/>
  <c r="H196" i="35" s="1"/>
  <c r="F32" i="26" a="1"/>
  <c r="F32" i="26" s="1"/>
  <c r="G216" i="35" s="1"/>
  <c r="H28" i="26" a="1"/>
  <c r="H28" i="26" s="1"/>
  <c r="I212" i="35" s="1"/>
  <c r="F40" i="26" a="1"/>
  <c r="F40" i="26" s="1"/>
  <c r="G224" i="35" s="1"/>
  <c r="G30" i="26" a="1"/>
  <c r="G30" i="26" s="1"/>
  <c r="H214" i="35" s="1"/>
  <c r="G33" i="26" a="1"/>
  <c r="G33" i="26" s="1"/>
  <c r="H217" i="35" s="1"/>
  <c r="D23" i="26" a="1"/>
  <c r="D23" i="26" s="1"/>
  <c r="E27" i="26" a="1"/>
  <c r="E27" i="26" s="1"/>
  <c r="D35" i="26" a="1"/>
  <c r="D35" i="26" s="1"/>
  <c r="E36" i="26" a="1"/>
  <c r="E36" i="26" s="1"/>
  <c r="I199" i="35" s="1"/>
  <c r="E32" i="26" a="1"/>
  <c r="E32" i="26" s="1"/>
  <c r="I195" i="35" s="1"/>
  <c r="H42" i="26" a="1"/>
  <c r="H42" i="26" s="1"/>
  <c r="I226" i="35" s="1"/>
  <c r="F28" i="26" a="1"/>
  <c r="F28" i="26" s="1"/>
  <c r="G212" i="35" s="1"/>
  <c r="G35" i="26" a="1"/>
  <c r="G35" i="26" s="1"/>
  <c r="H25" i="26" a="1"/>
  <c r="H25" i="26" s="1"/>
  <c r="I209" i="35" s="1"/>
  <c r="D30" i="26" a="1"/>
  <c r="D30" i="26" s="1"/>
  <c r="H193" i="35" s="1"/>
  <c r="G25" i="26" a="1"/>
  <c r="G25" i="26" s="1"/>
  <c r="H209" i="35" s="1"/>
  <c r="F38" i="26" a="1"/>
  <c r="F38" i="26" s="1"/>
  <c r="G222" i="35" s="1"/>
  <c r="H39" i="26" a="1"/>
  <c r="H39" i="26" s="1"/>
  <c r="D31" i="26" a="1"/>
  <c r="D31" i="26" s="1"/>
  <c r="E23" i="26" a="1"/>
  <c r="E23" i="26" s="1"/>
  <c r="D26" i="26" a="1"/>
  <c r="D26" i="26" s="1"/>
  <c r="H189" i="35" s="1"/>
  <c r="E28" i="26" a="1"/>
  <c r="E28" i="26" s="1"/>
  <c r="I191" i="35" s="1"/>
  <c r="G27" i="26" a="1"/>
  <c r="G27" i="26" s="1"/>
  <c r="F35" i="26" a="1"/>
  <c r="F35" i="26" s="1"/>
  <c r="F41" i="26" a="1"/>
  <c r="F41" i="26" s="1"/>
  <c r="G225" i="35" s="1"/>
  <c r="G42" i="26" a="1"/>
  <c r="G42" i="26" s="1"/>
  <c r="H226" i="35" s="1"/>
  <c r="G41" i="26" a="1"/>
  <c r="G41" i="26" s="1"/>
  <c r="H225" i="35" s="1"/>
  <c r="F39" i="26" a="1"/>
  <c r="F39" i="26" s="1"/>
  <c r="E40" i="26" a="1"/>
  <c r="E40" i="26" s="1"/>
  <c r="I203" i="35" s="1"/>
  <c r="G32" i="26" a="1"/>
  <c r="G32" i="26" s="1"/>
  <c r="H216" i="35" s="1"/>
  <c r="H33" i="26" a="1"/>
  <c r="H33" i="26" s="1"/>
  <c r="I217" i="35" s="1"/>
  <c r="F26" i="26" a="1"/>
  <c r="F26" i="26" s="1"/>
  <c r="G210" i="35" s="1"/>
  <c r="D32" i="26" a="1"/>
  <c r="D32" i="26" s="1"/>
  <c r="H195" i="35" s="1"/>
  <c r="F34" i="26" a="1"/>
  <c r="F34" i="26" s="1"/>
  <c r="G218" i="35" s="1"/>
  <c r="F31" i="26" a="1"/>
  <c r="F31" i="26" s="1"/>
  <c r="E26" i="26" a="1"/>
  <c r="E26" i="26" s="1"/>
  <c r="I189" i="35" s="1"/>
  <c r="H24" i="26" a="1"/>
  <c r="H24" i="26" s="1"/>
  <c r="I208" i="35" s="1"/>
  <c r="E31" i="26" a="1"/>
  <c r="E31" i="26" s="1"/>
  <c r="D41" i="26" a="1"/>
  <c r="D41" i="26" s="1"/>
  <c r="H204" i="35" s="1"/>
  <c r="D40" i="26" a="1"/>
  <c r="D40" i="26" s="1"/>
  <c r="H203" i="35" s="1"/>
  <c r="H32" i="26" a="1"/>
  <c r="H32" i="26" s="1"/>
  <c r="I216" i="35" s="1"/>
  <c r="G31" i="26" a="1"/>
  <c r="G31" i="26" s="1"/>
  <c r="G39" i="26" a="1"/>
  <c r="G39" i="26" s="1"/>
  <c r="G34" i="26" a="1"/>
  <c r="G34" i="26" s="1"/>
  <c r="H218" i="35" s="1"/>
  <c r="E37" i="26" a="1"/>
  <c r="E37" i="26" s="1"/>
  <c r="I200" i="35" s="1"/>
  <c r="E34" i="26" a="1"/>
  <c r="E34" i="26" s="1"/>
  <c r="I197" i="35" s="1"/>
  <c r="E24" i="26" a="1"/>
  <c r="E24" i="26" s="1"/>
  <c r="I187" i="35" s="1"/>
  <c r="F30" i="26" a="1"/>
  <c r="F30" i="26" s="1"/>
  <c r="G214" i="35" s="1"/>
  <c r="D38" i="26" a="1"/>
  <c r="D38" i="26" s="1"/>
  <c r="H201" i="35" s="1"/>
  <c r="E39" i="26" a="1"/>
  <c r="E39" i="26" s="1"/>
  <c r="G26" i="26" a="1"/>
  <c r="G26" i="26" s="1"/>
  <c r="H210" i="35" s="1"/>
  <c r="H38" i="26" a="1"/>
  <c r="H38" i="26" s="1"/>
  <c r="I222" i="35" s="1"/>
  <c r="G28" i="26" a="1"/>
  <c r="G28" i="26" s="1"/>
  <c r="H212" i="35" s="1"/>
  <c r="F29" i="26" a="1"/>
  <c r="F29" i="26" s="1"/>
  <c r="G213" i="35" s="1"/>
  <c r="D29" i="26" a="1"/>
  <c r="D29" i="26" s="1"/>
  <c r="H192" i="35" s="1"/>
  <c r="F33" i="26" a="1"/>
  <c r="F33" i="26" s="1"/>
  <c r="G217" i="35" s="1"/>
  <c r="G29" i="26" a="1"/>
  <c r="G29" i="26" s="1"/>
  <c r="H213" i="35" s="1"/>
  <c r="F24" i="26" a="1"/>
  <c r="F24" i="26" s="1"/>
  <c r="G208" i="35" s="1"/>
  <c r="G38" i="26" a="1"/>
  <c r="G38" i="26" s="1"/>
  <c r="H222" i="35" s="1"/>
  <c r="H35" i="26" a="1"/>
  <c r="H35" i="26" s="1"/>
  <c r="D36" i="26" a="1"/>
  <c r="D36" i="26" s="1"/>
  <c r="H199" i="35" s="1"/>
  <c r="G36" i="26" a="1"/>
  <c r="G36" i="26" s="1"/>
  <c r="H220" i="35" s="1"/>
  <c r="D42" i="26" a="1"/>
  <c r="D42" i="26" s="1"/>
  <c r="H205" i="35" s="1"/>
  <c r="H37" i="26" a="1"/>
  <c r="H37" i="26" s="1"/>
  <c r="I221" i="35" s="1"/>
  <c r="D28" i="26" a="1"/>
  <c r="D28" i="26" s="1"/>
  <c r="H191" i="35" s="1"/>
  <c r="H27" i="26" a="1"/>
  <c r="H27" i="26" s="1"/>
  <c r="E38" i="26" a="1"/>
  <c r="E38" i="26" s="1"/>
  <c r="I201" i="35" s="1"/>
  <c r="G40" i="26" a="1"/>
  <c r="G40" i="26" s="1"/>
  <c r="H224" i="35" s="1"/>
  <c r="H41" i="26" a="1"/>
  <c r="H41" i="26" s="1"/>
  <c r="I225" i="35" s="1"/>
  <c r="D39" i="26" a="1"/>
  <c r="D39" i="26" s="1"/>
  <c r="D24" i="26" a="1"/>
  <c r="D24" i="26" s="1"/>
  <c r="H187" i="35" s="1"/>
  <c r="H26" i="26" a="1"/>
  <c r="H26" i="26" s="1"/>
  <c r="I210" i="35" s="1"/>
  <c r="H36" i="26" a="1"/>
  <c r="H36" i="26" s="1"/>
  <c r="I220" i="35" s="1"/>
  <c r="D25" i="26" a="1"/>
  <c r="D25" i="26" s="1"/>
  <c r="H188" i="35" s="1"/>
  <c r="H40" i="26" a="1"/>
  <c r="H40" i="26" s="1"/>
  <c r="I224" i="35" s="1"/>
  <c r="F37" i="26" a="1"/>
  <c r="F37" i="26" s="1"/>
  <c r="G221" i="35" s="1"/>
  <c r="E41" i="26" a="1"/>
  <c r="E41" i="26" s="1"/>
  <c r="I204" i="35" s="1"/>
  <c r="H23" i="26" a="1"/>
  <c r="H23" i="26" s="1"/>
  <c r="F25" i="26" a="1"/>
  <c r="F25" i="26" s="1"/>
  <c r="G209" i="35" s="1"/>
  <c r="D37" i="26" a="1"/>
  <c r="D37" i="26" s="1"/>
  <c r="H200" i="35" s="1"/>
  <c r="E33" i="26" a="1"/>
  <c r="E33" i="26" s="1"/>
  <c r="I196" i="35" s="1"/>
  <c r="H34" i="26" a="1"/>
  <c r="H34" i="26" s="1"/>
  <c r="I218" i="35" s="1"/>
  <c r="F27" i="26" a="1"/>
  <c r="F27" i="26" s="1"/>
  <c r="H31" i="26" a="1"/>
  <c r="H31" i="26" s="1"/>
  <c r="E29" i="26" a="1"/>
  <c r="E29" i="26" s="1"/>
  <c r="I192" i="35" s="1"/>
  <c r="F36" i="26" a="1"/>
  <c r="F36" i="26" s="1"/>
  <c r="G220" i="35" s="1"/>
  <c r="E35" i="26" a="1"/>
  <c r="E35" i="26" s="1"/>
  <c r="I71" i="58"/>
  <c r="I74" i="58"/>
  <c r="I72" i="58"/>
  <c r="I73" i="58"/>
  <c r="G207" i="35"/>
  <c r="H92" i="58"/>
  <c r="H92" i="41" s="1"/>
  <c r="H93" i="58"/>
  <c r="H93" i="41" s="1"/>
  <c r="H91" i="58"/>
  <c r="H91" i="41" s="1"/>
  <c r="H94" i="58"/>
  <c r="H94" i="41" s="1"/>
  <c r="J23" i="37"/>
  <c r="J25" i="37"/>
  <c r="J24" i="37"/>
  <c r="J26" i="37"/>
  <c r="E50" i="26" l="1"/>
  <c r="H50" i="26" s="1"/>
  <c r="J61" i="58"/>
  <c r="J60" i="58"/>
  <c r="J59" i="58"/>
  <c r="J62" i="58"/>
  <c r="I24" i="37"/>
  <c r="I23" i="37"/>
  <c r="I26" i="37"/>
  <c r="I25" i="37"/>
  <c r="G51" i="26"/>
  <c r="I211" i="35"/>
  <c r="H19" i="58"/>
  <c r="H19" i="41" s="1"/>
  <c r="H20" i="58"/>
  <c r="H20" i="41" s="1"/>
  <c r="H21" i="58"/>
  <c r="H21" i="41" s="1"/>
  <c r="H22" i="58"/>
  <c r="H22" i="41" s="1"/>
  <c r="I202" i="35"/>
  <c r="D54" i="26"/>
  <c r="F52" i="26"/>
  <c r="H215" i="35"/>
  <c r="H61" i="58"/>
  <c r="H61" i="41" s="1"/>
  <c r="H60" i="58"/>
  <c r="H60" i="41" s="1"/>
  <c r="H59" i="58"/>
  <c r="H59" i="41" s="1"/>
  <c r="H62" i="58"/>
  <c r="H62" i="41" s="1"/>
  <c r="I91" i="58"/>
  <c r="I93" i="58"/>
  <c r="I94" i="58"/>
  <c r="I92" i="58"/>
  <c r="G54" i="26"/>
  <c r="I223" i="35"/>
  <c r="J53" i="37"/>
  <c r="J54" i="37"/>
  <c r="J52" i="37"/>
  <c r="J51" i="37"/>
  <c r="J38" i="58"/>
  <c r="J35" i="58"/>
  <c r="J36" i="58"/>
  <c r="J37" i="58"/>
  <c r="J58" i="37"/>
  <c r="J55" i="37"/>
  <c r="J56" i="37"/>
  <c r="J57" i="37"/>
  <c r="J68" i="58"/>
  <c r="J70" i="58"/>
  <c r="J67" i="58"/>
  <c r="J69" i="58"/>
  <c r="I38" i="37"/>
  <c r="I35" i="37"/>
  <c r="I37" i="37"/>
  <c r="I36" i="37"/>
  <c r="I42" i="58"/>
  <c r="I39" i="58"/>
  <c r="I40" i="58"/>
  <c r="I41" i="58"/>
  <c r="I77" i="37"/>
  <c r="I76" i="37"/>
  <c r="I75" i="37"/>
  <c r="I78" i="37"/>
  <c r="J52" i="58"/>
  <c r="J54" i="58"/>
  <c r="J51" i="58"/>
  <c r="J53" i="58"/>
  <c r="I51" i="37"/>
  <c r="I54" i="37"/>
  <c r="I53" i="37"/>
  <c r="I52" i="37"/>
  <c r="H88" i="58"/>
  <c r="H88" i="41" s="1"/>
  <c r="H87" i="58"/>
  <c r="H87" i="41" s="1"/>
  <c r="H90" i="58"/>
  <c r="H90" i="41" s="1"/>
  <c r="H89" i="58"/>
  <c r="H89" i="41" s="1"/>
  <c r="H76" i="58"/>
  <c r="H76" i="41" s="1"/>
  <c r="H75" i="58"/>
  <c r="H75" i="41" s="1"/>
  <c r="H77" i="58"/>
  <c r="H77" i="41" s="1"/>
  <c r="H78" i="58"/>
  <c r="H78" i="41" s="1"/>
  <c r="J69" i="37"/>
  <c r="J67" i="37"/>
  <c r="J68" i="37"/>
  <c r="J70" i="37"/>
  <c r="H52" i="58"/>
  <c r="H52" i="41" s="1"/>
  <c r="H53" i="58"/>
  <c r="H53" i="41" s="1"/>
  <c r="H51" i="58"/>
  <c r="H51" i="41" s="1"/>
  <c r="H54" i="58"/>
  <c r="H54" i="41" s="1"/>
  <c r="H16" i="58"/>
  <c r="H18" i="58"/>
  <c r="H18" i="41" s="1"/>
  <c r="H15" i="58"/>
  <c r="H17" i="58"/>
  <c r="I73" i="37"/>
  <c r="I73" i="41" s="1"/>
  <c r="I72" i="37"/>
  <c r="I72" i="41" s="1"/>
  <c r="I71" i="37"/>
  <c r="I71" i="41" s="1"/>
  <c r="I74" i="37"/>
  <c r="I74" i="41" s="1"/>
  <c r="J27" i="58"/>
  <c r="J30" i="58"/>
  <c r="J29" i="58"/>
  <c r="J28" i="58"/>
  <c r="J72" i="58"/>
  <c r="J74" i="58"/>
  <c r="J73" i="58"/>
  <c r="J71" i="58"/>
  <c r="H57" i="58"/>
  <c r="H57" i="41" s="1"/>
  <c r="H56" i="58"/>
  <c r="H56" i="41" s="1"/>
  <c r="H55" i="58"/>
  <c r="H55" i="41" s="1"/>
  <c r="H58" i="58"/>
  <c r="H58" i="41" s="1"/>
  <c r="H45" i="58"/>
  <c r="H45" i="41" s="1"/>
  <c r="H43" i="58"/>
  <c r="H43" i="41" s="1"/>
  <c r="H46" i="58"/>
  <c r="H46" i="41" s="1"/>
  <c r="H44" i="58"/>
  <c r="H44" i="41" s="1"/>
  <c r="I83" i="37"/>
  <c r="I85" i="37"/>
  <c r="I84" i="37"/>
  <c r="I86" i="37"/>
  <c r="H27" i="58"/>
  <c r="H27" i="41" s="1"/>
  <c r="H29" i="58"/>
  <c r="H29" i="41" s="1"/>
  <c r="H28" i="58"/>
  <c r="H28" i="41" s="1"/>
  <c r="H30" i="58"/>
  <c r="H30" i="41" s="1"/>
  <c r="G219" i="35"/>
  <c r="E53" i="26"/>
  <c r="H53" i="26" s="1"/>
  <c r="I23" i="58"/>
  <c r="I24" i="58"/>
  <c r="I26" i="58"/>
  <c r="I25" i="58"/>
  <c r="H198" i="35"/>
  <c r="C53" i="26"/>
  <c r="I57" i="37"/>
  <c r="I56" i="37"/>
  <c r="I58" i="37"/>
  <c r="I55" i="37"/>
  <c r="D53" i="26"/>
  <c r="I198" i="35"/>
  <c r="H25" i="58"/>
  <c r="H25" i="41" s="1"/>
  <c r="H26" i="58"/>
  <c r="H26" i="41" s="1"/>
  <c r="H24" i="58"/>
  <c r="H24" i="41" s="1"/>
  <c r="H23" i="58"/>
  <c r="H23" i="41" s="1"/>
  <c r="I20" i="37"/>
  <c r="I20" i="41" s="1"/>
  <c r="I22" i="37"/>
  <c r="I22" i="41" s="1"/>
  <c r="I21" i="37"/>
  <c r="I21" i="41" s="1"/>
  <c r="I19" i="37"/>
  <c r="I19" i="41" s="1"/>
  <c r="I94" i="37"/>
  <c r="I93" i="37"/>
  <c r="I91" i="37"/>
  <c r="I92" i="37"/>
  <c r="I39" i="37"/>
  <c r="I42" i="37"/>
  <c r="I40" i="37"/>
  <c r="I41" i="37"/>
  <c r="J20" i="37"/>
  <c r="J22" i="37"/>
  <c r="J21" i="37"/>
  <c r="J19" i="37"/>
  <c r="I88" i="37"/>
  <c r="I89" i="37"/>
  <c r="I90" i="37"/>
  <c r="I87" i="37"/>
  <c r="J55" i="58"/>
  <c r="J58" i="58"/>
  <c r="J56" i="58"/>
  <c r="J57" i="58"/>
  <c r="H211" i="35"/>
  <c r="F51" i="26"/>
  <c r="I44" i="37"/>
  <c r="I45" i="37"/>
  <c r="I46" i="37"/>
  <c r="I43" i="37"/>
  <c r="D51" i="26"/>
  <c r="I190" i="35"/>
  <c r="J45" i="37"/>
  <c r="J45" i="41" s="1"/>
  <c r="J43" i="37"/>
  <c r="J43" i="41" s="1"/>
  <c r="J44" i="37"/>
  <c r="J44" i="41" s="1"/>
  <c r="J46" i="37"/>
  <c r="J46" i="41" s="1"/>
  <c r="H69" i="58"/>
  <c r="H69" i="41" s="1"/>
  <c r="H70" i="58"/>
  <c r="H70" i="41" s="1"/>
  <c r="H68" i="58"/>
  <c r="H68" i="41" s="1"/>
  <c r="H67" i="58"/>
  <c r="H67" i="41" s="1"/>
  <c r="G50" i="26"/>
  <c r="I207" i="35"/>
  <c r="H202" i="35"/>
  <c r="C54" i="26"/>
  <c r="I70" i="58"/>
  <c r="I69" i="58"/>
  <c r="I68" i="58"/>
  <c r="I67" i="58"/>
  <c r="H40" i="58"/>
  <c r="H40" i="41" s="1"/>
  <c r="H41" i="58"/>
  <c r="H41" i="41" s="1"/>
  <c r="H39" i="58"/>
  <c r="H39" i="41" s="1"/>
  <c r="H42" i="58"/>
  <c r="H42" i="41" s="1"/>
  <c r="J61" i="37"/>
  <c r="J60" i="37"/>
  <c r="J59" i="37"/>
  <c r="J62" i="37"/>
  <c r="D52" i="26"/>
  <c r="I194" i="35"/>
  <c r="I51" i="58"/>
  <c r="I52" i="58"/>
  <c r="I54" i="58"/>
  <c r="I53" i="58"/>
  <c r="J37" i="37"/>
  <c r="J35" i="37"/>
  <c r="J38" i="37"/>
  <c r="J36" i="37"/>
  <c r="J25" i="58"/>
  <c r="J25" i="41" s="1"/>
  <c r="J26" i="58"/>
  <c r="J26" i="41" s="1"/>
  <c r="J23" i="58"/>
  <c r="J23" i="41" s="1"/>
  <c r="J24" i="58"/>
  <c r="J24" i="41" s="1"/>
  <c r="C50" i="26"/>
  <c r="H186" i="35"/>
  <c r="H190" i="35"/>
  <c r="C51" i="26"/>
  <c r="I51" i="26" s="1"/>
  <c r="J41" i="37"/>
  <c r="J41" i="41" s="1"/>
  <c r="J40" i="37"/>
  <c r="J40" i="41" s="1"/>
  <c r="J39" i="37"/>
  <c r="J39" i="41" s="1"/>
  <c r="J42" i="37"/>
  <c r="J42" i="41" s="1"/>
  <c r="J88" i="37"/>
  <c r="J87" i="37"/>
  <c r="J89" i="37"/>
  <c r="J90" i="37"/>
  <c r="J87" i="58"/>
  <c r="J89" i="58"/>
  <c r="J88" i="58"/>
  <c r="J90" i="58"/>
  <c r="I69" i="37"/>
  <c r="I67" i="37"/>
  <c r="I70" i="37"/>
  <c r="I68" i="37"/>
  <c r="I37" i="58"/>
  <c r="I35" i="58"/>
  <c r="I36" i="58"/>
  <c r="I38" i="58"/>
  <c r="J72" i="37"/>
  <c r="J73" i="37"/>
  <c r="J74" i="37"/>
  <c r="J71" i="37"/>
  <c r="J20" i="58"/>
  <c r="J22" i="58"/>
  <c r="J21" i="58"/>
  <c r="J19" i="58"/>
  <c r="J84" i="37"/>
  <c r="J83" i="37"/>
  <c r="J86" i="37"/>
  <c r="J85" i="37"/>
  <c r="I28" i="37"/>
  <c r="I29" i="37"/>
  <c r="I27" i="37"/>
  <c r="I30" i="37"/>
  <c r="H219" i="35"/>
  <c r="F53" i="26"/>
  <c r="I57" i="58"/>
  <c r="I55" i="58"/>
  <c r="I56" i="58"/>
  <c r="I58" i="58"/>
  <c r="I15" i="58"/>
  <c r="I16" i="58"/>
  <c r="I18" i="58"/>
  <c r="I17" i="58"/>
  <c r="G52" i="26"/>
  <c r="I215" i="35"/>
  <c r="H72" i="58"/>
  <c r="H72" i="41" s="1"/>
  <c r="H74" i="58"/>
  <c r="H74" i="41" s="1"/>
  <c r="H73" i="58"/>
  <c r="H73" i="41" s="1"/>
  <c r="H71" i="58"/>
  <c r="H71" i="41" s="1"/>
  <c r="I84" i="58"/>
  <c r="I85" i="58"/>
  <c r="I83" i="58"/>
  <c r="I86" i="58"/>
  <c r="I219" i="35"/>
  <c r="G53" i="26"/>
  <c r="J76" i="58"/>
  <c r="J75" i="58"/>
  <c r="J77" i="58"/>
  <c r="J78" i="58"/>
  <c r="I60" i="58"/>
  <c r="I60" i="41" s="1"/>
  <c r="I62" i="58"/>
  <c r="I62" i="41" s="1"/>
  <c r="I61" i="58"/>
  <c r="I61" i="41" s="1"/>
  <c r="I59" i="58"/>
  <c r="I59" i="41" s="1"/>
  <c r="J30" i="37"/>
  <c r="J28" i="37"/>
  <c r="J27" i="37"/>
  <c r="J29" i="37"/>
  <c r="G223" i="35"/>
  <c r="E54" i="26"/>
  <c r="H54" i="26" s="1"/>
  <c r="D50" i="26"/>
  <c r="I186" i="35"/>
  <c r="H36" i="58"/>
  <c r="H36" i="41" s="1"/>
  <c r="H38" i="58"/>
  <c r="H38" i="41" s="1"/>
  <c r="H37" i="58"/>
  <c r="H37" i="41" s="1"/>
  <c r="H35" i="58"/>
  <c r="H35" i="41" s="1"/>
  <c r="I45" i="58"/>
  <c r="I43" i="58"/>
  <c r="I46" i="58"/>
  <c r="I44" i="58"/>
  <c r="F50" i="26"/>
  <c r="E51" i="26"/>
  <c r="H51" i="26" s="1"/>
  <c r="G211" i="35"/>
  <c r="J85" i="58"/>
  <c r="J86" i="58"/>
  <c r="J83" i="58"/>
  <c r="J84" i="58"/>
  <c r="J75" i="37"/>
  <c r="J77" i="37"/>
  <c r="J76" i="37"/>
  <c r="J78" i="37"/>
  <c r="I76" i="58"/>
  <c r="I78" i="58"/>
  <c r="I77" i="58"/>
  <c r="I75" i="58"/>
  <c r="I28" i="58"/>
  <c r="I27" i="58"/>
  <c r="I30" i="58"/>
  <c r="I29" i="58"/>
  <c r="H223" i="35"/>
  <c r="F54" i="26"/>
  <c r="E52" i="26"/>
  <c r="H52" i="26" s="1"/>
  <c r="G215" i="35"/>
  <c r="I87" i="58"/>
  <c r="I90" i="58"/>
  <c r="I89" i="58"/>
  <c r="I88" i="58"/>
  <c r="H194" i="35"/>
  <c r="C52" i="26"/>
  <c r="J94" i="58"/>
  <c r="J94" i="41" s="1"/>
  <c r="J92" i="58"/>
  <c r="J92" i="41" s="1"/>
  <c r="J93" i="58"/>
  <c r="J93" i="41" s="1"/>
  <c r="J91" i="58"/>
  <c r="J91" i="41" s="1"/>
  <c r="H83" i="58"/>
  <c r="H83" i="41" s="1"/>
  <c r="H84" i="58"/>
  <c r="H84" i="41" s="1"/>
  <c r="H85" i="58"/>
  <c r="H85" i="41" s="1"/>
  <c r="H86" i="58"/>
  <c r="H86" i="41" s="1"/>
  <c r="I52" i="26" l="1"/>
  <c r="I68" i="41"/>
  <c r="I39" i="41"/>
  <c r="J70" i="41"/>
  <c r="J35" i="41"/>
  <c r="I92" i="41"/>
  <c r="J77" i="41"/>
  <c r="J60" i="41"/>
  <c r="J29" i="41"/>
  <c r="J73" i="41"/>
  <c r="J62" i="41"/>
  <c r="I93" i="41"/>
  <c r="J50" i="26"/>
  <c r="J30" i="41"/>
  <c r="I40" i="41"/>
  <c r="J71" i="41"/>
  <c r="J36" i="41"/>
  <c r="I42" i="41"/>
  <c r="J78" i="41"/>
  <c r="J74" i="41"/>
  <c r="J38" i="41"/>
  <c r="J68" i="41"/>
  <c r="J28" i="41"/>
  <c r="J72" i="41"/>
  <c r="I69" i="41"/>
  <c r="J37" i="41"/>
  <c r="J59" i="41"/>
  <c r="J51" i="26"/>
  <c r="I91" i="41"/>
  <c r="J67" i="41"/>
  <c r="J61" i="41"/>
  <c r="I94" i="41"/>
  <c r="J54" i="41"/>
  <c r="I23" i="41"/>
  <c r="J76" i="41"/>
  <c r="J88" i="41"/>
  <c r="I57" i="41"/>
  <c r="I83" i="41"/>
  <c r="I43" i="41"/>
  <c r="I29" i="41"/>
  <c r="I50" i="37"/>
  <c r="I47" i="37"/>
  <c r="I49" i="37"/>
  <c r="I48" i="37"/>
  <c r="I80" i="58"/>
  <c r="I82" i="58"/>
  <c r="I79" i="58"/>
  <c r="I81" i="58"/>
  <c r="J65" i="58"/>
  <c r="J63" i="58"/>
  <c r="J64" i="58"/>
  <c r="J66" i="58"/>
  <c r="J22" i="41"/>
  <c r="H63" i="58"/>
  <c r="H63" i="41" s="1"/>
  <c r="H65" i="58"/>
  <c r="H65" i="41" s="1"/>
  <c r="H64" i="58"/>
  <c r="H64" i="41" s="1"/>
  <c r="H66" i="58"/>
  <c r="H66" i="41" s="1"/>
  <c r="H16" i="41"/>
  <c r="H32" i="58"/>
  <c r="H32" i="41" s="1"/>
  <c r="H31" i="58"/>
  <c r="H31" i="41" s="1"/>
  <c r="H33" i="58"/>
  <c r="H33" i="41" s="1"/>
  <c r="H34" i="58"/>
  <c r="H34" i="41" s="1"/>
  <c r="J47" i="58"/>
  <c r="J49" i="58"/>
  <c r="J50" i="58"/>
  <c r="J48" i="58"/>
  <c r="I28" i="41"/>
  <c r="I54" i="26"/>
  <c r="I46" i="41"/>
  <c r="J20" i="41"/>
  <c r="I53" i="26"/>
  <c r="J53" i="41"/>
  <c r="I24" i="41"/>
  <c r="H79" i="58"/>
  <c r="H79" i="41" s="1"/>
  <c r="H80" i="58"/>
  <c r="H80" i="41" s="1"/>
  <c r="H82" i="58"/>
  <c r="H82" i="41" s="1"/>
  <c r="H81" i="58"/>
  <c r="H81" i="41" s="1"/>
  <c r="J85" i="41"/>
  <c r="J90" i="41"/>
  <c r="I79" i="37"/>
  <c r="I79" i="41" s="1"/>
  <c r="I80" i="37"/>
  <c r="I80" i="41" s="1"/>
  <c r="I81" i="37"/>
  <c r="I82" i="37"/>
  <c r="I45" i="41"/>
  <c r="I87" i="41"/>
  <c r="I41" i="41"/>
  <c r="J63" i="37"/>
  <c r="J66" i="37"/>
  <c r="J66" i="41" s="1"/>
  <c r="J65" i="37"/>
  <c r="J64" i="37"/>
  <c r="I66" i="37"/>
  <c r="I63" i="37"/>
  <c r="I65" i="37"/>
  <c r="I64" i="37"/>
  <c r="J79" i="58"/>
  <c r="J81" i="58"/>
  <c r="J82" i="58"/>
  <c r="J80" i="58"/>
  <c r="J86" i="41"/>
  <c r="I70" i="41"/>
  <c r="J89" i="41"/>
  <c r="J48" i="37"/>
  <c r="J49" i="37"/>
  <c r="J50" i="37"/>
  <c r="J50" i="41" s="1"/>
  <c r="J47" i="37"/>
  <c r="J47" i="41" s="1"/>
  <c r="J15" i="58"/>
  <c r="J16" i="58"/>
  <c r="J18" i="58"/>
  <c r="J17" i="58"/>
  <c r="I44" i="41"/>
  <c r="I90" i="41"/>
  <c r="J53" i="26"/>
  <c r="J69" i="41"/>
  <c r="J75" i="41"/>
  <c r="J27" i="41"/>
  <c r="J83" i="41"/>
  <c r="I67" i="41"/>
  <c r="J87" i="41"/>
  <c r="I34" i="37"/>
  <c r="I32" i="37"/>
  <c r="I33" i="37"/>
  <c r="I31" i="37"/>
  <c r="J52" i="26"/>
  <c r="I89" i="41"/>
  <c r="I52" i="41"/>
  <c r="I78" i="41"/>
  <c r="I36" i="41"/>
  <c r="J57" i="41"/>
  <c r="I49" i="58"/>
  <c r="I47" i="58"/>
  <c r="I48" i="58"/>
  <c r="I50" i="58"/>
  <c r="J34" i="58"/>
  <c r="J32" i="58"/>
  <c r="J31" i="58"/>
  <c r="J33" i="58"/>
  <c r="H48" i="58"/>
  <c r="H48" i="41" s="1"/>
  <c r="H50" i="58"/>
  <c r="H50" i="41" s="1"/>
  <c r="H47" i="58"/>
  <c r="H47" i="41" s="1"/>
  <c r="H49" i="58"/>
  <c r="H49" i="41" s="1"/>
  <c r="I64" i="58"/>
  <c r="I66" i="58"/>
  <c r="I63" i="58"/>
  <c r="I65" i="58"/>
  <c r="J84" i="41"/>
  <c r="I18" i="37"/>
  <c r="I18" i="41" s="1"/>
  <c r="I15" i="37"/>
  <c r="I16" i="37"/>
  <c r="I17" i="37"/>
  <c r="I32" i="58"/>
  <c r="I34" i="58"/>
  <c r="I31" i="58"/>
  <c r="I33" i="58"/>
  <c r="I88" i="41"/>
  <c r="I55" i="41"/>
  <c r="I86" i="41"/>
  <c r="H17" i="41"/>
  <c r="I53" i="41"/>
  <c r="I75" i="41"/>
  <c r="I37" i="41"/>
  <c r="J56" i="41"/>
  <c r="I30" i="41"/>
  <c r="I50" i="26"/>
  <c r="J32" i="37"/>
  <c r="J31" i="37"/>
  <c r="J33" i="37"/>
  <c r="J34" i="37"/>
  <c r="J34" i="41" s="1"/>
  <c r="J19" i="41"/>
  <c r="I58" i="41"/>
  <c r="I84" i="41"/>
  <c r="H15" i="41"/>
  <c r="I54" i="41"/>
  <c r="I76" i="41"/>
  <c r="I35" i="41"/>
  <c r="J55" i="41"/>
  <c r="J51" i="41"/>
  <c r="J54" i="26"/>
  <c r="I25" i="41"/>
  <c r="J18" i="37"/>
  <c r="J17" i="37"/>
  <c r="J15" i="37"/>
  <c r="J16" i="37"/>
  <c r="I27" i="41"/>
  <c r="J21" i="41"/>
  <c r="I56" i="41"/>
  <c r="I85" i="41"/>
  <c r="I51" i="41"/>
  <c r="I77" i="41"/>
  <c r="I38" i="41"/>
  <c r="J58" i="41"/>
  <c r="J52" i="41"/>
  <c r="J80" i="37"/>
  <c r="J81" i="37"/>
  <c r="J79" i="37"/>
  <c r="J82" i="37"/>
  <c r="J82" i="41" s="1"/>
  <c r="I26" i="41"/>
  <c r="J63" i="41" l="1"/>
  <c r="J80" i="41"/>
  <c r="I424" i="58"/>
  <c r="F241" i="66" s="1"/>
  <c r="J33" i="41"/>
  <c r="I82" i="41"/>
  <c r="J64" i="41"/>
  <c r="C38" i="63"/>
  <c r="J65" i="41"/>
  <c r="J49" i="41"/>
  <c r="I81" i="41"/>
  <c r="I423" i="58"/>
  <c r="J79" i="41"/>
  <c r="J18" i="41"/>
  <c r="H424" i="58"/>
  <c r="H424" i="41" s="1"/>
  <c r="J31" i="41"/>
  <c r="J81" i="41"/>
  <c r="H423" i="58"/>
  <c r="H423" i="41" s="1"/>
  <c r="J32" i="41"/>
  <c r="C48" i="63"/>
  <c r="I33" i="41"/>
  <c r="E323" i="38"/>
  <c r="M242" i="66" s="1"/>
  <c r="J15" i="41"/>
  <c r="J423" i="37"/>
  <c r="J424" i="37"/>
  <c r="E29" i="53" s="1"/>
  <c r="F29" i="53" s="1"/>
  <c r="J17" i="41"/>
  <c r="C28" i="63"/>
  <c r="C18" i="63"/>
  <c r="I17" i="41"/>
  <c r="J423" i="58"/>
  <c r="J424" i="58"/>
  <c r="E35" i="53" s="1"/>
  <c r="F35" i="53" s="1"/>
  <c r="H29" i="53" s="1"/>
  <c r="I16" i="41"/>
  <c r="I424" i="37"/>
  <c r="I15" i="41"/>
  <c r="I423" i="37"/>
  <c r="I31" i="41"/>
  <c r="I64" i="41"/>
  <c r="I48" i="41"/>
  <c r="I65" i="41"/>
  <c r="I49" i="41"/>
  <c r="I32" i="41"/>
  <c r="J48" i="41"/>
  <c r="I63" i="41"/>
  <c r="I47" i="41"/>
  <c r="J16" i="41"/>
  <c r="I34" i="41"/>
  <c r="C58" i="63"/>
  <c r="I66" i="41"/>
  <c r="I50" i="41"/>
  <c r="I424" i="41" l="1"/>
  <c r="E23" i="53"/>
  <c r="F23" i="53" s="1"/>
  <c r="H17" i="53" s="1"/>
  <c r="F194" i="66"/>
  <c r="I425" i="58"/>
  <c r="E299" i="38"/>
  <c r="M194" i="66" s="1"/>
  <c r="N194" i="66" s="1"/>
  <c r="F145" i="66"/>
  <c r="H425" i="58"/>
  <c r="F242" i="66"/>
  <c r="N242" i="66" s="1"/>
  <c r="C49" i="63"/>
  <c r="C42" i="63"/>
  <c r="E11" i="53"/>
  <c r="F11" i="53" s="1"/>
  <c r="G11" i="53" s="1"/>
  <c r="E293" i="38" s="1"/>
  <c r="F193" i="66"/>
  <c r="E17" i="53"/>
  <c r="F17" i="53" s="1"/>
  <c r="H23" i="53" s="1"/>
  <c r="G23" i="53" s="1"/>
  <c r="E317" i="38" s="1"/>
  <c r="C39" i="63"/>
  <c r="H425" i="41"/>
  <c r="M3" i="41" s="1"/>
  <c r="C32" i="63"/>
  <c r="F289" i="66"/>
  <c r="G29" i="53"/>
  <c r="E329" i="38" s="1"/>
  <c r="H35" i="53"/>
  <c r="G35" i="53" s="1"/>
  <c r="E341" i="38" s="1"/>
  <c r="F97" i="66"/>
  <c r="F290" i="66"/>
  <c r="E347" i="38"/>
  <c r="M290" i="66" s="1"/>
  <c r="J425" i="58"/>
  <c r="I425" i="37"/>
  <c r="I423" i="41"/>
  <c r="E311" i="38"/>
  <c r="M98" i="66" s="1"/>
  <c r="F98" i="66"/>
  <c r="J424" i="41"/>
  <c r="F146" i="66"/>
  <c r="J425" i="37"/>
  <c r="J423" i="41"/>
  <c r="E335" i="38"/>
  <c r="M146" i="66" s="1"/>
  <c r="H5" i="53" l="1"/>
  <c r="G5" i="53" s="1"/>
  <c r="E281" i="38" s="1"/>
  <c r="G17" i="53"/>
  <c r="E305" i="38" s="1"/>
  <c r="L97" i="66" s="1"/>
  <c r="P97" i="66" s="1"/>
  <c r="N98" i="66"/>
  <c r="C59" i="63"/>
  <c r="C52" i="63"/>
  <c r="Z194" i="66"/>
  <c r="Y50" i="66"/>
  <c r="Z50" i="66"/>
  <c r="Y194" i="66"/>
  <c r="I484" i="58"/>
  <c r="L241" i="66"/>
  <c r="N290" i="66"/>
  <c r="Z242" i="66"/>
  <c r="Z98" i="66"/>
  <c r="Y98" i="66"/>
  <c r="Y242" i="66"/>
  <c r="C29" i="63"/>
  <c r="J425" i="41"/>
  <c r="O3" i="41" s="1"/>
  <c r="C22" i="63"/>
  <c r="N146" i="66"/>
  <c r="L49" i="66"/>
  <c r="H484" i="37"/>
  <c r="C19" i="63"/>
  <c r="I425" i="41"/>
  <c r="N3" i="41" s="1"/>
  <c r="C12" i="63"/>
  <c r="L289" i="66"/>
  <c r="P289" i="66" s="1"/>
  <c r="J484" i="58"/>
  <c r="L193" i="66"/>
  <c r="H484" i="58"/>
  <c r="J484" i="37"/>
  <c r="L145" i="66"/>
  <c r="I484" i="37" l="1"/>
  <c r="J484" i="41"/>
  <c r="N97" i="66"/>
  <c r="I484" i="41"/>
  <c r="H484" i="41"/>
  <c r="R193" i="66"/>
  <c r="T193" i="66" s="1"/>
  <c r="P193" i="66"/>
  <c r="V193" i="66" s="1"/>
  <c r="X193" i="66" s="1"/>
  <c r="N193" i="66"/>
  <c r="N49" i="66"/>
  <c r="P49" i="66"/>
  <c r="V49" i="66" s="1"/>
  <c r="X49" i="66" s="1"/>
  <c r="R49" i="66"/>
  <c r="T49" i="66" s="1"/>
  <c r="Y146" i="66"/>
  <c r="Z146" i="66"/>
  <c r="Z290" i="66"/>
  <c r="Y290" i="66"/>
  <c r="P145" i="66"/>
  <c r="N145" i="66"/>
  <c r="P241" i="66"/>
  <c r="N241" i="66"/>
  <c r="N289" i="66"/>
  <c r="O241" i="66" l="1"/>
  <c r="V241" i="66" s="1"/>
  <c r="X241" i="66" s="1"/>
  <c r="O289" i="66"/>
  <c r="U289" i="66" s="1"/>
  <c r="Y97" i="66"/>
  <c r="Z289" i="66"/>
  <c r="Y145" i="66"/>
  <c r="Y289" i="66"/>
  <c r="O145" i="66"/>
  <c r="Z145" i="66"/>
  <c r="Z97" i="66"/>
  <c r="O97" i="66"/>
  <c r="Z241" i="66"/>
  <c r="Y49" i="66"/>
  <c r="Y193" i="66"/>
  <c r="Z193" i="66"/>
  <c r="Z49" i="66"/>
  <c r="O49" i="66"/>
  <c r="Y241" i="66"/>
  <c r="O193" i="66"/>
  <c r="U241" i="66" l="1"/>
  <c r="Q241" i="66"/>
  <c r="R241" i="66" s="1"/>
  <c r="T241" i="66" s="1"/>
  <c r="V289" i="66"/>
  <c r="X289" i="66" s="1"/>
  <c r="Q289" i="66"/>
  <c r="R289" i="66" s="1"/>
  <c r="T289" i="66" s="1"/>
  <c r="U193" i="66"/>
  <c r="Q193" i="66"/>
  <c r="V97" i="66"/>
  <c r="X97" i="66" s="1"/>
  <c r="U97" i="66"/>
  <c r="Q97" i="66"/>
  <c r="R97" i="66" s="1"/>
  <c r="T97" i="66" s="1"/>
  <c r="Q49" i="66"/>
  <c r="U49" i="66"/>
  <c r="Q145" i="66"/>
  <c r="R145" i="66" s="1"/>
  <c r="T145" i="66" s="1"/>
  <c r="U145" i="66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<sst xmlns="http://schemas.openxmlformats.org/spreadsheetml/2006/main" count="4756" uniqueCount="341">
  <si>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</si>
  <si>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</si>
  <si>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</si>
  <si>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</si>
  <si>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</si>
  <si>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</si>
  <si>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</si>
  <si>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</si>
  <si>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</si>
  <si>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</si>
  <si>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</si>
  <si>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</si>
  <si>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</si>
  <si>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</si>
  <si>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</si>
  <si>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</si>
  <si>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</si>
  <si>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</si>
  <si>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</si>
  <si>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</si>
  <si>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</si>
  <si>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</si>
  <si>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</si>
  <si>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</si>
  <si>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</si>
  <si>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</si>
  <si>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</si>
  <si>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</si>
  <si>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</si>
  <si>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</si>
  <si>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</si>
  <si>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</si>
  <si>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</si>
  <si>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</si>
  <si>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</si>
  <si>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</si>
  <si>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</si>
  <si>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</si>
  <si>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</si>
  <si>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</si>
  <si>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</si>
  <si>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</si>
  <si>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</si>
  <si>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</si>
  <si>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</si>
  <si>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</si>
  <si>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</si>
  <si>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</si>
  <si>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</si>
  <si>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</si>
  <si>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</si>
  <si>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</si>
  <si>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</si>
  <si>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</si>
  <si>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</si>
  <si>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</si>
  <si>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</si>
  <si>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</si>
  <si>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</si>
  <si>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</si>
  <si>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</si>
  <si>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</si>
  <si>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</si>
  <si>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</si>
  <si>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</si>
  <si>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</si>
  <si>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</si>
  <si>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</si>
  <si>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</si>
  <si>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</si>
  <si>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</si>
  <si>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</si>
  <si>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</si>
  <si>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</si>
  <si>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</si>
  <si>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</si>
  <si>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</si>
  <si>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</si>
  <si>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</si>
  <si>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</si>
  <si>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</si>
  <si>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</si>
  <si>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</si>
  <si>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</si>
  <si>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</si>
  <si>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</si>
  <si>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</si>
  <si>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</si>
  <si>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</si>
  <si>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</si>
  <si>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</si>
  <si>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</si>
  <si>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</si>
  <si>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</si>
  <si>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</si>
  <si>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</si>
  <si>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</si>
  <si>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</si>
  <si>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</si>
  <si>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</si>
  <si>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</si>
  <si>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</si>
  <si>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</si>
  <si>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</si>
  <si>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</si>
  <si>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</si>
  <si>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</si>
  <si>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</si>
  <si>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</si>
  <si>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</si>
  <si>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</si>
  <si>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</si>
  <si>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</si>
  <si>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</si>
  <si>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</si>
  <si>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</si>
  <si>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</si>
  <si>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</si>
  <si>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</si>
  <si>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</si>
  <si>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</si>
  <si>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</si>
  <si>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</si>
  <si>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</si>
  <si>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</si>
  <si>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</si>
  <si>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</si>
  <si>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</si>
  <si>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</si>
  <si>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</si>
  <si>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</si>
  <si>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</si>
  <si>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</si>
  <si>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</si>
  <si>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</si>
  <si>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</si>
  <si>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</si>
  <si>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</si>
  <si>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</si>
  <si>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</si>
  <si>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</si>
  <si>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</si>
  <si>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</si>
  <si>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</si>
  <si>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</si>
  <si>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</si>
  <si>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</si>
  <si>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</si>
  <si>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</si>
  <si>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</si>
  <si>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</si>
  <si>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</si>
  <si>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</si>
  <si>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</si>
  <si>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</si>
  <si>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</si>
  <si>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</si>
  <si>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</si>
  <si>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</si>
  <si>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</si>
  <si>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</si>
  <si>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</si>
  <si>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</si>
  <si>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</si>
  <si>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</si>
  <si>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</si>
  <si>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</si>
  <si>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</si>
  <si>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</si>
  <si>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</si>
  <si>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</si>
  <si>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</si>
  <si>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</si>
  <si>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</si>
  <si>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</si>
  <si>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</si>
  <si>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</si>
  <si>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</si>
  <si>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</si>
  <si>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</si>
  <si>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</si>
  <si>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</si>
  <si>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</si>
  <si>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</si>
  <si>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</si>
  <si>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</si>
  <si>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</si>
  <si>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</si>
  <si>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</si>
  <si>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</si>
  <si>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</si>
  <si>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</si>
  <si>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</si>
  <si>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</si>
  <si>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</si>
  <si>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</si>
  <si>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</si>
  <si>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</si>
  <si>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</si>
  <si>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</si>
  <si>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</si>
  <si>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</si>
  <si>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</si>
  <si>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</si>
  <si>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</si>
  <si>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</si>
  <si>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</si>
  <si>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</si>
  <si>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</si>
  <si>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</si>
  <si>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</si>
  <si>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</si>
  <si>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</si>
  <si>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</si>
  <si>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</si>
  <si>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</si>
  <si>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</si>
  <si>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</si>
  <si>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</si>
  <si>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</si>
  <si>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</si>
  <si>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</si>
  <si>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</si>
  <si>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</si>
  <si>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</si>
  <si>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</si>
  <si>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</si>
  <si>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</si>
  <si>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</si>
  <si>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</si>
  <si>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</si>
  <si>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</si>
  <si>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</si>
  <si>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</si>
  <si>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</si>
  <si>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</si>
  <si>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</si>
  <si>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</si>
  <si>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</si>
  <si>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</si>
  <si>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</si>
  <si>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</si>
  <si>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</si>
  <si>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</si>
  <si>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</si>
  <si>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</si>
  <si>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</si>
  <si>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</si>
  <si>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</si>
  <si>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</si>
  <si>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</si>
  <si>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</si>
  <si>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</si>
  <si>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</si>
  <si>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</si>
  <si>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</si>
  <si>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</si>
  <si>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</si>
  <si>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</si>
  <si>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</si>
  <si>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</si>
  <si>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</si>
  <si>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</si>
  <si>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</si>
  <si>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</si>
  <si>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</si>
  <si>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</si>
  <si>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</si>
  <si>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</si>
  <si>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</si>
  <si>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</si>
  <si>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</si>
  <si>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</si>
  <si>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</si>
  <si>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</si>
  <si>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</si>
  <si>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</si>
  <si>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</si>
  <si>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</si>
  <si>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</si>
  <si>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</si>
  <si>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</si>
  <si>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</si>
  <si>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</si>
  <si>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</si>
  <si>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</si>
  <si>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</si>
  <si>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</si>
  <si>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</si>
  <si>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</si>
  <si>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</si>
  <si>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</si>
  <si>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</si>
  <si>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</si>
  <si>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</si>
  <si>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</si>
  <si>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</si>
  <si>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</si>
  <si>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</si>
  <si>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</si>
  <si>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</si>
  <si>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</si>
  <si>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</si>
  <si>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</si>
  <si>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</si>
  <si>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</si>
  <si>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</si>
  <si>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</si>
  <si>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</si>
  <si>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</si>
  <si>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</si>
  <si>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</si>
  <si>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</si>
  <si>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</si>
  <si>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</si>
  <si>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</si>
  <si>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</si>
  <si>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</si>
  <si>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</si>
  <si>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</si>
  <si>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</si>
  <si>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</si>
  <si>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</si>
  <si>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</si>
  <si>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</si>
  <si>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</si>
  <si>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</si>
  <si>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</si>
  <si>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</si>
  <si>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</si>
  <si>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</si>
  <si>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</si>
  <si>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</si>
  <si>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</si>
  <si>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</si>
  <si>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</si>
  <si>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</si>
  <si>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Ekstensiveringsscenariet fra MFVM-projekt</t>
  </si>
  <si>
    <t>70.000 ha lavbundsjorde vådlægges uden høst af biomasse</t>
  </si>
  <si>
    <t>Landbrug til natur</t>
  </si>
  <si>
    <t>50% af 17,000 ha omlægges til natur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</si>
</sst>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9" fontId="0" fillId="3" borderId="1" xfId="2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73355.65559030803</c:v>
                </c:pt>
                <c:pt idx="2">
                  <c:v>69886.312921356031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4800.5763036916524</c:v>
                </c:pt>
                <c:pt idx="2">
                  <c:v>4573.1948696079771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611635.55330061878</c:v>
                </c:pt>
                <c:pt idx="2">
                  <c:v>583084.65144162241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12188.369316877988</c:v>
                </c:pt>
                <c:pt idx="2">
                  <c:v>11605.287622279115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17979.036904897468</c:v>
                </c:pt>
                <c:pt idx="2">
                  <c:v>17129.300187766592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52180.214949630557</c:v>
                </c:pt>
                <c:pt idx="2">
                  <c:v>49727.719169388787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955894.59838454169</c:v>
                </c:pt>
                <c:pt idx="2">
                  <c:v>910758.59838454146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161292.62837529014</c:v>
                </c:pt>
                <c:pt idx="2">
                  <c:v>153676.62837529014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66253.853061968635</c:v>
                </c:pt>
                <c:pt idx="2">
                  <c:v>63121.361997482541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120314.65968415652</c:v>
                </c:pt>
                <c:pt idx="2">
                  <c:v>114602.65968415646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31449.965814834726</c:v>
                </c:pt>
                <c:pt idx="2">
                  <c:v>29941.671625575891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226191.23191640226</c:v>
                </c:pt>
                <c:pt idx="2">
                  <c:v>218264.67415784561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7387.694680383488</c:v>
                </c:pt>
                <c:pt idx="2">
                  <c:v>7060.9336186244273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97664.580818476839</c:v>
                </c:pt>
                <c:pt idx="2">
                  <c:v>93140.306399637528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20.124979170891422</c:v>
                </c:pt>
                <c:pt idx="2">
                  <c:v>20.27401193227044</c:v>
                </c:pt>
                <c:pt idx="3">
                  <c:v>7.483154704207001</c:v>
                </c:pt>
                <c:pt idx="4">
                  <c:v>5.3565666439563122</c:v>
                </c:pt>
                <c:pt idx="5">
                  <c:v>5.3987208014361867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45.610793557018212</c:v>
                </c:pt>
                <c:pt idx="2">
                  <c:v>43.61941028233889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20.963550496861103</c:v>
                </c:pt>
                <c:pt idx="2">
                  <c:v>16.363270408358925</c:v>
                </c:pt>
                <c:pt idx="3">
                  <c:v>0.45076703431999998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15.798263648699116</c:v>
                </c:pt>
                <c:pt idx="5">
                  <c:v>14.687068814582961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1167839.1253408799</c:v>
                </c:pt>
                <c:pt idx="2">
                  <c:v>1187149.6972346362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6379079.0003640465</c:v>
                </c:pt>
                <c:pt idx="2">
                  <c:v>6127704.0116923712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1795901.2499451877</c:v>
                </c:pt>
                <c:pt idx="2">
                  <c:v>1413624.0772773363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2429944.7309030532</c:v>
                </c:pt>
                <c:pt idx="2">
                  <c:v>2358111.1669086041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8642.6829459404253</c:v>
                </c:pt>
                <c:pt idx="2">
                  <c:v>9820.8337567412018</c:v>
                </c:pt>
                <c:pt idx="15">
                  <c:v>4441.5</c:v>
                </c:pt>
                <c:pt idx="16">
                  <c:v>960.29810510449158</c:v>
                </c:pt>
                <c:pt idx="17">
                  <c:v>1091.203750749022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1421500.0881833041</c:v>
                </c:pt>
                <c:pt idx="20">
                  <c:v>1679954.6496711776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1956056.1352419853</c:v>
                </c:pt>
                <c:pt idx="11">
                  <c:v>1557239.0462033886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5941557.836232366</c:v>
                </c:pt>
                <c:pt idx="5">
                  <c:v>5776514.5630036891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12062711.339392358</c:v>
                </c:pt>
                <c:pt idx="2">
                  <c:v>11004004.683742102</c:v>
                </c:pt>
                <c:pt idx="15">
                  <c:v>9696490.333333334</c:v>
                </c:pt>
                <c:pt idx="16">
                  <c:v>1340301.259932484</c:v>
                </c:pt>
                <c:pt idx="17">
                  <c:v>1222667.1870824555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5606170.2254394982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14279256.306077445</c:v>
                </c:pt>
                <c:pt idx="2">
                  <c:v>11348267.7716728</c:v>
                </c:pt>
                <c:pt idx="15">
                  <c:v>14742130.666666664</c:v>
                </c:pt>
                <c:pt idx="16">
                  <c:v>1586584.0340086047</c:v>
                </c:pt>
                <c:pt idx="17">
                  <c:v>1260918.6412969774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480030.19596380083</c:v>
                </c:pt>
                <c:pt idx="5">
                  <c:v>576036.23515656102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237634.14820991998</c:v>
                </c:pt>
                <c:pt idx="5">
                  <c:v>280840.35697535996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138923.83284941566</c:v>
                </c:pt>
                <c:pt idx="2">
                  <c:v>164182.7115493094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235662.08058992066</c:v>
                </c:pt>
                <c:pt idx="5">
                  <c:v>235662.08058992066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27161966.695509233</c:v>
                </c:pt>
                <c:pt idx="17">
                  <c:v>23707731.573875297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812449.95882101241</c:v>
                </c:pt>
                <c:pt idx="17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4-4CD8-A037-53E0CC512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208518.19237183273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190958.52667790855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8642.6829459404253</c:v>
                </c:pt>
                <c:pt idx="2">
                  <c:v>9820.8337567412018</c:v>
                </c:pt>
                <c:pt idx="15">
                  <c:v>4441.5</c:v>
                </c:pt>
                <c:pt idx="16">
                  <c:v>960.29810510449158</c:v>
                </c:pt>
                <c:pt idx="17">
                  <c:v>1091.203750749022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1421500.0881833041</c:v>
                </c:pt>
                <c:pt idx="20">
                  <c:v>1679954.6496711776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1956056.1352419853</c:v>
                </c:pt>
                <c:pt idx="11">
                  <c:v>1557239.0462033886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5941557.836232366</c:v>
                </c:pt>
                <c:pt idx="5">
                  <c:v>5776514.5630036891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12062711.339392358</c:v>
                </c:pt>
                <c:pt idx="2">
                  <c:v>11004004.683742102</c:v>
                </c:pt>
                <c:pt idx="15">
                  <c:v>9696490.333333334</c:v>
                </c:pt>
                <c:pt idx="16">
                  <c:v>1340301.259932484</c:v>
                </c:pt>
                <c:pt idx="17">
                  <c:v>1222667.1870824555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5606170.2254394982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14279256.306077445</c:v>
                </c:pt>
                <c:pt idx="2">
                  <c:v>11348267.7716728</c:v>
                </c:pt>
                <c:pt idx="15">
                  <c:v>14742130.666666664</c:v>
                </c:pt>
                <c:pt idx="16">
                  <c:v>1586584.0340086047</c:v>
                </c:pt>
                <c:pt idx="17">
                  <c:v>1260918.6412969774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480030.19596380083</c:v>
                </c:pt>
                <c:pt idx="5">
                  <c:v>576036.23515656102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237634.14820991998</c:v>
                </c:pt>
                <c:pt idx="5">
                  <c:v>280840.35697535996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138923.83284941566</c:v>
                </c:pt>
                <c:pt idx="2">
                  <c:v>164182.7115493094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235662.08058992066</c:v>
                </c:pt>
                <c:pt idx="5">
                  <c:v>235662.08058992066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27161966.695509233</c:v>
                </c:pt>
                <c:pt idx="17">
                  <c:v>23707731.573875297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812449.95882101241</c:v>
                </c:pt>
                <c:pt idx="17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20.124979170891422</c:v>
                </c:pt>
                <c:pt idx="2">
                  <c:v>20.27401193227044</c:v>
                </c:pt>
                <c:pt idx="3">
                  <c:v>7.483154704207001</c:v>
                </c:pt>
                <c:pt idx="4">
                  <c:v>5.3565666439563122</c:v>
                </c:pt>
                <c:pt idx="5">
                  <c:v>5.3987208014361867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45.610793557018212</c:v>
                </c:pt>
                <c:pt idx="2">
                  <c:v>43.61941028233889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20.963550496861103</c:v>
                </c:pt>
                <c:pt idx="2">
                  <c:v>16.363270408358925</c:v>
                </c:pt>
                <c:pt idx="3">
                  <c:v>0.45076703431999998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15.798263648699116</c:v>
                </c:pt>
                <c:pt idx="5">
                  <c:v>14.687068814582961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1167839.1253408799</c:v>
                </c:pt>
                <c:pt idx="2">
                  <c:v>1187149.6972346362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6379079.0003640465</c:v>
                </c:pt>
                <c:pt idx="2">
                  <c:v>6127704.0116923712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1795901.2499451877</c:v>
                </c:pt>
                <c:pt idx="2">
                  <c:v>1413624.0772773363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2429944.7309030532</c:v>
                </c:pt>
                <c:pt idx="2">
                  <c:v>2358111.1669086041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45720</xdr:rowOff>
    </xdr:from>
    <xdr:to>
      <xdr:col>6</xdr:col>
      <xdr:colOff>0</xdr:colOff>
      <xdr:row>25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782407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851852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874999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2129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56018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7811817.896048278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352616828451453" maxValue="17811817.8960482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67592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983.290705592015" maxValue="27095725.89284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90740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2013889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3326784.5383298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</r>
  <r>
    <x v="1"/>
    <x v="10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</r>
  <r>
    <x v="4"/>
    <x v="10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</r>
  <r>
    <x v="5"/>
    <x v="1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</r>
  <r>
    <x v="6"/>
    <x v="2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</r>
  <r>
    <x v="7"/>
    <x v="10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</r>
  <r>
    <x v="8"/>
    <x v="2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</r>
  <r>
    <x v="9"/>
    <x v="10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</r>
  <r>
    <x v="10"/>
    <x v="10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</r>
  <r>
    <x v="11"/>
    <x v="10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</r>
  <r>
    <x v="14"/>
    <x v="10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</r>
  <r>
    <x v="16"/>
    <x v="5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</r>
  <r>
    <x v="20"/>
    <x v="10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</r>
  <r>
    <x v="21"/>
    <x v="10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</r>
  <r>
    <x v="22"/>
    <x v="5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</r>
  <r>
    <x v="23"/>
    <x v="10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</r>
  <r>
    <x v="24"/>
    <x v="2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</r>
  <r>
    <x v="25"/>
    <x v="10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</r>
  <r>
    <x v="26"/>
    <x v="4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</r>
  <r>
    <x v="27"/>
    <x v="10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</r>
  <r>
    <x v="30"/>
    <x v="10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</r>
  <r>
    <x v="31"/>
    <x v="7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</r>
  <r>
    <x v="35"/>
    <x v="10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</r>
  <r>
    <x v="37"/>
    <x v="9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</r>
  <r>
    <x v="38"/>
    <x v="4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</r>
  <r>
    <x v="39"/>
    <x v="10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</r>
  <r>
    <x v="40"/>
    <x v="10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</r>
  <r>
    <x v="41"/>
    <x v="1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</r>
  <r>
    <x v="42"/>
    <x v="2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</r>
  <r>
    <x v="43"/>
    <x v="10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</r>
  <r>
    <x v="1"/>
    <x v="10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</r>
  <r>
    <x v="4"/>
    <x v="10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</r>
  <r>
    <x v="5"/>
    <x v="1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</r>
  <r>
    <x v="6"/>
    <x v="2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</r>
  <r>
    <x v="7"/>
    <x v="10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</r>
  <r>
    <x v="8"/>
    <x v="2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</r>
  <r>
    <x v="9"/>
    <x v="10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</r>
  <r>
    <x v="10"/>
    <x v="10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</r>
  <r>
    <x v="11"/>
    <x v="10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</r>
  <r>
    <x v="14"/>
    <x v="10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</r>
  <r>
    <x v="16"/>
    <x v="5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</r>
  <r>
    <x v="20"/>
    <x v="10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</r>
  <r>
    <x v="21"/>
    <x v="10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</r>
  <r>
    <x v="22"/>
    <x v="5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</r>
  <r>
    <x v="23"/>
    <x v="10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</r>
  <r>
    <x v="24"/>
    <x v="2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</r>
  <r>
    <x v="25"/>
    <x v="10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</r>
  <r>
    <x v="26"/>
    <x v="4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</r>
  <r>
    <x v="27"/>
    <x v="10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</r>
  <r>
    <x v="30"/>
    <x v="10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</r>
  <r>
    <x v="31"/>
    <x v="7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</r>
  <r>
    <x v="35"/>
    <x v="10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</r>
  <r>
    <x v="37"/>
    <x v="9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</r>
  <r>
    <x v="38"/>
    <x v="4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</r>
  <r>
    <x v="39"/>
    <x v="10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</r>
  <r>
    <x v="40"/>
    <x v="10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</r>
  <r>
    <x v="41"/>
    <x v="1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</r>
  <r>
    <x v="42"/>
    <x v="2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</r>
  <r>
    <x v="43"/>
    <x v="10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</r>
  <r>
    <x v="1"/>
    <x v="10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</r>
  <r>
    <x v="4"/>
    <x v="10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</r>
  <r>
    <x v="5"/>
    <x v="1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</r>
  <r>
    <x v="6"/>
    <x v="2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</r>
  <r>
    <x v="7"/>
    <x v="10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</r>
  <r>
    <x v="8"/>
    <x v="2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</r>
  <r>
    <x v="9"/>
    <x v="10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</r>
  <r>
    <x v="10"/>
    <x v="10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</r>
  <r>
    <x v="11"/>
    <x v="10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</r>
  <r>
    <x v="14"/>
    <x v="10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</r>
  <r>
    <x v="16"/>
    <x v="5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</r>
  <r>
    <x v="19"/>
    <x v="1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</r>
  <r>
    <x v="20"/>
    <x v="10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</r>
  <r>
    <x v="21"/>
    <x v="10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</r>
  <r>
    <x v="22"/>
    <x v="5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</r>
  <r>
    <x v="23"/>
    <x v="10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</r>
  <r>
    <x v="24"/>
    <x v="2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</r>
  <r>
    <x v="25"/>
    <x v="10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</r>
  <r>
    <x v="26"/>
    <x v="4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</r>
  <r>
    <x v="27"/>
    <x v="10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</r>
  <r>
    <x v="30"/>
    <x v="10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</r>
  <r>
    <x v="31"/>
    <x v="7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</r>
  <r>
    <x v="35"/>
    <x v="10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</r>
  <r>
    <x v="37"/>
    <x v="9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</r>
  <r>
    <x v="38"/>
    <x v="4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</r>
  <r>
    <x v="39"/>
    <x v="10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</r>
  <r>
    <x v="40"/>
    <x v="10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</r>
  <r>
    <x v="41"/>
    <x v="1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</r>
  <r>
    <x v="42"/>
    <x v="2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</r>
  <r>
    <x v="43"/>
    <x v="10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</r>
  <r>
    <x v="1"/>
    <x v="10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</r>
  <r>
    <x v="4"/>
    <x v="10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</r>
  <r>
    <x v="5"/>
    <x v="1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</r>
  <r>
    <x v="6"/>
    <x v="2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</r>
  <r>
    <x v="7"/>
    <x v="10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</r>
  <r>
    <x v="8"/>
    <x v="2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</r>
  <r>
    <x v="9"/>
    <x v="10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</r>
  <r>
    <x v="10"/>
    <x v="10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</r>
  <r>
    <x v="11"/>
    <x v="10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</r>
  <r>
    <x v="14"/>
    <x v="10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</r>
  <r>
    <x v="16"/>
    <x v="5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</r>
  <r>
    <x v="19"/>
    <x v="1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</r>
  <r>
    <x v="20"/>
    <x v="10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</r>
  <r>
    <x v="21"/>
    <x v="10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</r>
  <r>
    <x v="22"/>
    <x v="5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</r>
  <r>
    <x v="23"/>
    <x v="10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</r>
  <r>
    <x v="24"/>
    <x v="2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</r>
  <r>
    <x v="25"/>
    <x v="10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</r>
  <r>
    <x v="26"/>
    <x v="4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</r>
  <r>
    <x v="27"/>
    <x v="10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</r>
  <r>
    <x v="30"/>
    <x v="10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</r>
  <r>
    <x v="31"/>
    <x v="7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</r>
  <r>
    <x v="35"/>
    <x v="10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</r>
  <r>
    <x v="37"/>
    <x v="9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</r>
  <r>
    <x v="38"/>
    <x v="4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</r>
  <r>
    <x v="39"/>
    <x v="10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</r>
  <r>
    <x v="40"/>
    <x v="10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</r>
  <r>
    <x v="41"/>
    <x v="1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</r>
  <r>
    <x v="42"/>
    <x v="2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</r>
  <r>
    <x v="43"/>
    <x v="10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475176.9455897696"/>
    <s v="CO2 - atmosfære"/>
    <x v="0"/>
  </r>
  <r>
    <s v="Vestdanmark"/>
    <x v="1"/>
    <n v="5018539.2049980592"/>
    <s v="Landbrug"/>
    <x v="1"/>
  </r>
  <r>
    <s v="Vestdanmark"/>
    <x v="1"/>
    <n v="4015714.7438644618"/>
    <s v="Landbrug"/>
    <x v="2"/>
  </r>
  <r>
    <s v="Vestdanmark"/>
    <x v="1"/>
    <n v="766318.75452505716"/>
    <s v="Landbrug"/>
    <x v="2"/>
  </r>
  <r>
    <s v="Vestdanmark"/>
    <x v="1"/>
    <n v="1316852.9194475911"/>
    <s v="Landbrug"/>
    <x v="2"/>
  </r>
  <r>
    <s v="Vestdanmark"/>
    <x v="1"/>
    <n v="-37462.493699251529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490146.91923689621"/>
    <s v="Biogasanlæg"/>
    <x v="6"/>
  </r>
  <r>
    <s v="Vestdanmark"/>
    <x v="1"/>
    <n v="0"/>
    <s v="Pyrolyseproces"/>
    <x v="7"/>
  </r>
  <r>
    <s v="Vestdanmark"/>
    <x v="2"/>
    <n v="8163193.0796137406"/>
    <s v="CO2 - atmosfære"/>
    <x v="0"/>
  </r>
  <r>
    <s v="Vestdanmark"/>
    <x v="2"/>
    <n v="4925781.8657493982"/>
    <s v="Landbrug"/>
    <x v="1"/>
  </r>
  <r>
    <s v="Vestdanmark"/>
    <x v="2"/>
    <n v="3788160.4298032811"/>
    <s v="Landbrug"/>
    <x v="2"/>
  </r>
  <r>
    <s v="Vestdanmark"/>
    <x v="2"/>
    <n v="766318.75452505692"/>
    <s v="Landbrug"/>
    <x v="2"/>
  </r>
  <r>
    <s v="Vestdanmark"/>
    <x v="2"/>
    <n v="1316852.9194475913"/>
    <s v="Landbrug"/>
    <x v="2"/>
  </r>
  <r>
    <s v="Vestdanmark"/>
    <x v="2"/>
    <n v="-37462.493699251529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428477.1080429442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40619.4057229515"/>
    <s v="CO2 - atmosfære"/>
    <x v="0"/>
  </r>
  <r>
    <s v="Østdanmark"/>
    <x v="1"/>
    <n v="446947.3470012836"/>
    <s v="Landbrug"/>
    <x v="1"/>
  </r>
  <r>
    <s v="Østdanmark"/>
    <x v="1"/>
    <n v="1227432.2367233362"/>
    <s v="Landbrug"/>
    <x v="2"/>
  </r>
  <r>
    <s v="Østdanmark"/>
    <x v="1"/>
    <n v="82593.734040805444"/>
    <s v="Landbrug"/>
    <x v="2"/>
  </r>
  <r>
    <s v="Østdanmark"/>
    <x v="1"/>
    <n v="141890.01586566915"/>
    <s v="Landbrug"/>
    <x v="2"/>
  </r>
  <r>
    <s v="Østdanmark"/>
    <x v="1"/>
    <n v="-12810.937899750508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46555.367026800843"/>
    <s v="Biogasanlæg"/>
    <x v="6"/>
  </r>
  <r>
    <s v="Østdanmark"/>
    <x v="1"/>
    <n v="0"/>
    <s v="Pyrolyseproces"/>
    <x v="7"/>
  </r>
  <r>
    <s v="Østdanmark"/>
    <x v="2"/>
    <n v="1327979.3404811763"/>
    <s v="CO2 - atmosfære"/>
    <x v="0"/>
  </r>
  <r>
    <s v="Østdanmark"/>
    <x v="2"/>
    <n v="441931.32490926457"/>
    <s v="Landbrug"/>
    <x v="1"/>
  </r>
  <r>
    <s v="Østdanmark"/>
    <x v="2"/>
    <n v="1202906.5763792384"/>
    <s v="Landbrug"/>
    <x v="2"/>
  </r>
  <r>
    <s v="Østdanmark"/>
    <x v="2"/>
    <n v="82593.73404080543"/>
    <s v="Landbrug"/>
    <x v="2"/>
  </r>
  <r>
    <s v="Østdanmark"/>
    <x v="2"/>
    <n v="141890.01586566918"/>
    <s v="Landbrug"/>
    <x v="2"/>
  </r>
  <r>
    <s v="Østdanmark"/>
    <x v="2"/>
    <n v="-12810.937899750508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39766.850798045503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  <n v="0"/>
    <x v="1"/>
  </r>
  <r>
    <x v="4"/>
    <s v="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  <n v="0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n v="0"/>
    <x v="0"/>
  </r>
  <r>
    <x v="7"/>
    <s v="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  <n v="0"/>
    <x v="1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  <n v="0"/>
    <x v="0"/>
  </r>
  <r>
    <x v="14"/>
    <s v="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n v="1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  <n v="0"/>
    <x v="0"/>
  </r>
  <r>
    <x v="23"/>
    <s v="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  <n v="0"/>
    <x v="1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  <n v="0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n v="0"/>
    <x v="1"/>
  </r>
  <r>
    <x v="38"/>
    <s v="Græs og urter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  <n v="0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n v="0"/>
    <x v="0"/>
  </r>
  <r>
    <x v="42"/>
    <s v="Husdyrgødning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  <n v="0"/>
    <x v="1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  <n v="0"/>
    <x v="1"/>
  </r>
  <r>
    <x v="4"/>
    <s v="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  <n v="0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n v="0"/>
    <x v="0"/>
  </r>
  <r>
    <x v="7"/>
    <s v="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  <n v="0"/>
    <x v="1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  <n v="0"/>
    <x v="0"/>
  </r>
  <r>
    <x v="14"/>
    <s v="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n v="1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  <n v="0"/>
    <x v="0"/>
  </r>
  <r>
    <x v="23"/>
    <s v="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  <n v="0"/>
    <x v="1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  <n v="0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n v="0"/>
    <x v="1"/>
  </r>
  <r>
    <x v="38"/>
    <s v="Græs og urter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  <n v="0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n v="0"/>
    <x v="0"/>
  </r>
  <r>
    <x v="42"/>
    <s v="Husdyrgødning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  <n v="0"/>
    <x v="1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  <n v="0"/>
    <x v="1"/>
  </r>
  <r>
    <x v="4"/>
    <s v="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  <n v="0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n v="0"/>
    <x v="0"/>
  </r>
  <r>
    <x v="7"/>
    <s v="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  <n v="0"/>
    <x v="1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  <n v="0"/>
    <x v="0"/>
  </r>
  <r>
    <x v="14"/>
    <s v="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n v="1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  <n v="0"/>
    <x v="0"/>
  </r>
  <r>
    <x v="23"/>
    <s v="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  <n v="0"/>
    <x v="1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  <n v="0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n v="0"/>
    <x v="1"/>
  </r>
  <r>
    <x v="38"/>
    <s v="Græs og urter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  <n v="0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n v="0"/>
    <x v="0"/>
  </r>
  <r>
    <x v="42"/>
    <s v="Husdyrgødning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  <n v="0"/>
    <x v="1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  <n v="0"/>
    <x v="1"/>
  </r>
  <r>
    <x v="4"/>
    <s v="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  <n v="0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n v="0"/>
    <x v="0"/>
  </r>
  <r>
    <x v="7"/>
    <s v="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  <n v="0"/>
    <x v="1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  <n v="0"/>
    <x v="0"/>
  </r>
  <r>
    <x v="14"/>
    <s v="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n v="1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  <n v="0"/>
    <x v="0"/>
  </r>
  <r>
    <x v="23"/>
    <s v="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  <n v="0"/>
    <x v="1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  <n v="0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n v="0"/>
    <x v="1"/>
  </r>
  <r>
    <x v="38"/>
    <s v="Græs og urter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  <n v="0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n v="0"/>
    <x v="0"/>
  </r>
  <r>
    <x v="42"/>
    <s v="Husdyrgødning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  <n v="0"/>
    <x v="1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  <x v="0"/>
  </r>
  <r>
    <x v="4"/>
    <s v="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x v="0"/>
  </r>
  <r>
    <x v="7"/>
    <s v="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  <x v="0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  <x v="0"/>
  </r>
  <r>
    <x v="14"/>
    <s v="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  <x v="0"/>
  </r>
  <r>
    <x v="23"/>
    <s v="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  <x v="0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x v="0"/>
  </r>
  <r>
    <x v="38"/>
    <s v="Græs og urter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x v="0"/>
  </r>
  <r>
    <x v="42"/>
    <s v="Husdyrgødning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  <x v="0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  <x v="0"/>
  </r>
  <r>
    <x v="4"/>
    <s v="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x v="0"/>
  </r>
  <r>
    <x v="7"/>
    <s v="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  <x v="0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  <x v="0"/>
  </r>
  <r>
    <x v="14"/>
    <s v="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  <x v="0"/>
  </r>
  <r>
    <x v="23"/>
    <s v="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  <x v="0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x v="0"/>
  </r>
  <r>
    <x v="38"/>
    <s v="Græs og urter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x v="0"/>
  </r>
  <r>
    <x v="42"/>
    <s v="Husdyrgødning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  <x v="0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  <x v="0"/>
  </r>
  <r>
    <x v="4"/>
    <s v="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x v="0"/>
  </r>
  <r>
    <x v="7"/>
    <s v="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  <x v="0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  <x v="0"/>
  </r>
  <r>
    <x v="14"/>
    <s v="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  <x v="0"/>
  </r>
  <r>
    <x v="23"/>
    <s v="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  <x v="0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x v="0"/>
  </r>
  <r>
    <x v="38"/>
    <s v="Græs og urter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x v="0"/>
  </r>
  <r>
    <x v="42"/>
    <s v="Husdyrgødning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  <x v="0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  <x v="0"/>
  </r>
  <r>
    <x v="4"/>
    <s v="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x v="0"/>
  </r>
  <r>
    <x v="7"/>
    <s v="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  <x v="0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  <x v="0"/>
  </r>
  <r>
    <x v="14"/>
    <s v="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  <x v="0"/>
  </r>
  <r>
    <x v="23"/>
    <s v="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  <x v="0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x v="0"/>
  </r>
  <r>
    <x v="38"/>
    <s v="Græs og urter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x v="0"/>
  </r>
  <r>
    <x v="42"/>
    <s v="Husdyrgødning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  <x v="0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7485.44097623753"/>
    <n v="3978072.941243425"/>
    <n v="1861937.0401489851"/>
    <n v="1861937.0401489851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71815.775408903501"/>
    <n v="315989.41179917543"/>
    <n v="242016.29049698845"/>
    <n v="242016.29049698845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95754.367211871344"/>
    <n v="4262026.8846003935"/>
    <n v="0"/>
    <n v="4262026.884600393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415219.4411308578"/>
    <n v="2910688.282327313"/>
    <n v="1362347.6505432988"/>
    <n v="1362347.6505432988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52546.380887527906"/>
    <n v="231204.07590512279"/>
    <n v="177079.20173573354"/>
    <n v="177079.20173573354"/>
  </r>
  <r>
    <x v="0"/>
    <x v="3"/>
    <x v="2"/>
    <s v="Konventionel"/>
    <x v="0"/>
    <s v="Græs"/>
    <n v="262648.20794209518"/>
    <n v="13032604.078086764"/>
    <n v="0"/>
    <n v="13032604.078086764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70061.841183370547"/>
    <n v="3118452.5510718231"/>
    <n v="0"/>
    <n v="3118452.5510718231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51541.4562503575"/>
    <n v="711744.75757105404"/>
    <n v="333132.13378113182"/>
    <n v="333132.13378113182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19177.702900169312"/>
    <n v="46410.041018409742"/>
    <n v="35545.450416000022"/>
    <n v="35545.450416000022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25570.270533559084"/>
    <n v="944650.1754024335"/>
    <n v="0"/>
    <n v="944650.1754024335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63062.88071366976"/>
    <n v="1235527.4318478929"/>
    <n v="578288.61447640613"/>
    <n v="578288.61447640613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33290.836020836614"/>
    <n v="80563.823170424614"/>
    <n v="61703.832166228211"/>
    <n v="61703.832166228211"/>
  </r>
  <r>
    <x v="0"/>
    <x v="3"/>
    <x v="2"/>
    <s v="Økologisk"/>
    <x v="0"/>
    <s v="Græs"/>
    <n v="166401.15406772491"/>
    <n v="6440323.7065755986"/>
    <n v="0"/>
    <n v="6440323.7065755986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44387.781361115492"/>
    <n v="1639831.1231580982"/>
    <n v="0"/>
    <n v="1639831.1231580982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7966.8777489233817"/>
    <n v="67017.375623943488"/>
    <n v="31367.482660786744"/>
    <n v="31367.482660786744"/>
  </r>
  <r>
    <x v="0"/>
    <x v="1"/>
    <x v="1"/>
    <s v="Konventionel"/>
    <x v="1"/>
    <s v="Halm"/>
    <n v="682.95424540409101"/>
    <n v="3163.4440647117499"/>
    <n v="1346.742882410256"/>
    <n v="1346.742882410256"/>
  </r>
  <r>
    <x v="0"/>
    <x v="2"/>
    <x v="1"/>
    <s v="Konventionel"/>
    <x v="1"/>
    <s v="Halm"/>
    <n v="731.2957947718902"/>
    <n v="3861.24179639558"/>
    <n v="2957.3250918593749"/>
    <n v="2957.3250918593749"/>
  </r>
  <r>
    <x v="0"/>
    <x v="3"/>
    <x v="1"/>
    <s v="Konventionel"/>
    <x v="1"/>
    <s v="Græs"/>
    <n v="6748.6557259107421"/>
    <n v="401841.95654362929"/>
    <n v="0"/>
    <n v="401841.95654362929"/>
  </r>
  <r>
    <x v="0"/>
    <x v="4"/>
    <x v="1"/>
    <s v="Konventionel"/>
    <x v="1"/>
    <s v="Grøntsager"/>
    <n v="31.563716673997249"/>
    <n v="785.93654518253152"/>
    <n v="0"/>
    <n v="785.93654518253152"/>
  </r>
  <r>
    <x v="0"/>
    <x v="5"/>
    <x v="1"/>
    <s v="Konventionel"/>
    <x v="1"/>
    <s v="Kartofler"/>
    <n v="498.30927610942894"/>
    <n v="25396.371805272291"/>
    <n v="0"/>
    <n v="25396.371805272291"/>
  </r>
  <r>
    <x v="0"/>
    <x v="6"/>
    <x v="1"/>
    <s v="Konventionel"/>
    <x v="1"/>
    <s v="Roer"/>
    <n v="13.073303028819828"/>
    <n v="1274.7055824876741"/>
    <n v="0"/>
    <n v="1274.7055824876741"/>
  </r>
  <r>
    <x v="0"/>
    <x v="7"/>
    <x v="1"/>
    <s v="Konventionel"/>
    <x v="1"/>
    <s v="Majs"/>
    <n v="1687.5669618074376"/>
    <n v="90136.326564058865"/>
    <n v="0"/>
    <n v="90136.326564058865"/>
  </r>
  <r>
    <x v="0"/>
    <x v="8"/>
    <x v="1"/>
    <s v="Konventionel"/>
    <x v="1"/>
    <s v="Frugt"/>
    <n v="28.749153919733189"/>
    <n v="292.89638013424172"/>
    <n v="0"/>
    <n v="292.89638013424172"/>
  </r>
  <r>
    <x v="0"/>
    <x v="9"/>
    <x v="1"/>
    <s v="Konventionel"/>
    <x v="1"/>
    <s v="Øvrige"/>
    <n v="508.45470137367818"/>
    <n v="18179.865070322223"/>
    <n v="0"/>
    <n v="18179.865070322223"/>
  </r>
  <r>
    <x v="0"/>
    <x v="10"/>
    <x v="1"/>
    <s v="Konventionel"/>
    <x v="1"/>
    <s v="Halm"/>
    <n v="1255.0161458580612"/>
    <n v="21519.301150898682"/>
    <n v="5126.4899526010086"/>
    <n v="5126.4899526010086"/>
  </r>
  <r>
    <x v="0"/>
    <x v="11"/>
    <x v="1"/>
    <s v="Konventionel"/>
    <x v="1"/>
    <s v="Juletræer"/>
    <n v="144.19264763886906"/>
    <n v="8651.5588583321442"/>
    <n v="0"/>
    <n v="8651.5588583321442"/>
  </r>
  <r>
    <x v="0"/>
    <x v="12"/>
    <x v="1"/>
    <s v="Konventionel"/>
    <x v="1"/>
    <s v="Pil &amp; poppel"/>
    <n v="236.81749727070408"/>
    <n v="6931.2438225571932"/>
    <n v="0"/>
    <n v="6931.2438225571932"/>
  </r>
  <r>
    <x v="0"/>
    <x v="13"/>
    <x v="1"/>
    <s v="Konventionel"/>
    <x v="1"/>
    <s v="Græs"/>
    <n v="26133.579714697429"/>
    <n v="432458.47711881308"/>
    <n v="0"/>
    <n v="432458.47711881308"/>
  </r>
  <r>
    <x v="0"/>
    <x v="0"/>
    <x v="2"/>
    <s v="Konventionel"/>
    <x v="1"/>
    <s v="Halm"/>
    <n v="6179.3920113984786"/>
    <n v="51981.045599883997"/>
    <n v="24329.728393025704"/>
    <n v="24329.728393025704"/>
  </r>
  <r>
    <x v="0"/>
    <x v="1"/>
    <x v="2"/>
    <s v="Konventionel"/>
    <x v="1"/>
    <s v="Halm"/>
    <n v="529.72345518556824"/>
    <n v="2453.6790444195522"/>
    <n v="1044.5813869929548"/>
    <n v="1044.5813869929548"/>
  </r>
  <r>
    <x v="0"/>
    <x v="2"/>
    <x v="2"/>
    <s v="Konventionel"/>
    <x v="1"/>
    <s v="Halm"/>
    <n v="567.2188697502479"/>
    <n v="2994.9156322813087"/>
    <n v="2293.805882764254"/>
    <n v="2293.805882764254"/>
  </r>
  <r>
    <x v="0"/>
    <x v="3"/>
    <x v="2"/>
    <s v="Konventionel"/>
    <x v="1"/>
    <s v="Græs"/>
    <n v="5234.4959461700028"/>
    <n v="311682.82661874662"/>
    <n v="0"/>
    <n v="311682.82661874662"/>
  </r>
  <r>
    <x v="0"/>
    <x v="4"/>
    <x v="2"/>
    <s v="Konventionel"/>
    <x v="1"/>
    <s v="Grøntsager"/>
    <n v="24.481934430549188"/>
    <n v="609.60016732067481"/>
    <n v="0"/>
    <n v="609.60016732067481"/>
  </r>
  <r>
    <x v="0"/>
    <x v="5"/>
    <x v="2"/>
    <s v="Konventionel"/>
    <x v="1"/>
    <s v="Kartofler"/>
    <n v="386.50628979621081"/>
    <n v="19698.323734566249"/>
    <n v="0"/>
    <n v="19698.323734566249"/>
  </r>
  <r>
    <x v="0"/>
    <x v="6"/>
    <x v="2"/>
    <s v="Konventionel"/>
    <x v="1"/>
    <s v="Roer"/>
    <n v="10.140115970751253"/>
    <n v="988.70671065259364"/>
    <n v="0"/>
    <n v="988.70671065259364"/>
  </r>
  <r>
    <x v="0"/>
    <x v="7"/>
    <x v="2"/>
    <s v="Konventionel"/>
    <x v="1"/>
    <s v="Majs"/>
    <n v="1308.9365911133891"/>
    <n v="69912.921204548344"/>
    <n v="0"/>
    <n v="69912.921204548344"/>
  </r>
  <r>
    <x v="0"/>
    <x v="8"/>
    <x v="2"/>
    <s v="Konventionel"/>
    <x v="1"/>
    <s v="Frugt"/>
    <n v="22.29886006347617"/>
    <n v="227.18078632669523"/>
    <n v="0"/>
    <n v="227.18078632669523"/>
  </r>
  <r>
    <x v="0"/>
    <x v="9"/>
    <x v="2"/>
    <s v="Konventionel"/>
    <x v="1"/>
    <s v="Øvrige"/>
    <n v="394.37544027220684"/>
    <n v="14100.946007240134"/>
    <n v="0"/>
    <n v="14100.946007240134"/>
  </r>
  <r>
    <x v="0"/>
    <x v="10"/>
    <x v="2"/>
    <s v="Konventionel"/>
    <x v="1"/>
    <s v="Halm"/>
    <n v="973.43488758057447"/>
    <n v="16691.130680486644"/>
    <n v="3976.2868287891306"/>
    <n v="3976.2868287891306"/>
  </r>
  <r>
    <x v="0"/>
    <x v="11"/>
    <x v="2"/>
    <s v="Konventionel"/>
    <x v="1"/>
    <s v="Juletræer"/>
    <n v="111.84091472251262"/>
    <n v="6710.454883350757"/>
    <n v="0"/>
    <n v="6710.454883350757"/>
  </r>
  <r>
    <x v="0"/>
    <x v="12"/>
    <x v="2"/>
    <s v="Konventionel"/>
    <x v="1"/>
    <s v="Pil &amp; poppel"/>
    <n v="183.68402238778262"/>
    <n v="5376.1177284229061"/>
    <n v="0"/>
    <n v="5376.1177284229061"/>
  </r>
  <r>
    <x v="0"/>
    <x v="13"/>
    <x v="2"/>
    <s v="Konventionel"/>
    <x v="1"/>
    <s v="Græs"/>
    <n v="20270.128249434962"/>
    <n v="335430.08227164974"/>
    <n v="0"/>
    <n v="335430.08227164974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127.4770569681864"/>
    <n v="11990.545792154979"/>
    <n v="5612.1749580181358"/>
    <n v="5612.1749580181358"/>
  </r>
  <r>
    <x v="0"/>
    <x v="1"/>
    <x v="1"/>
    <s v="Økologisk"/>
    <x v="1"/>
    <s v="Halm"/>
    <n v="182.37627510382896"/>
    <n v="481.51713658013335"/>
    <n v="204.99169992656425"/>
    <n v="204.99169992656425"/>
  </r>
  <r>
    <x v="0"/>
    <x v="2"/>
    <x v="1"/>
    <s v="Økologisk"/>
    <x v="1"/>
    <s v="Halm"/>
    <n v="195.28541472156516"/>
    <n v="567.10884435142532"/>
    <n v="434.34866388875662"/>
    <n v="434.34866388875662"/>
  </r>
  <r>
    <x v="0"/>
    <x v="3"/>
    <x v="1"/>
    <s v="Økologisk"/>
    <x v="1"/>
    <s v="Græs"/>
    <n v="1802.162738620199"/>
    <n v="83700.222924552902"/>
    <n v="0"/>
    <n v="83700.222924552902"/>
  </r>
  <r>
    <x v="0"/>
    <x v="4"/>
    <x v="1"/>
    <s v="Økologisk"/>
    <x v="1"/>
    <s v="Grøntsager"/>
    <n v="8.4287829150695739"/>
    <n v="119.62971591358246"/>
    <n v="0"/>
    <n v="119.62971591358246"/>
  </r>
  <r>
    <x v="0"/>
    <x v="5"/>
    <x v="1"/>
    <s v="Økologisk"/>
    <x v="1"/>
    <s v="Kartofler"/>
    <n v="133.06863561958127"/>
    <n v="3865.6565379522276"/>
    <n v="0"/>
    <n v="3865.6565379522276"/>
  </r>
  <r>
    <x v="0"/>
    <x v="6"/>
    <x v="1"/>
    <s v="Økologisk"/>
    <x v="1"/>
    <s v="Roer"/>
    <n v="3.4910981603006861"/>
    <n v="194.02669037491077"/>
    <n v="0"/>
    <n v="194.02669037491077"/>
  </r>
  <r>
    <x v="0"/>
    <x v="7"/>
    <x v="1"/>
    <s v="Økologisk"/>
    <x v="1"/>
    <s v="Majs"/>
    <n v="450.64830997664149"/>
    <n v="19978.122851952074"/>
    <n v="0"/>
    <n v="19978.122851952074"/>
  </r>
  <r>
    <x v="0"/>
    <x v="8"/>
    <x v="1"/>
    <s v="Økologisk"/>
    <x v="1"/>
    <s v="Frugt"/>
    <n v="7.6771813625161709"/>
    <n v="44.582620521149408"/>
    <n v="0"/>
    <n v="44.582620521149408"/>
  </r>
  <r>
    <x v="0"/>
    <x v="9"/>
    <x v="1"/>
    <s v="Økologisk"/>
    <x v="1"/>
    <s v="Øvrige"/>
    <n v="135.77787255820414"/>
    <n v="2767.2107971576834"/>
    <n v="0"/>
    <n v="2767.2107971576834"/>
  </r>
  <r>
    <x v="0"/>
    <x v="10"/>
    <x v="1"/>
    <s v="Økologisk"/>
    <x v="1"/>
    <s v="Halm"/>
    <n v="335.13983025514386"/>
    <n v="3275.5161967216482"/>
    <n v="780.31813181694042"/>
    <n v="780.31813181694042"/>
  </r>
  <r>
    <x v="0"/>
    <x v="11"/>
    <x v="1"/>
    <s v="Økologisk"/>
    <x v="1"/>
    <s v="Juletræer"/>
    <n v="38.505241237904947"/>
    <n v="1316.8792503363493"/>
    <n v="0"/>
    <n v="1316.8792503363493"/>
  </r>
  <r>
    <x v="0"/>
    <x v="12"/>
    <x v="1"/>
    <s v="Økologisk"/>
    <x v="1"/>
    <s v="Pil &amp; poppel"/>
    <n v="63.239804602265203"/>
    <n v="1055.0250328768145"/>
    <n v="0"/>
    <n v="1055.0250328768145"/>
  </r>
  <r>
    <x v="0"/>
    <x v="13"/>
    <x v="1"/>
    <s v="Økologisk"/>
    <x v="1"/>
    <s v="Græs"/>
    <n v="6978.7177626745197"/>
    <n v="115483.82153673796"/>
    <n v="0"/>
    <n v="115483.82153673796"/>
  </r>
  <r>
    <x v="0"/>
    <x v="0"/>
    <x v="2"/>
    <s v="Økologisk"/>
    <x v="1"/>
    <s v="Halm"/>
    <n v="3914.9627944930885"/>
    <n v="22064.886908274828"/>
    <n v="10327.470317418032"/>
    <n v="10327.470317418032"/>
  </r>
  <r>
    <x v="0"/>
    <x v="1"/>
    <x v="2"/>
    <s v="Økologisk"/>
    <x v="1"/>
    <s v="Halm"/>
    <n v="335.60706532235162"/>
    <n v="886.08319814668562"/>
    <n v="377.22375231442584"/>
    <n v="377.22375231442584"/>
  </r>
  <r>
    <x v="0"/>
    <x v="2"/>
    <x v="2"/>
    <s v="Økologisk"/>
    <x v="1"/>
    <s v="Halm"/>
    <n v="359.36233974320743"/>
    <n v="1043.5882346142744"/>
    <n v="799.28422889107276"/>
    <n v="799.28422889107276"/>
  </r>
  <r>
    <x v="0"/>
    <x v="3"/>
    <x v="2"/>
    <s v="Økologisk"/>
    <x v="1"/>
    <s v="Græs"/>
    <n v="3316.3225183609375"/>
    <n v="154024.34426596126"/>
    <n v="0"/>
    <n v="154024.34426596126"/>
  </r>
  <r>
    <x v="0"/>
    <x v="4"/>
    <x v="2"/>
    <s v="Økologisk"/>
    <x v="1"/>
    <s v="Grøntsager"/>
    <n v="15.510565158517633"/>
    <n v="220.14145129484075"/>
    <n v="0"/>
    <n v="220.14145129484075"/>
  </r>
  <r>
    <x v="0"/>
    <x v="5"/>
    <x v="2"/>
    <s v="Økologisk"/>
    <x v="1"/>
    <s v="Kartofler"/>
    <n v="244.87162193279943"/>
    <n v="7113.5439382546729"/>
    <n v="0"/>
    <n v="7113.5439382546729"/>
  </r>
  <r>
    <x v="0"/>
    <x v="6"/>
    <x v="2"/>
    <s v="Økologisk"/>
    <x v="1"/>
    <s v="Roer"/>
    <n v="6.4242852183692589"/>
    <n v="357.0460473209065"/>
    <n v="0"/>
    <n v="357.0460473209065"/>
  </r>
  <r>
    <x v="0"/>
    <x v="7"/>
    <x v="2"/>
    <s v="Økologisk"/>
    <x v="1"/>
    <s v="Majs"/>
    <n v="829.27868067068982"/>
    <n v="36763.549300345796"/>
    <n v="0"/>
    <n v="36763.549300345796"/>
  </r>
  <r>
    <x v="0"/>
    <x v="8"/>
    <x v="2"/>
    <s v="Økologisk"/>
    <x v="1"/>
    <s v="Frugt"/>
    <n v="14.127475218773187"/>
    <n v="82.040508991450906"/>
    <n v="0"/>
    <n v="82.040508991450906"/>
  </r>
  <r>
    <x v="0"/>
    <x v="9"/>
    <x v="2"/>
    <s v="Økologisk"/>
    <x v="1"/>
    <s v="Øvrige"/>
    <n v="249.85713365967555"/>
    <n v="5092.1946631144765"/>
    <n v="0"/>
    <n v="5092.1946631144765"/>
  </r>
  <r>
    <x v="0"/>
    <x v="10"/>
    <x v="2"/>
    <s v="Økologisk"/>
    <x v="1"/>
    <s v="Halm"/>
    <n v="616.72108853263057"/>
    <n v="6027.5733648565092"/>
    <n v="1435.9339123897105"/>
    <n v="1435.9339123897105"/>
  </r>
  <r>
    <x v="0"/>
    <x v="11"/>
    <x v="2"/>
    <s v="Økologisk"/>
    <x v="1"/>
    <s v="Juletræer"/>
    <n v="70.856974154261394"/>
    <n v="2423.3085160757396"/>
    <n v="0"/>
    <n v="2423.3085160757396"/>
  </r>
  <r>
    <x v="0"/>
    <x v="12"/>
    <x v="2"/>
    <s v="Økologisk"/>
    <x v="1"/>
    <s v="Pil &amp; poppel"/>
    <n v="116.37327948518661"/>
    <n v="1941.4469065333569"/>
    <n v="0"/>
    <n v="1941.4469065333569"/>
  </r>
  <r>
    <x v="0"/>
    <x v="13"/>
    <x v="2"/>
    <s v="Økologisk"/>
    <x v="1"/>
    <s v="Græs"/>
    <n v="12842.169227936987"/>
    <n v="212512.21638390131"/>
    <n v="0"/>
    <n v="212512.216383901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3808.7546780372704"/>
    <n v="37379.118410257768"/>
    <n v="17495.296371921148"/>
    <n v="17495.296371921148"/>
  </r>
  <r>
    <x v="0"/>
    <x v="1"/>
    <x v="1"/>
    <s v="Konventionel"/>
    <x v="2"/>
    <s v="Halm"/>
    <n v="219.30513229084247"/>
    <n v="1185.1249348997128"/>
    <n v="504.53193993443892"/>
    <n v="504.53193993443892"/>
  </r>
  <r>
    <x v="0"/>
    <x v="2"/>
    <x v="1"/>
    <s v="Konventionel"/>
    <x v="2"/>
    <s v="Halm"/>
    <n v="283.99021567912024"/>
    <n v="1749.3797285833807"/>
    <n v="1339.8499341220113"/>
    <n v="1339.8499341220113"/>
  </r>
  <r>
    <x v="0"/>
    <x v="3"/>
    <x v="1"/>
    <s v="Konventionel"/>
    <x v="2"/>
    <s v="Græs"/>
    <n v="6549.7108532863003"/>
    <n v="454995.31355609273"/>
    <n v="0"/>
    <n v="454995.31355609273"/>
  </r>
  <r>
    <x v="0"/>
    <x v="4"/>
    <x v="1"/>
    <s v="Konventionel"/>
    <x v="2"/>
    <s v="Grøntsager"/>
    <n v="7.6128108455599488"/>
    <n v="221.15215506351652"/>
    <n v="0"/>
    <n v="221.15215506351652"/>
  </r>
  <r>
    <x v="0"/>
    <x v="5"/>
    <x v="1"/>
    <s v="Konventionel"/>
    <x v="2"/>
    <s v="Kartofler"/>
    <n v="402.94831046865283"/>
    <n v="23959.008060236119"/>
    <n v="0"/>
    <n v="23959.008060236119"/>
  </r>
  <r>
    <x v="0"/>
    <x v="6"/>
    <x v="1"/>
    <s v="Konventionel"/>
    <x v="2"/>
    <s v="Roer"/>
    <n v="4.3575082919224473"/>
    <n v="495.68933130919578"/>
    <n v="0"/>
    <n v="495.68933130919578"/>
  </r>
  <r>
    <x v="0"/>
    <x v="7"/>
    <x v="1"/>
    <s v="Konventionel"/>
    <x v="2"/>
    <s v="Majs"/>
    <n v="541.89881430469609"/>
    <n v="33767.882714582833"/>
    <n v="0"/>
    <n v="33767.882714582833"/>
  </r>
  <r>
    <x v="0"/>
    <x v="8"/>
    <x v="1"/>
    <s v="Konventionel"/>
    <x v="2"/>
    <s v="Frugt"/>
    <n v="15.529173295949105"/>
    <n v="184.57975379565107"/>
    <n v="0"/>
    <n v="184.57975379565107"/>
  </r>
  <r>
    <x v="0"/>
    <x v="9"/>
    <x v="1"/>
    <s v="Konventionel"/>
    <x v="2"/>
    <s v="Øvrige"/>
    <n v="274.64742763620018"/>
    <n v="11456.730933923667"/>
    <n v="0"/>
    <n v="11456.730933923667"/>
  </r>
  <r>
    <x v="0"/>
    <x v="10"/>
    <x v="1"/>
    <s v="Konventionel"/>
    <x v="2"/>
    <s v="Halm"/>
    <n v="873.83629013078746"/>
    <n v="17480.575106779866"/>
    <n v="4164.3542242472813"/>
    <n v="4164.3542242472813"/>
  </r>
  <r>
    <x v="0"/>
    <x v="11"/>
    <x v="1"/>
    <s v="Konventionel"/>
    <x v="2"/>
    <s v="Juletræer"/>
    <n v="77.887252593154059"/>
    <n v="5452.1076815207844"/>
    <n v="0"/>
    <n v="5452.1076815207844"/>
  </r>
  <r>
    <x v="0"/>
    <x v="12"/>
    <x v="1"/>
    <s v="Konventionel"/>
    <x v="2"/>
    <s v="Pil &amp; poppel"/>
    <n v="183.85471699799032"/>
    <n v="6277.9659462728405"/>
    <n v="0"/>
    <n v="6277.9659462728405"/>
  </r>
  <r>
    <x v="0"/>
    <x v="13"/>
    <x v="1"/>
    <s v="Konventionel"/>
    <x v="2"/>
    <s v="Græs"/>
    <n v="17556.441662323981"/>
    <n v="338944.66273282678"/>
    <n v="0"/>
    <n v="338944.66273282678"/>
  </r>
  <r>
    <x v="0"/>
    <x v="0"/>
    <x v="2"/>
    <s v="Konventionel"/>
    <x v="2"/>
    <s v="Halm"/>
    <n v="2954.2047678616186"/>
    <n v="28992.565591793922"/>
    <n v="13569.970325239146"/>
    <n v="13569.970325239146"/>
  </r>
  <r>
    <x v="0"/>
    <x v="1"/>
    <x v="2"/>
    <s v="Konventionel"/>
    <x v="2"/>
    <s v="Halm"/>
    <n v="170.10081304684914"/>
    <n v="919.22479370517271"/>
    <n v="391.33280783021496"/>
    <n v="391.33280783021496"/>
  </r>
  <r>
    <x v="0"/>
    <x v="2"/>
    <x v="2"/>
    <s v="Konventionel"/>
    <x v="2"/>
    <s v="Halm"/>
    <n v="220.27285034216024"/>
    <n v="1356.8807581077072"/>
    <n v="1039.2349726346927"/>
    <n v="1039.2349726346927"/>
  </r>
  <r>
    <x v="0"/>
    <x v="3"/>
    <x v="2"/>
    <s v="Konventionel"/>
    <x v="2"/>
    <s v="Græs"/>
    <n v="5080.1872702561177"/>
    <n v="352910.44929015194"/>
    <n v="0"/>
    <n v="352910.44929015194"/>
  </r>
  <r>
    <x v="0"/>
    <x v="4"/>
    <x v="2"/>
    <s v="Konventionel"/>
    <x v="2"/>
    <s v="Grøntsager"/>
    <n v="5.9047652048756509"/>
    <n v="171.53342920163766"/>
    <n v="0"/>
    <n v="171.53342920163766"/>
  </r>
  <r>
    <x v="0"/>
    <x v="5"/>
    <x v="2"/>
    <s v="Konventionel"/>
    <x v="2"/>
    <s v="Kartofler"/>
    <n v="312.54095383263473"/>
    <n v="18583.453603070808"/>
    <n v="0"/>
    <n v="18583.453603070808"/>
  </r>
  <r>
    <x v="0"/>
    <x v="6"/>
    <x v="2"/>
    <s v="Konventionel"/>
    <x v="2"/>
    <s v="Roer"/>
    <n v="3.3798374692453388"/>
    <n v="384.47416799403391"/>
    <n v="0"/>
    <n v="384.47416799403391"/>
  </r>
  <r>
    <x v="0"/>
    <x v="7"/>
    <x v="2"/>
    <s v="Konventionel"/>
    <x v="2"/>
    <s v="Majs"/>
    <n v="420.31587651175721"/>
    <n v="26191.56352895364"/>
    <n v="0"/>
    <n v="26191.56352895364"/>
  </r>
  <r>
    <x v="0"/>
    <x v="8"/>
    <x v="2"/>
    <s v="Konventionel"/>
    <x v="2"/>
    <s v="Frugt"/>
    <n v="12.044975765013882"/>
    <n v="143.16658194295502"/>
    <n v="0"/>
    <n v="143.16658194295502"/>
  </r>
  <r>
    <x v="0"/>
    <x v="9"/>
    <x v="2"/>
    <s v="Konventionel"/>
    <x v="2"/>
    <s v="Øvrige"/>
    <n v="213.02625366827363"/>
    <n v="8886.2455080846248"/>
    <n v="0"/>
    <n v="8886.2455080846248"/>
  </r>
  <r>
    <x v="0"/>
    <x v="10"/>
    <x v="2"/>
    <s v="Konventionel"/>
    <x v="2"/>
    <s v="Halm"/>
    <n v="677.77831676078881"/>
    <n v="13558.55199159847"/>
    <n v="3230.0203463552143"/>
    <n v="3230.0203463552143"/>
  </r>
  <r>
    <x v="0"/>
    <x v="11"/>
    <x v="2"/>
    <s v="Konventionel"/>
    <x v="2"/>
    <s v="Juletræer"/>
    <n v="60.412106427634392"/>
    <n v="4228.8474499344075"/>
    <n v="0"/>
    <n v="4228.8474499344075"/>
  </r>
  <r>
    <x v="0"/>
    <x v="12"/>
    <x v="2"/>
    <s v="Konventionel"/>
    <x v="2"/>
    <s v="Pil &amp; poppel"/>
    <n v="142.60421777261985"/>
    <n v="4869.4123141870195"/>
    <n v="0"/>
    <n v="4869.4123141870195"/>
  </r>
  <r>
    <x v="0"/>
    <x v="13"/>
    <x v="2"/>
    <s v="Konventionel"/>
    <x v="2"/>
    <s v="Græs"/>
    <n v="13617.396773963173"/>
    <n v="262897.46211813303"/>
    <n v="0"/>
    <n v="262897.46211813303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17.090816316287"/>
    <n v="6687.7586117897881"/>
    <n v="3130.2054182482098"/>
    <n v="3130.2054182482098"/>
  </r>
  <r>
    <x v="0"/>
    <x v="1"/>
    <x v="1"/>
    <s v="Økologisk"/>
    <x v="2"/>
    <s v="Halm"/>
    <n v="58.563298211421746"/>
    <n v="180.39135621467815"/>
    <n v="76.796292288034351"/>
    <n v="76.796292288034351"/>
  </r>
  <r>
    <x v="0"/>
    <x v="2"/>
    <x v="1"/>
    <s v="Økologisk"/>
    <x v="2"/>
    <s v="Halm"/>
    <n v="75.83681930382609"/>
    <n v="256.93514380136281"/>
    <n v="196.78662663746377"/>
    <n v="196.78662663746377"/>
  </r>
  <r>
    <x v="0"/>
    <x v="3"/>
    <x v="1"/>
    <s v="Økologisk"/>
    <x v="2"/>
    <s v="Græs"/>
    <n v="1749.0364493198322"/>
    <n v="94771.609967853088"/>
    <n v="0"/>
    <n v="94771.609967853088"/>
  </r>
  <r>
    <x v="0"/>
    <x v="4"/>
    <x v="1"/>
    <s v="Økologisk"/>
    <x v="2"/>
    <s v="Grøntsager"/>
    <n v="2.0329269411917434"/>
    <n v="33.662220755723482"/>
    <n v="0"/>
    <n v="33.662220755723482"/>
  </r>
  <r>
    <x v="0"/>
    <x v="5"/>
    <x v="1"/>
    <s v="Økologisk"/>
    <x v="2"/>
    <s v="Kartofler"/>
    <n v="107.60341914145734"/>
    <n v="3646.8711696713508"/>
    <n v="0"/>
    <n v="3646.8711696713508"/>
  </r>
  <r>
    <x v="0"/>
    <x v="6"/>
    <x v="1"/>
    <s v="Økologisk"/>
    <x v="2"/>
    <s v="Roer"/>
    <n v="1.163630120703989"/>
    <n v="75.450332790086378"/>
    <n v="0"/>
    <n v="75.450332790086378"/>
  </r>
  <r>
    <x v="0"/>
    <x v="7"/>
    <x v="1"/>
    <s v="Økologisk"/>
    <x v="2"/>
    <s v="Majs"/>
    <n v="144.70879696720598"/>
    <n v="7484.4286985980116"/>
    <n v="0"/>
    <n v="7484.4286985980116"/>
  </r>
  <r>
    <x v="0"/>
    <x v="8"/>
    <x v="1"/>
    <s v="Økologisk"/>
    <x v="2"/>
    <s v="Frugt"/>
    <n v="4.1469143800128476"/>
    <n v="28.095427862874644"/>
    <n v="0"/>
    <n v="28.095427862874644"/>
  </r>
  <r>
    <x v="0"/>
    <x v="9"/>
    <x v="1"/>
    <s v="Økologisk"/>
    <x v="2"/>
    <s v="Øvrige"/>
    <n v="73.34191881258721"/>
    <n v="1743.8627524380238"/>
    <n v="0"/>
    <n v="1743.8627524380238"/>
  </r>
  <r>
    <x v="0"/>
    <x v="10"/>
    <x v="1"/>
    <s v="Økologisk"/>
    <x v="2"/>
    <s v="Halm"/>
    <n v="233.34946479512311"/>
    <n v="2660.7698125863872"/>
    <n v="633.86861937375397"/>
    <n v="633.86861937375397"/>
  </r>
  <r>
    <x v="0"/>
    <x v="11"/>
    <x v="1"/>
    <s v="Økologisk"/>
    <x v="2"/>
    <s v="Juletræer"/>
    <n v="20.799031709079983"/>
    <n v="829.88136519229124"/>
    <n v="0"/>
    <n v="829.88136519229124"/>
  </r>
  <r>
    <x v="0"/>
    <x v="12"/>
    <x v="1"/>
    <s v="Økologisk"/>
    <x v="2"/>
    <s v="Pil &amp; poppel"/>
    <n v="49.096610310288945"/>
    <n v="955.58768360025795"/>
    <n v="0"/>
    <n v="955.58768360025795"/>
  </r>
  <r>
    <x v="0"/>
    <x v="13"/>
    <x v="1"/>
    <s v="Økologisk"/>
    <x v="2"/>
    <s v="Græs"/>
    <n v="4688.2766393198599"/>
    <n v="90511.868798709227"/>
    <n v="0"/>
    <n v="90511.868798709227"/>
  </r>
  <r>
    <x v="0"/>
    <x v="0"/>
    <x v="2"/>
    <s v="Økologisk"/>
    <x v="2"/>
    <s v="Halm"/>
    <n v="1871.6407264919383"/>
    <n v="12306.74900016056"/>
    <n v="5760.1738695251506"/>
    <n v="5760.1738695251506"/>
  </r>
  <r>
    <x v="0"/>
    <x v="1"/>
    <x v="2"/>
    <s v="Økologisk"/>
    <x v="2"/>
    <s v="Halm"/>
    <n v="107.76761745541504"/>
    <n v="331.95443669556585"/>
    <n v="141.31979758744194"/>
    <n v="141.31979758744194"/>
  </r>
  <r>
    <x v="0"/>
    <x v="2"/>
    <x v="2"/>
    <s v="Økologisk"/>
    <x v="2"/>
    <s v="Halm"/>
    <n v="139.55418464078605"/>
    <n v="472.80957756298312"/>
    <n v="362.12485545548884"/>
    <n v="362.12485545548884"/>
  </r>
  <r>
    <x v="0"/>
    <x v="3"/>
    <x v="2"/>
    <s v="Økologisk"/>
    <x v="2"/>
    <s v="Græs"/>
    <n v="3218.5600323500144"/>
    <n v="174397.80409528682"/>
    <n v="0"/>
    <n v="174397.80409528682"/>
  </r>
  <r>
    <x v="0"/>
    <x v="4"/>
    <x v="2"/>
    <s v="Økologisk"/>
    <x v="2"/>
    <s v="Grøntsager"/>
    <n v="3.7409725818760391"/>
    <n v="61.94489449699438"/>
    <n v="0"/>
    <n v="61.94489449699438"/>
  </r>
  <r>
    <x v="0"/>
    <x v="5"/>
    <x v="2"/>
    <s v="Økologisk"/>
    <x v="2"/>
    <s v="Kartofler"/>
    <n v="198.01077577747543"/>
    <n v="6710.937210255579"/>
    <n v="0"/>
    <n v="6710.937210255579"/>
  </r>
  <r>
    <x v="0"/>
    <x v="6"/>
    <x v="2"/>
    <s v="Økologisk"/>
    <x v="2"/>
    <s v="Roer"/>
    <n v="2.1413009433810979"/>
    <n v="138.8429758797287"/>
    <n v="0"/>
    <n v="138.8429758797287"/>
  </r>
  <r>
    <x v="0"/>
    <x v="7"/>
    <x v="2"/>
    <s v="Økologisk"/>
    <x v="2"/>
    <s v="Majs"/>
    <n v="266.29173476014478"/>
    <n v="13772.773622670238"/>
    <n v="0"/>
    <n v="13772.773622670238"/>
  </r>
  <r>
    <x v="0"/>
    <x v="8"/>
    <x v="2"/>
    <s v="Økologisk"/>
    <x v="2"/>
    <s v="Frugt"/>
    <n v="7.6311119109480696"/>
    <n v="51.700935818911404"/>
    <n v="0"/>
    <n v="51.700935818911404"/>
  </r>
  <r>
    <x v="0"/>
    <x v="9"/>
    <x v="2"/>
    <s v="Økologisk"/>
    <x v="2"/>
    <s v="Øvrige"/>
    <n v="134.9630927805137"/>
    <n v="3209.0394451662773"/>
    <n v="0"/>
    <n v="3209.0394451662773"/>
  </r>
  <r>
    <x v="0"/>
    <x v="10"/>
    <x v="2"/>
    <s v="Økologisk"/>
    <x v="2"/>
    <s v="Halm"/>
    <n v="429.40743816512179"/>
    <n v="4896.3229882397854"/>
    <n v="1166.4389297722314"/>
    <n v="1166.4389297722314"/>
  </r>
  <r>
    <x v="0"/>
    <x v="11"/>
    <x v="2"/>
    <s v="Økologisk"/>
    <x v="2"/>
    <s v="Juletræer"/>
    <n v="38.274177874599644"/>
    <n v="1527.1396971965257"/>
    <n v="0"/>
    <n v="1527.1396971965257"/>
  </r>
  <r>
    <x v="0"/>
    <x v="12"/>
    <x v="2"/>
    <s v="Økologisk"/>
    <x v="2"/>
    <s v="Pil &amp; poppel"/>
    <n v="90.347109535659371"/>
    <n v="1758.4632538891747"/>
    <n v="0"/>
    <n v="1758.4632538891747"/>
  </r>
  <r>
    <x v="0"/>
    <x v="13"/>
    <x v="2"/>
    <s v="Økologisk"/>
    <x v="2"/>
    <s v="Græs"/>
    <n v="8627.3215276806677"/>
    <n v="166559.06941340299"/>
    <n v="0"/>
    <n v="166559.06941340299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73456.29714180753"/>
    <n v="1215928.6429640707"/>
    <n v="569115.40133933327"/>
    <n v="569115.40133933327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21951.045047722542"/>
    <n v="96584.598209979187"/>
    <n v="73974.143769023052"/>
    <n v="73974.143769023052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29268.060063630055"/>
    <n v="1302721.3534321738"/>
    <n v="0"/>
    <n v="1302721.3534321738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31850.56743100495"/>
    <n v="924272.47769134457"/>
    <n v="432605.73318343388"/>
    <n v="432605.73318343388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16685.803818812037"/>
    <n v="73417.536802772971"/>
    <n v="56230.4914372438"/>
    <n v="56230.4914372438"/>
  </r>
  <r>
    <x v="1"/>
    <x v="3"/>
    <x v="2"/>
    <s v="Konventionel"/>
    <x v="0"/>
    <s v="Græs"/>
    <n v="83402.44174883893"/>
    <n v="4138429.1595773879"/>
    <n v="0"/>
    <n v="4138429.1595773879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22247.73842508272"/>
    <n v="990246.83730043191"/>
    <n v="0"/>
    <n v="990246.83730043191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6319.813631597492"/>
    <n v="217550.26868352393"/>
    <n v="101824.40325732339"/>
    <n v="101824.40325732339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5861.8126432046447"/>
    <n v="14185.586596555244"/>
    <n v="10864.740774301659"/>
    <n v="10864.7407743016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7815.7501909395269"/>
    <n v="288739.60402893624"/>
    <n v="0"/>
    <n v="288739.60402893624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83534.118724467509"/>
    <n v="392334.69541320659"/>
    <n v="183632.25418815133"/>
    <n v="183632.25418815133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10571.315272823429"/>
    <n v="25582.582960232699"/>
    <n v="19593.700289242224"/>
    <n v="19593.700289242224"/>
  </r>
  <r>
    <x v="1"/>
    <x v="3"/>
    <x v="2"/>
    <s v="Økologisk"/>
    <x v="0"/>
    <s v="Græs"/>
    <n v="52839.738248405163"/>
    <n v="2045088.0932709742"/>
    <n v="0"/>
    <n v="2045088.0932709742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14095.087030431241"/>
    <n v="520719.02869133046"/>
    <n v="0"/>
    <n v="520719.0286913304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126.4838557284104"/>
    <n v="9475.9821943873885"/>
    <n v="4435.2334660830165"/>
    <n v="4435.2334660830165"/>
  </r>
  <r>
    <x v="1"/>
    <x v="1"/>
    <x v="1"/>
    <s v="Konventionel"/>
    <x v="1"/>
    <s v="Halm"/>
    <n v="30.461924122794926"/>
    <n v="141.09963253678609"/>
    <n v="60.069001361316673"/>
    <n v="60.069001361316673"/>
  </r>
  <r>
    <x v="1"/>
    <x v="2"/>
    <x v="1"/>
    <s v="Konventionel"/>
    <x v="1"/>
    <s v="Halm"/>
    <n v="123.04047009083574"/>
    <n v="649.65368207961274"/>
    <n v="497.56975510477537"/>
    <n v="497.56975510477537"/>
  </r>
  <r>
    <x v="1"/>
    <x v="3"/>
    <x v="1"/>
    <s v="Konventionel"/>
    <x v="1"/>
    <s v="Græs"/>
    <n v="361.79053645767038"/>
    <n v="21542.455702835527"/>
    <n v="0"/>
    <n v="21542.455702835527"/>
  </r>
  <r>
    <x v="1"/>
    <x v="4"/>
    <x v="1"/>
    <s v="Konventionel"/>
    <x v="1"/>
    <s v="Grøntsager"/>
    <n v="6.8519209522838782"/>
    <n v="170.61283171186858"/>
    <n v="0"/>
    <n v="170.61283171186858"/>
  </r>
  <r>
    <x v="1"/>
    <x v="5"/>
    <x v="1"/>
    <s v="Konventionel"/>
    <x v="1"/>
    <s v="Kartofler"/>
    <n v="11.648892723175992"/>
    <n v="593.68674215195995"/>
    <n v="0"/>
    <n v="593.68674215195995"/>
  </r>
  <r>
    <x v="1"/>
    <x v="6"/>
    <x v="1"/>
    <s v="Konventionel"/>
    <x v="1"/>
    <s v="Roer"/>
    <n v="32.54455546332138"/>
    <n v="3173.2398795639688"/>
    <n v="0"/>
    <n v="3173.2398795639688"/>
  </r>
  <r>
    <x v="1"/>
    <x v="7"/>
    <x v="1"/>
    <s v="Konventionel"/>
    <x v="1"/>
    <s v="Majs"/>
    <n v="34.697518303532888"/>
    <n v="1853.2638476282989"/>
    <n v="0"/>
    <n v="1853.2638476282989"/>
  </r>
  <r>
    <x v="1"/>
    <x v="8"/>
    <x v="1"/>
    <s v="Konventionel"/>
    <x v="1"/>
    <s v="Frugt"/>
    <n v="7.4849679588782632"/>
    <n v="76.256853565051742"/>
    <n v="0"/>
    <n v="76.256853565051742"/>
  </r>
  <r>
    <x v="1"/>
    <x v="9"/>
    <x v="1"/>
    <s v="Konventionel"/>
    <x v="1"/>
    <s v="Øvrige"/>
    <n v="53.446301523423585"/>
    <n v="1910.979577096105"/>
    <n v="0"/>
    <n v="1910.979577096105"/>
  </r>
  <r>
    <x v="1"/>
    <x v="10"/>
    <x v="1"/>
    <s v="Konventionel"/>
    <x v="1"/>
    <s v="Halm"/>
    <n v="388.01761454292392"/>
    <n v="6653.195599721671"/>
    <n v="1584.9743518849355"/>
    <n v="1584.9743518849355"/>
  </r>
  <r>
    <x v="1"/>
    <x v="11"/>
    <x v="1"/>
    <s v="Konventionel"/>
    <x v="1"/>
    <s v="Juletræer"/>
    <n v="11.728902197331744"/>
    <n v="703.73413183990465"/>
    <n v="0"/>
    <n v="703.73413183990465"/>
  </r>
  <r>
    <x v="1"/>
    <x v="12"/>
    <x v="1"/>
    <s v="Konventionel"/>
    <x v="1"/>
    <s v="Pil &amp; poppel"/>
    <n v="24.893111089262167"/>
    <n v="728.57886114913663"/>
    <n v="0"/>
    <n v="728.57886114913663"/>
  </r>
  <r>
    <x v="1"/>
    <x v="13"/>
    <x v="1"/>
    <s v="Konventionel"/>
    <x v="1"/>
    <s v="Græs"/>
    <n v="2816.6607269230763"/>
    <n v="46610.101709123068"/>
    <n v="0"/>
    <n v="46610.101709123068"/>
  </r>
  <r>
    <x v="1"/>
    <x v="0"/>
    <x v="2"/>
    <s v="Konventionel"/>
    <x v="1"/>
    <s v="Halm"/>
    <n v="873.74069973625251"/>
    <n v="7349.9067661813551"/>
    <n v="3440.1238619111837"/>
    <n v="3440.1238619111837"/>
  </r>
  <r>
    <x v="1"/>
    <x v="1"/>
    <x v="2"/>
    <s v="Konventionel"/>
    <x v="1"/>
    <s v="Halm"/>
    <n v="23.627345179441619"/>
    <n v="109.4418628711736"/>
    <n v="46.591640896581595"/>
    <n v="46.591640896581595"/>
  </r>
  <r>
    <x v="1"/>
    <x v="2"/>
    <x v="2"/>
    <s v="Konventionel"/>
    <x v="1"/>
    <s v="Halm"/>
    <n v="95.434538086237168"/>
    <n v="503.89436109533227"/>
    <n v="385.93269116291503"/>
    <n v="385.93269116291503"/>
  </r>
  <r>
    <x v="1"/>
    <x v="3"/>
    <x v="2"/>
    <s v="Konventionel"/>
    <x v="1"/>
    <s v="Græs"/>
    <n v="280.61752938134595"/>
    <n v="16709.090169482861"/>
    <n v="0"/>
    <n v="16709.090169482861"/>
  </r>
  <r>
    <x v="1"/>
    <x v="4"/>
    <x v="2"/>
    <s v="Konventionel"/>
    <x v="1"/>
    <s v="Grøntsager"/>
    <n v="5.3145921061734178"/>
    <n v="132.33334344371809"/>
    <n v="0"/>
    <n v="132.33334344371809"/>
  </r>
  <r>
    <x v="1"/>
    <x v="5"/>
    <x v="2"/>
    <s v="Konventionel"/>
    <x v="1"/>
    <s v="Kartofler"/>
    <n v="9.0352929847529229"/>
    <n v="460.4844240546775"/>
    <n v="0"/>
    <n v="460.4844240546775"/>
  </r>
  <r>
    <x v="1"/>
    <x v="6"/>
    <x v="2"/>
    <s v="Konventionel"/>
    <x v="1"/>
    <s v="Roer"/>
    <n v="25.242707668225439"/>
    <n v="2461.2770247012409"/>
    <n v="0"/>
    <n v="2461.2770247012409"/>
  </r>
  <r>
    <x v="1"/>
    <x v="7"/>
    <x v="2"/>
    <s v="Konventionel"/>
    <x v="1"/>
    <s v="Majs"/>
    <n v="26.912621754385302"/>
    <n v="1437.4569531452278"/>
    <n v="0"/>
    <n v="1437.4569531452278"/>
  </r>
  <r>
    <x v="1"/>
    <x v="8"/>
    <x v="2"/>
    <s v="Konventionel"/>
    <x v="1"/>
    <s v="Frugt"/>
    <n v="5.8056057427160015"/>
    <n v="59.147511306790626"/>
    <n v="0"/>
    <n v="59.147511306790626"/>
  </r>
  <r>
    <x v="1"/>
    <x v="9"/>
    <x v="2"/>
    <s v="Konventionel"/>
    <x v="1"/>
    <s v="Øvrige"/>
    <n v="41.454840789701976"/>
    <n v="1482.2233131729809"/>
    <n v="0"/>
    <n v="1482.2233131729809"/>
  </r>
  <r>
    <x v="1"/>
    <x v="10"/>
    <x v="2"/>
    <s v="Konventionel"/>
    <x v="1"/>
    <s v="Halm"/>
    <n v="300.96017827215405"/>
    <n v="5160.4536977798425"/>
    <n v="1229.3621362060949"/>
    <n v="1229.3621362060949"/>
  </r>
  <r>
    <x v="1"/>
    <x v="11"/>
    <x v="2"/>
    <s v="Konventionel"/>
    <x v="1"/>
    <s v="Juletræer"/>
    <n v="9.0973511612450952"/>
    <n v="545.84106967470575"/>
    <n v="0"/>
    <n v="545.84106967470575"/>
  </r>
  <r>
    <x v="1"/>
    <x v="12"/>
    <x v="2"/>
    <s v="Konventionel"/>
    <x v="1"/>
    <s v="Pil &amp; poppel"/>
    <n v="19.307976932949529"/>
    <n v="565.11151998876664"/>
    <n v="0"/>
    <n v="565.11151998876664"/>
  </r>
  <r>
    <x v="1"/>
    <x v="13"/>
    <x v="2"/>
    <s v="Konventionel"/>
    <x v="1"/>
    <s v="Græs"/>
    <n v="2184.70162883074"/>
    <n v="36152.442553891087"/>
    <n v="0"/>
    <n v="36152.44255389108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00.81653486287252"/>
    <n v="1695.4140231485439"/>
    <n v="793.53853353467593"/>
    <n v="793.53853353467593"/>
  </r>
  <r>
    <x v="1"/>
    <x v="1"/>
    <x v="1"/>
    <s v="Økologisk"/>
    <x v="1"/>
    <s v="Halm"/>
    <n v="8.1345599524367973"/>
    <n v="21.477190568821726"/>
    <n v="9.1432795842289973"/>
    <n v="9.1432795842289973"/>
  </r>
  <r>
    <x v="1"/>
    <x v="2"/>
    <x v="1"/>
    <s v="Økologisk"/>
    <x v="1"/>
    <s v="Halm"/>
    <n v="32.856758374660338"/>
    <n v="95.416026320013614"/>
    <n v="73.079134558498438"/>
    <n v="73.079134558498438"/>
  </r>
  <r>
    <x v="1"/>
    <x v="3"/>
    <x v="1"/>
    <s v="Økologisk"/>
    <x v="1"/>
    <s v="Græs"/>
    <n v="96.612636719061115"/>
    <n v="4487.1082158238241"/>
    <n v="0"/>
    <n v="4487.1082158238241"/>
  </r>
  <r>
    <x v="1"/>
    <x v="4"/>
    <x v="1"/>
    <s v="Økologisk"/>
    <x v="1"/>
    <s v="Grøntsager"/>
    <n v="1.829738710891289"/>
    <n v="25.969481523680059"/>
    <n v="0"/>
    <n v="25.969481523680059"/>
  </r>
  <r>
    <x v="1"/>
    <x v="5"/>
    <x v="1"/>
    <s v="Økologisk"/>
    <x v="1"/>
    <s v="Kartofler"/>
    <n v="3.1107232706049301"/>
    <n v="90.366807270432318"/>
    <n v="0"/>
    <n v="90.366807270432318"/>
  </r>
  <r>
    <x v="1"/>
    <x v="6"/>
    <x v="1"/>
    <s v="Økologisk"/>
    <x v="1"/>
    <s v="Roer"/>
    <n v="8.6907063544186389"/>
    <n v="483.00818640482476"/>
    <n v="0"/>
    <n v="483.00818640482476"/>
  </r>
  <r>
    <x v="1"/>
    <x v="7"/>
    <x v="1"/>
    <s v="Økologisk"/>
    <x v="1"/>
    <s v="Majs"/>
    <n v="9.2656340979344751"/>
    <n v="410.76372020426726"/>
    <n v="0"/>
    <n v="410.76372020426726"/>
  </r>
  <r>
    <x v="1"/>
    <x v="8"/>
    <x v="1"/>
    <s v="Økologisk"/>
    <x v="1"/>
    <s v="Frugt"/>
    <n v="1.9987877442712656"/>
    <n v="11.607280237022323"/>
    <n v="0"/>
    <n v="11.607280237022323"/>
  </r>
  <r>
    <x v="1"/>
    <x v="9"/>
    <x v="1"/>
    <s v="Økologisk"/>
    <x v="1"/>
    <s v="Øvrige"/>
    <n v="14.27231392953825"/>
    <n v="290.87582874972549"/>
    <n v="0"/>
    <n v="290.87582874972549"/>
  </r>
  <r>
    <x v="1"/>
    <x v="10"/>
    <x v="1"/>
    <s v="Økologisk"/>
    <x v="1"/>
    <s v="Halm"/>
    <n v="103.61632231034942"/>
    <n v="1012.7024941019256"/>
    <n v="241.25361342278967"/>
    <n v="241.25361342278967"/>
  </r>
  <r>
    <x v="1"/>
    <x v="11"/>
    <x v="1"/>
    <s v="Økologisk"/>
    <x v="1"/>
    <s v="Juletræer"/>
    <n v="3.1320890208989458"/>
    <n v="107.11744451474395"/>
    <n v="0"/>
    <n v="107.11744451474395"/>
  </r>
  <r>
    <x v="1"/>
    <x v="12"/>
    <x v="1"/>
    <s v="Økologisk"/>
    <x v="1"/>
    <s v="Pil &amp; poppel"/>
    <n v="6.6474627059668867"/>
    <n v="110.89913392393535"/>
    <n v="0"/>
    <n v="110.89913392393535"/>
  </r>
  <r>
    <x v="1"/>
    <x v="13"/>
    <x v="1"/>
    <s v="Økologisk"/>
    <x v="1"/>
    <s v="Græs"/>
    <n v="752.16179570497002"/>
    <n v="12446.773395325843"/>
    <n v="0"/>
    <n v="12446.773395325843"/>
  </r>
  <r>
    <x v="1"/>
    <x v="0"/>
    <x v="2"/>
    <s v="Økologisk"/>
    <x v="1"/>
    <s v="Halm"/>
    <n v="553.55969085503034"/>
    <n v="3119.8845600465852"/>
    <n v="1460.2619683298042"/>
    <n v="1460.2619683298042"/>
  </r>
  <r>
    <x v="1"/>
    <x v="1"/>
    <x v="2"/>
    <s v="Økologisk"/>
    <x v="1"/>
    <s v="Halm"/>
    <n v="14.969138895790099"/>
    <n v="39.522119278220849"/>
    <n v="16.825375049127985"/>
    <n v="16.825375049127985"/>
  </r>
  <r>
    <x v="1"/>
    <x v="2"/>
    <x v="2"/>
    <s v="Økologisk"/>
    <x v="1"/>
    <s v="Halm"/>
    <n v="60.462690379258909"/>
    <n v="175.58365286136791"/>
    <n v="134.47951972652166"/>
    <n v="134.47951972652166"/>
  </r>
  <r>
    <x v="1"/>
    <x v="3"/>
    <x v="2"/>
    <s v="Økologisk"/>
    <x v="1"/>
    <s v="Græs"/>
    <n v="177.78564379538551"/>
    <n v="8257.1333318389006"/>
    <n v="0"/>
    <n v="8257.1333318389006"/>
  </r>
  <r>
    <x v="1"/>
    <x v="4"/>
    <x v="2"/>
    <s v="Økologisk"/>
    <x v="1"/>
    <s v="Grøntsager"/>
    <n v="3.3670675570017488"/>
    <n v="47.788789836525815"/>
    <n v="0"/>
    <n v="47.788789836525815"/>
  </r>
  <r>
    <x v="1"/>
    <x v="5"/>
    <x v="2"/>
    <s v="Økologisk"/>
    <x v="1"/>
    <s v="Kartofler"/>
    <n v="5.7243230090279971"/>
    <n v="166.29212858588321"/>
    <n v="0"/>
    <n v="166.29212858588321"/>
  </r>
  <r>
    <x v="1"/>
    <x v="6"/>
    <x v="2"/>
    <s v="Økologisk"/>
    <x v="1"/>
    <s v="Roer"/>
    <n v="15.99255414951458"/>
    <n v="888.82701367657955"/>
    <n v="0"/>
    <n v="888.82701367657955"/>
  </r>
  <r>
    <x v="1"/>
    <x v="7"/>
    <x v="2"/>
    <s v="Økologisk"/>
    <x v="1"/>
    <s v="Majs"/>
    <n v="17.050530647082052"/>
    <n v="755.88344262521559"/>
    <n v="0"/>
    <n v="755.88344262521559"/>
  </r>
  <r>
    <x v="1"/>
    <x v="8"/>
    <x v="2"/>
    <s v="Økologisk"/>
    <x v="1"/>
    <s v="Frugt"/>
    <n v="3.6781499604335264"/>
    <n v="21.359605324231158"/>
    <n v="0"/>
    <n v="21.359605324231158"/>
  </r>
  <r>
    <x v="1"/>
    <x v="9"/>
    <x v="2"/>
    <s v="Økologisk"/>
    <x v="1"/>
    <s v="Øvrige"/>
    <n v="26.263774663259856"/>
    <n v="535.26689918590614"/>
    <n v="0"/>
    <n v="535.26689918590614"/>
  </r>
  <r>
    <x v="1"/>
    <x v="10"/>
    <x v="2"/>
    <s v="Økologisk"/>
    <x v="1"/>
    <s v="Halm"/>
    <n v="190.67375858111924"/>
    <n v="1863.5653782087682"/>
    <n v="443.95257635972888"/>
    <n v="443.95257635972888"/>
  </r>
  <r>
    <x v="1"/>
    <x v="11"/>
    <x v="2"/>
    <s v="Økologisk"/>
    <x v="1"/>
    <s v="Juletræer"/>
    <n v="5.7636400569855928"/>
    <n v="197.11648994890729"/>
    <n v="0"/>
    <n v="197.11648994890729"/>
  </r>
  <r>
    <x v="1"/>
    <x v="12"/>
    <x v="2"/>
    <s v="Økologisk"/>
    <x v="1"/>
    <s v="Pil &amp; poppel"/>
    <n v="12.232596862279523"/>
    <n v="204.07551838534619"/>
    <n v="0"/>
    <n v="204.07551838534619"/>
  </r>
  <r>
    <x v="1"/>
    <x v="13"/>
    <x v="2"/>
    <s v="Økologisk"/>
    <x v="1"/>
    <s v="Græs"/>
    <n v="1384.1208937973061"/>
    <n v="22904.432550557824"/>
    <n v="0"/>
    <n v="22904.43255055782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587.26602521673703"/>
    <n v="5763.4287714770562"/>
    <n v="2697.5728364898368"/>
    <n v="2697.5728364898368"/>
  </r>
  <r>
    <x v="1"/>
    <x v="1"/>
    <x v="1"/>
    <s v="Konventionel"/>
    <x v="2"/>
    <s v="Halm"/>
    <n v="10.666687584667464"/>
    <n v="57.642779707542985"/>
    <n v="24.539711057147905"/>
    <n v="24.539711057147905"/>
  </r>
  <r>
    <x v="1"/>
    <x v="2"/>
    <x v="1"/>
    <s v="Konventionel"/>
    <x v="2"/>
    <s v="Halm"/>
    <n v="52.104272938996409"/>
    <n v="320.96232130421788"/>
    <n v="245.82504188690046"/>
    <n v="245.82504188690046"/>
  </r>
  <r>
    <x v="1"/>
    <x v="3"/>
    <x v="1"/>
    <s v="Konventionel"/>
    <x v="2"/>
    <s v="Græs"/>
    <n v="382.89272400478433"/>
    <n v="26598.791751164357"/>
    <n v="0"/>
    <n v="26598.791751164357"/>
  </r>
  <r>
    <x v="1"/>
    <x v="4"/>
    <x v="1"/>
    <s v="Konventionel"/>
    <x v="2"/>
    <s v="Grøntsager"/>
    <n v="1.802122478057212"/>
    <n v="52.351657987562"/>
    <n v="0"/>
    <n v="52.351657987562"/>
  </r>
  <r>
    <x v="1"/>
    <x v="5"/>
    <x v="1"/>
    <s v="Konventionel"/>
    <x v="2"/>
    <s v="Kartofler"/>
    <n v="10.271883145707676"/>
    <n v="610.75856304144816"/>
    <n v="0"/>
    <n v="610.75856304144816"/>
  </r>
  <r>
    <x v="1"/>
    <x v="6"/>
    <x v="1"/>
    <s v="Konventionel"/>
    <x v="2"/>
    <s v="Roer"/>
    <n v="11.828952694346428"/>
    <n v="1345.6051620183689"/>
    <n v="0"/>
    <n v="1345.6051620183689"/>
  </r>
  <r>
    <x v="1"/>
    <x v="7"/>
    <x v="1"/>
    <s v="Konventionel"/>
    <x v="2"/>
    <s v="Majs"/>
    <n v="12.149842741880887"/>
    <n v="757.10530061756572"/>
    <n v="0"/>
    <n v="757.10530061756572"/>
  </r>
  <r>
    <x v="1"/>
    <x v="8"/>
    <x v="1"/>
    <s v="Konventionel"/>
    <x v="2"/>
    <s v="Frugt"/>
    <n v="4.4088799236249283"/>
    <n v="52.403946772205906"/>
    <n v="0"/>
    <n v="52.403946772205906"/>
  </r>
  <r>
    <x v="1"/>
    <x v="9"/>
    <x v="1"/>
    <s v="Konventionel"/>
    <x v="2"/>
    <s v="Øvrige"/>
    <n v="31.481541013028018"/>
    <n v="1313.2311046047662"/>
    <n v="0"/>
    <n v="1313.2311046047662"/>
  </r>
  <r>
    <x v="1"/>
    <x v="10"/>
    <x v="1"/>
    <s v="Konventionel"/>
    <x v="2"/>
    <s v="Halm"/>
    <n v="294.60984940461088"/>
    <n v="5893.4947631250379"/>
    <n v="1403.9926983226135"/>
    <n v="1403.9926983226135"/>
  </r>
  <r>
    <x v="1"/>
    <x v="11"/>
    <x v="1"/>
    <s v="Konventionel"/>
    <x v="2"/>
    <s v="Juletræer"/>
    <n v="6.9086897509880529"/>
    <n v="483.60828256916369"/>
    <n v="0"/>
    <n v="483.60828256916369"/>
  </r>
  <r>
    <x v="1"/>
    <x v="12"/>
    <x v="1"/>
    <s v="Konventionel"/>
    <x v="2"/>
    <s v="Pil &amp; poppel"/>
    <n v="21.074400235336469"/>
    <n v="719.61366657246481"/>
    <n v="0"/>
    <n v="719.61366657246481"/>
  </r>
  <r>
    <x v="1"/>
    <x v="13"/>
    <x v="1"/>
    <s v="Konventionel"/>
    <x v="2"/>
    <s v="Græs"/>
    <n v="1892.2222012690149"/>
    <n v="36531.2418176996"/>
    <n v="0"/>
    <n v="36531.2418176996"/>
  </r>
  <r>
    <x v="1"/>
    <x v="0"/>
    <x v="2"/>
    <s v="Konventionel"/>
    <x v="2"/>
    <s v="Halm"/>
    <n v="455.50428902720978"/>
    <n v="4470.3190925130357"/>
    <n v="2092.3328512507264"/>
    <n v="2092.3328512507264"/>
  </r>
  <r>
    <x v="1"/>
    <x v="1"/>
    <x v="2"/>
    <s v="Konventionel"/>
    <x v="2"/>
    <s v="Halm"/>
    <n v="8.2734599583487807"/>
    <n v="44.709777614916817"/>
    <n v="19.033867375341472"/>
    <n v="19.033867375341472"/>
  </r>
  <r>
    <x v="1"/>
    <x v="2"/>
    <x v="2"/>
    <s v="Konventionel"/>
    <x v="2"/>
    <s v="Halm"/>
    <n v="40.413915978875252"/>
    <n v="248.94972242987157"/>
    <n v="190.67059240903859"/>
    <n v="190.67059240903859"/>
  </r>
  <r>
    <x v="1"/>
    <x v="3"/>
    <x v="2"/>
    <s v="Konventionel"/>
    <x v="2"/>
    <s v="Græs"/>
    <n v="296.98513200576059"/>
    <n v="20630.963150176176"/>
    <n v="0"/>
    <n v="20630.963150176176"/>
  </r>
  <r>
    <x v="1"/>
    <x v="4"/>
    <x v="2"/>
    <s v="Konventionel"/>
    <x v="2"/>
    <s v="Grøntsager"/>
    <n v="1.3977898990571622"/>
    <n v="40.605796567610568"/>
    <n v="0"/>
    <n v="40.605796567610568"/>
  </r>
  <r>
    <x v="1"/>
    <x v="5"/>
    <x v="2"/>
    <s v="Konventionel"/>
    <x v="2"/>
    <s v="Kartofler"/>
    <n v="7.9672356791444887"/>
    <n v="473.72593182587264"/>
    <n v="0"/>
    <n v="473.72593182587264"/>
  </r>
  <r>
    <x v="1"/>
    <x v="6"/>
    <x v="2"/>
    <s v="Konventionel"/>
    <x v="2"/>
    <s v="Roer"/>
    <n v="9.1749538635173309"/>
    <n v="1043.6989308385623"/>
    <n v="0"/>
    <n v="1043.6989308385623"/>
  </r>
  <r>
    <x v="1"/>
    <x v="7"/>
    <x v="2"/>
    <s v="Konventionel"/>
    <x v="2"/>
    <s v="Majs"/>
    <n v="9.4238475278564966"/>
    <n v="587.23763485084976"/>
    <n v="0"/>
    <n v="587.23763485084976"/>
  </r>
  <r>
    <x v="1"/>
    <x v="8"/>
    <x v="2"/>
    <s v="Konventionel"/>
    <x v="2"/>
    <s v="Frugt"/>
    <n v="3.4196831227822861"/>
    <n v="40.646353597390259"/>
    <n v="0"/>
    <n v="40.646353597390259"/>
  </r>
  <r>
    <x v="1"/>
    <x v="9"/>
    <x v="2"/>
    <s v="Konventionel"/>
    <x v="2"/>
    <s v="Øvrige"/>
    <n v="24.41819608298972"/>
    <n v="1018.5884674848089"/>
    <n v="0"/>
    <n v="1018.5884674848089"/>
  </r>
  <r>
    <x v="1"/>
    <x v="10"/>
    <x v="2"/>
    <s v="Konventionel"/>
    <x v="2"/>
    <s v="Halm"/>
    <n v="228.50981366397639"/>
    <n v="4571.2028734713631"/>
    <n v="1088.9863679970456"/>
    <n v="1088.9863679970456"/>
  </r>
  <r>
    <x v="1"/>
    <x v="11"/>
    <x v="2"/>
    <s v="Konventionel"/>
    <x v="2"/>
    <s v="Juletræer"/>
    <n v="5.3586239932268711"/>
    <n v="375.10367952588098"/>
    <n v="0"/>
    <n v="375.10367952588098"/>
  </r>
  <r>
    <x v="1"/>
    <x v="12"/>
    <x v="2"/>
    <s v="Konventionel"/>
    <x v="2"/>
    <s v="Pil &amp; poppel"/>
    <n v="16.346049803117772"/>
    <n v="558.15779815524104"/>
    <n v="0"/>
    <n v="558.15779815524104"/>
  </r>
  <r>
    <x v="1"/>
    <x v="13"/>
    <x v="2"/>
    <s v="Konventionel"/>
    <x v="2"/>
    <s v="Græs"/>
    <n v="1467.6744294077714"/>
    <n v="28334.922534146433"/>
    <n v="0"/>
    <n v="28334.922534146433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56.82366848849261"/>
    <n v="1031.1752133058644"/>
    <n v="482.64155858780981"/>
    <n v="482.64155858780981"/>
  </r>
  <r>
    <x v="1"/>
    <x v="1"/>
    <x v="1"/>
    <s v="Økologisk"/>
    <x v="2"/>
    <s v="Halm"/>
    <n v="2.8484349610227309"/>
    <n v="8.7739772417390949"/>
    <n v="3.7352616828451453"/>
    <n v="3.7352616828451453"/>
  </r>
  <r>
    <x v="1"/>
    <x v="2"/>
    <x v="1"/>
    <s v="Økologisk"/>
    <x v="2"/>
    <s v="Halm"/>
    <n v="13.913938275594001"/>
    <n v="47.140422877712474"/>
    <n v="36.104849882039986"/>
    <n v="36.104849882039986"/>
  </r>
  <r>
    <x v="1"/>
    <x v="3"/>
    <x v="1"/>
    <s v="Økologisk"/>
    <x v="2"/>
    <s v="Græs"/>
    <n v="102.24777023976709"/>
    <n v="5540.2995203525898"/>
    <n v="0"/>
    <n v="5540.2995203525898"/>
  </r>
  <r>
    <x v="1"/>
    <x v="4"/>
    <x v="1"/>
    <s v="Økologisk"/>
    <x v="2"/>
    <s v="Grøntsager"/>
    <n v="0.48123924412314273"/>
    <n v="7.9686000238130594"/>
    <n v="0"/>
    <n v="7.9686000238130594"/>
  </r>
  <r>
    <x v="1"/>
    <x v="5"/>
    <x v="1"/>
    <s v="Økologisk"/>
    <x v="2"/>
    <s v="Kartofler"/>
    <n v="2.7430062833968374"/>
    <n v="92.965359399933732"/>
    <n v="0"/>
    <n v="92.965359399933732"/>
  </r>
  <r>
    <x v="1"/>
    <x v="6"/>
    <x v="1"/>
    <s v="Økologisk"/>
    <x v="2"/>
    <s v="Roer"/>
    <n v="3.1588065310258933"/>
    <n v="204.81852415543517"/>
    <n v="0"/>
    <n v="204.81852415543517"/>
  </r>
  <r>
    <x v="1"/>
    <x v="7"/>
    <x v="1"/>
    <s v="Økologisk"/>
    <x v="2"/>
    <s v="Majs"/>
    <n v="3.2444970907977244"/>
    <n v="167.8074011242546"/>
    <n v="0"/>
    <n v="167.8074011242546"/>
  </r>
  <r>
    <x v="1"/>
    <x v="8"/>
    <x v="1"/>
    <s v="Økologisk"/>
    <x v="2"/>
    <s v="Frugt"/>
    <n v="1.1773484142777566"/>
    <n v="7.9765590537000861"/>
    <n v="0"/>
    <n v="7.9765590537000861"/>
  </r>
  <r>
    <x v="1"/>
    <x v="9"/>
    <x v="1"/>
    <s v="Økologisk"/>
    <x v="2"/>
    <s v="Øvrige"/>
    <n v="8.4068387056988634"/>
    <n v="199.89077354363502"/>
    <n v="0"/>
    <n v="199.89077354363502"/>
  </r>
  <r>
    <x v="1"/>
    <x v="10"/>
    <x v="1"/>
    <s v="Økologisk"/>
    <x v="2"/>
    <s v="Halm"/>
    <n v="78.672688990346657"/>
    <n v="897.06619264929509"/>
    <n v="213.70586299186573"/>
    <n v="213.70586299186573"/>
  </r>
  <r>
    <x v="1"/>
    <x v="11"/>
    <x v="1"/>
    <s v="Økologisk"/>
    <x v="2"/>
    <s v="Juletræer"/>
    <n v="1.8448982653116008"/>
    <n v="73.611440785932857"/>
    <n v="0"/>
    <n v="73.611440785932857"/>
  </r>
  <r>
    <x v="1"/>
    <x v="12"/>
    <x v="1"/>
    <s v="Økologisk"/>
    <x v="2"/>
    <s v="Pil &amp; poppel"/>
    <n v="5.6277131899133499"/>
    <n v="109.53451525733789"/>
    <n v="0"/>
    <n v="109.53451525733789"/>
  </r>
  <r>
    <x v="1"/>
    <x v="13"/>
    <x v="1"/>
    <s v="Økologisk"/>
    <x v="2"/>
    <s v="Græs"/>
    <n v="505.29949708713463"/>
    <n v="9755.3120907642206"/>
    <n v="0"/>
    <n v="9755.3120907642206"/>
  </r>
  <r>
    <x v="1"/>
    <x v="0"/>
    <x v="2"/>
    <s v="Økologisk"/>
    <x v="2"/>
    <s v="Halm"/>
    <n v="288.58540467801987"/>
    <n v="1897.5586982117582"/>
    <n v="888.15234869801338"/>
    <n v="888.15234869801338"/>
  </r>
  <r>
    <x v="1"/>
    <x v="1"/>
    <x v="2"/>
    <s v="Økologisk"/>
    <x v="2"/>
    <s v="Halm"/>
    <n v="5.2416625873414144"/>
    <n v="16.145788434536012"/>
    <n v="6.8735925814748091"/>
    <n v="6.8735925814748091"/>
  </r>
  <r>
    <x v="1"/>
    <x v="2"/>
    <x v="2"/>
    <s v="Økologisk"/>
    <x v="2"/>
    <s v="Halm"/>
    <n v="25.604295235715156"/>
    <n v="86.747352258602959"/>
    <n v="66.439797094863991"/>
    <n v="66.439797094863991"/>
  </r>
  <r>
    <x v="1"/>
    <x v="3"/>
    <x v="2"/>
    <s v="Økologisk"/>
    <x v="2"/>
    <s v="Græs"/>
    <n v="188.15536223879087"/>
    <n v="10195.205829123373"/>
    <n v="0"/>
    <n v="10195.205829123373"/>
  </r>
  <r>
    <x v="1"/>
    <x v="4"/>
    <x v="2"/>
    <s v="Økologisk"/>
    <x v="2"/>
    <s v="Grøntsager"/>
    <n v="0.88557182312319216"/>
    <n v="14.663741033185378"/>
    <n v="0"/>
    <n v="14.663741033185378"/>
  </r>
  <r>
    <x v="1"/>
    <x v="5"/>
    <x v="2"/>
    <s v="Økologisk"/>
    <x v="2"/>
    <s v="Kartofler"/>
    <n v="5.0476537499600242"/>
    <n v="171.07395919281177"/>
    <n v="0"/>
    <n v="171.07395919281177"/>
  </r>
  <r>
    <x v="1"/>
    <x v="6"/>
    <x v="2"/>
    <s v="Økologisk"/>
    <x v="2"/>
    <s v="Roer"/>
    <n v="5.8128053618549904"/>
    <n v="376.90507592792494"/>
    <n v="0"/>
    <n v="376.90507592792494"/>
  </r>
  <r>
    <x v="1"/>
    <x v="7"/>
    <x v="2"/>
    <s v="Økologisk"/>
    <x v="2"/>
    <s v="Majs"/>
    <n v="5.9704923048221143"/>
    <n v="308.79756371062871"/>
    <n v="0"/>
    <n v="308.79756371062871"/>
  </r>
  <r>
    <x v="1"/>
    <x v="8"/>
    <x v="2"/>
    <s v="Økologisk"/>
    <x v="2"/>
    <s v="Frugt"/>
    <n v="2.166545215120399"/>
    <n v="14.678387163345002"/>
    <n v="0"/>
    <n v="14.678387163345002"/>
  </r>
  <r>
    <x v="1"/>
    <x v="9"/>
    <x v="2"/>
    <s v="Økologisk"/>
    <x v="2"/>
    <s v="Øvrige"/>
    <n v="15.470183635737154"/>
    <n v="367.83707670201056"/>
    <n v="0"/>
    <n v="367.83707670201056"/>
  </r>
  <r>
    <x v="1"/>
    <x v="10"/>
    <x v="2"/>
    <s v="Økologisk"/>
    <x v="2"/>
    <s v="Halm"/>
    <n v="144.77272473098117"/>
    <n v="1650.7725697518895"/>
    <n v="393.25947127743933"/>
    <n v="393.25947127743933"/>
  </r>
  <r>
    <x v="1"/>
    <x v="11"/>
    <x v="2"/>
    <s v="Økologisk"/>
    <x v="2"/>
    <s v="Juletræer"/>
    <n v="3.3949640230727818"/>
    <n v="135.45906452060399"/>
    <n v="0"/>
    <n v="135.45906452060399"/>
  </r>
  <r>
    <x v="1"/>
    <x v="12"/>
    <x v="2"/>
    <s v="Økologisk"/>
    <x v="2"/>
    <s v="Pil &amp; poppel"/>
    <n v="10.356063622132048"/>
    <n v="201.56436025515546"/>
    <n v="0"/>
    <n v="201.56436025515546"/>
  </r>
  <r>
    <x v="1"/>
    <x v="13"/>
    <x v="2"/>
    <s v="Økologisk"/>
    <x v="2"/>
    <s v="Græs"/>
    <n v="929.84726894837797"/>
    <n v="17951.631374317385"/>
    <n v="0"/>
    <n v="17951.63137431738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59420.7570548151"/>
  </r>
  <r>
    <x v="1"/>
    <x v="0"/>
    <x v="1"/>
    <n v="213337.88029141159"/>
  </r>
  <r>
    <x v="2"/>
    <x v="0"/>
    <x v="1"/>
    <n v="395390.17485052859"/>
  </r>
  <r>
    <x v="3"/>
    <x v="0"/>
    <x v="1"/>
    <n v="27095725.89284119"/>
  </r>
  <r>
    <x v="4"/>
    <x v="0"/>
    <x v="1"/>
    <n v="208752.59567778328"/>
  </r>
  <r>
    <x v="5"/>
    <x v="0"/>
    <x v="1"/>
    <n v="1678516.8822786708"/>
  </r>
  <r>
    <x v="6"/>
    <x v="0"/>
    <x v="1"/>
    <n v="1905404.856436112"/>
  </r>
  <r>
    <x v="7"/>
    <x v="0"/>
    <x v="1"/>
    <n v="5743822.9759319266"/>
  </r>
  <r>
    <x v="8"/>
    <x v="0"/>
    <x v="1"/>
    <n v="30569.09248387249"/>
  </r>
  <r>
    <x v="9"/>
    <x v="0"/>
    <x v="1"/>
    <n v="1486066.0976233429"/>
  </r>
  <r>
    <x v="10"/>
    <x v="0"/>
    <x v="1"/>
    <n v="1052106.88659479"/>
  </r>
  <r>
    <x v="11"/>
    <x v="0"/>
    <x v="1"/>
    <n v="677222.38479268458"/>
  </r>
  <r>
    <x v="12"/>
    <x v="0"/>
    <x v="1"/>
    <n v="140082.86866845257"/>
  </r>
  <r>
    <x v="0"/>
    <x v="0"/>
    <x v="2"/>
    <n v="4900795.1054666163"/>
  </r>
  <r>
    <x v="1"/>
    <x v="0"/>
    <x v="2"/>
    <n v="198114.08883444962"/>
  </r>
  <r>
    <x v="2"/>
    <x v="0"/>
    <x v="2"/>
    <n v="365281.50726983073"/>
  </r>
  <r>
    <x v="3"/>
    <x v="0"/>
    <x v="2"/>
    <n v="26548852.942320853"/>
  </r>
  <r>
    <x v="4"/>
    <x v="0"/>
    <x v="2"/>
    <n v="192327.0774028138"/>
  </r>
  <r>
    <x v="5"/>
    <x v="0"/>
    <x v="2"/>
    <n v="1559779.6153129078"/>
  </r>
  <r>
    <x v="6"/>
    <x v="0"/>
    <x v="2"/>
    <n v="1766884.9195914473"/>
  </r>
  <r>
    <x v="7"/>
    <x v="0"/>
    <x v="2"/>
    <n v="5640663.1541694049"/>
  </r>
  <r>
    <x v="8"/>
    <x v="0"/>
    <x v="2"/>
    <n v="28377.663005470582"/>
  </r>
  <r>
    <x v="9"/>
    <x v="0"/>
    <x v="2"/>
    <n v="1379975.3828292931"/>
  </r>
  <r>
    <x v="10"/>
    <x v="0"/>
    <x v="2"/>
    <n v="978236.2422912115"/>
  </r>
  <r>
    <x v="11"/>
    <x v="0"/>
    <x v="2"/>
    <n v="628916.4005833331"/>
  </r>
  <r>
    <x v="12"/>
    <x v="0"/>
    <x v="2"/>
    <n v="130798.8813629237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55948.945503107"/>
  </r>
  <r>
    <x v="1"/>
    <x v="1"/>
    <x v="1"/>
    <n v="63812.089455455738"/>
  </r>
  <r>
    <x v="2"/>
    <x v="1"/>
    <x v="1"/>
    <n v="119938.95898177236"/>
  </r>
  <r>
    <x v="3"/>
    <x v="1"/>
    <x v="1"/>
    <n v="7797808.2646085992"/>
  </r>
  <r>
    <x v="4"/>
    <x v="1"/>
    <x v="1"/>
    <n v="63693.311018631553"/>
  </r>
  <r>
    <x v="5"/>
    <x v="1"/>
    <x v="1"/>
    <n v="495905.68810885074"/>
  </r>
  <r>
    <x v="6"/>
    <x v="1"/>
    <x v="1"/>
    <n v="587314.83163842501"/>
  </r>
  <r>
    <x v="7"/>
    <x v="1"/>
    <x v="1"/>
    <n v="1709464.6903672938"/>
  </r>
  <r>
    <x v="8"/>
    <x v="1"/>
    <x v="1"/>
    <n v="9322.3305837736352"/>
  </r>
  <r>
    <x v="9"/>
    <x v="1"/>
    <x v="1"/>
    <n v="447021.00940158637"/>
  </r>
  <r>
    <x v="10"/>
    <x v="1"/>
    <x v="1"/>
    <n v="322357.88952697685"/>
  </r>
  <r>
    <x v="11"/>
    <x v="1"/>
    <x v="1"/>
    <n v="203140.11473090298"/>
  </r>
  <r>
    <x v="12"/>
    <x v="1"/>
    <x v="1"/>
    <n v="39619.171284232172"/>
  </r>
  <r>
    <x v="0"/>
    <x v="1"/>
    <x v="2"/>
    <n v="1533461.5685547295"/>
  </r>
  <r>
    <x v="1"/>
    <x v="1"/>
    <x v="2"/>
    <n v="61474.791050873988"/>
  </r>
  <r>
    <x v="2"/>
    <x v="1"/>
    <x v="2"/>
    <n v="115017.58907939846"/>
  </r>
  <r>
    <x v="3"/>
    <x v="1"/>
    <x v="2"/>
    <n v="7896195.2687320514"/>
  </r>
  <r>
    <x v="4"/>
    <x v="1"/>
    <x v="2"/>
    <n v="60945.756189628817"/>
  </r>
  <r>
    <x v="5"/>
    <x v="1"/>
    <x v="2"/>
    <n v="477733.48917643895"/>
  </r>
  <r>
    <x v="6"/>
    <x v="1"/>
    <x v="2"/>
    <n v="565868.01262208389"/>
  </r>
  <r>
    <x v="7"/>
    <x v="1"/>
    <x v="2"/>
    <n v="1741163.5278240088"/>
  </r>
  <r>
    <x v="8"/>
    <x v="1"/>
    <x v="2"/>
    <n v="8983.290705592015"/>
  </r>
  <r>
    <x v="9"/>
    <x v="1"/>
    <x v="2"/>
    <n v="430692.0417893788"/>
  </r>
  <r>
    <x v="10"/>
    <x v="1"/>
    <x v="2"/>
    <n v="310830.63731938269"/>
  </r>
  <r>
    <x v="11"/>
    <x v="1"/>
    <x v="2"/>
    <n v="195712.98876309939"/>
  </r>
  <r>
    <x v="12"/>
    <x v="1"/>
    <x v="2"/>
    <n v="38200.14567474136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59129.102638164186"/>
  </r>
  <r>
    <x v="0"/>
    <x v="2"/>
    <x v="2"/>
    <s v="OC6"/>
    <n v="0"/>
  </r>
  <r>
    <x v="0"/>
    <x v="3"/>
    <x v="2"/>
    <s v="OC6"/>
    <n v="87109.403474360603"/>
  </r>
  <r>
    <x v="0"/>
    <x v="4"/>
    <x v="2"/>
    <s v="OC6"/>
    <n v="0"/>
  </r>
  <r>
    <x v="0"/>
    <x v="0"/>
    <x v="2"/>
    <s v="OC12"/>
    <n v="0"/>
  </r>
  <r>
    <x v="0"/>
    <x v="1"/>
    <x v="2"/>
    <s v="OC12"/>
    <n v="39025.821581831304"/>
  </r>
  <r>
    <x v="0"/>
    <x v="2"/>
    <x v="2"/>
    <s v="OC12"/>
    <n v="0"/>
  </r>
  <r>
    <x v="0"/>
    <x v="3"/>
    <x v="2"/>
    <s v="OC12"/>
    <n v="77423.359211475472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6372.8973618357959"/>
  </r>
  <r>
    <x v="1"/>
    <x v="2"/>
    <x v="2"/>
    <s v="OC6"/>
    <n v="0"/>
  </r>
  <r>
    <x v="1"/>
    <x v="3"/>
    <x v="2"/>
    <s v="OC6"/>
    <n v="9388.5965256393793"/>
  </r>
  <r>
    <x v="1"/>
    <x v="4"/>
    <x v="2"/>
    <s v="OC6"/>
    <n v="0"/>
  </r>
  <r>
    <x v="1"/>
    <x v="0"/>
    <x v="2"/>
    <s v="OC12"/>
    <n v="0"/>
  </r>
  <r>
    <x v="1"/>
    <x v="1"/>
    <x v="2"/>
    <s v="OC12"/>
    <n v="4206.1784181686835"/>
  </r>
  <r>
    <x v="1"/>
    <x v="2"/>
    <x v="2"/>
    <s v="OC12"/>
    <n v="0"/>
  </r>
  <r>
    <x v="1"/>
    <x v="3"/>
    <x v="2"/>
    <s v="OC12"/>
    <n v="8344.6407885245098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2472086.895448627"/>
  </r>
  <r>
    <x v="1"/>
    <s v="Vestdanmark"/>
    <x v="15"/>
    <x v="1"/>
    <n v="11262257.536713468"/>
  </r>
  <r>
    <x v="1"/>
    <s v="Vestdanmark"/>
    <x v="16"/>
    <x v="1"/>
    <n v="7973.4723543473865"/>
  </r>
  <r>
    <x v="1"/>
    <s v="Vestdanmark"/>
    <x v="17"/>
    <x v="1"/>
    <n v="1505476.5706157479"/>
  </r>
  <r>
    <x v="1"/>
    <s v="Vestdanmark"/>
    <x v="18"/>
    <x v="1"/>
    <n v="195082.24112879002"/>
  </r>
  <r>
    <x v="1"/>
    <s v="Vestdanmark"/>
    <x v="19"/>
    <x v="1"/>
    <n v="517960.35709807038"/>
  </r>
  <r>
    <x v="1"/>
    <s v="Vestdanmark"/>
    <x v="20"/>
    <x v="1"/>
    <n v="1444885.6485119169"/>
  </r>
  <r>
    <x v="1"/>
    <s v="Vestdanmark"/>
    <x v="21"/>
    <x v="1"/>
    <n v="123736.29792019732"/>
  </r>
  <r>
    <x v="1"/>
    <s v="Vestdanmark"/>
    <x v="22"/>
    <x v="1"/>
    <n v="55993.542036075014"/>
  </r>
  <r>
    <x v="1"/>
    <s v="Vestdanmark"/>
    <x v="0"/>
    <x v="1"/>
    <n v="2908.785048538592"/>
  </r>
  <r>
    <x v="1"/>
    <s v="Vestdanmark"/>
    <x v="23"/>
    <x v="1"/>
    <n v="66530.392044719745"/>
  </r>
  <r>
    <x v="1"/>
    <s v="Vestdanmark"/>
    <x v="24"/>
    <x v="1"/>
    <n v="254332.18283336936"/>
  </r>
  <r>
    <x v="1"/>
    <s v="Vestdanmark"/>
    <x v="25"/>
    <x v="1"/>
    <n v="21895.892415714086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912041.5466513075"/>
  </r>
  <r>
    <x v="1"/>
    <s v="Vestdanmark"/>
    <x v="15"/>
    <x v="2"/>
    <n v="10273804.22167572"/>
  </r>
  <r>
    <x v="1"/>
    <s v="Vestdanmark"/>
    <x v="16"/>
    <x v="2"/>
    <n v="9060.3979048888887"/>
  </r>
  <r>
    <x v="1"/>
    <s v="Vestdanmark"/>
    <x v="17"/>
    <x v="2"/>
    <n v="1558636.1641980347"/>
  </r>
  <r>
    <x v="1"/>
    <s v="Vestdanmark"/>
    <x v="18"/>
    <x v="2"/>
    <n v="197484.23354298095"/>
  </r>
  <r>
    <x v="1"/>
    <s v="Vestdanmark"/>
    <x v="19"/>
    <x v="2"/>
    <n v="505376.89995851181"/>
  </r>
  <r>
    <x v="1"/>
    <s v="Vestdanmark"/>
    <x v="20"/>
    <x v="2"/>
    <n v="1721684.5481156046"/>
  </r>
  <r>
    <x v="1"/>
    <s v="Vestdanmark"/>
    <x v="21"/>
    <x v="2"/>
    <n v="146233.80663296048"/>
  </r>
  <r>
    <x v="1"/>
    <s v="Vestdanmark"/>
    <x v="22"/>
    <x v="2"/>
    <n v="55000.248952219677"/>
  </r>
  <r>
    <x v="1"/>
    <s v="Vestdanmark"/>
    <x v="0"/>
    <x v="2"/>
    <n v="2883.6913429660071"/>
  </r>
  <r>
    <x v="1"/>
    <s v="Vestdanmark"/>
    <x v="23"/>
    <x v="2"/>
    <n v="66036.373634957796"/>
  </r>
  <r>
    <x v="1"/>
    <s v="Vestdanmark"/>
    <x v="24"/>
    <x v="2"/>
    <n v="252182.2278297123"/>
  </r>
  <r>
    <x v="1"/>
    <s v="Vestdanmark"/>
    <x v="25"/>
    <x v="2"/>
    <n v="21696.433352533084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807169.4106288177"/>
  </r>
  <r>
    <x v="1"/>
    <s v="Østdanmark"/>
    <x v="15"/>
    <x v="1"/>
    <n v="800453.80267889041"/>
  </r>
  <r>
    <x v="1"/>
    <s v="Østdanmark"/>
    <x v="16"/>
    <x v="1"/>
    <n v="669.21059159303945"/>
  </r>
  <r>
    <x v="1"/>
    <s v="Østdanmark"/>
    <x v="17"/>
    <x v="1"/>
    <n v="1268113.1830084329"/>
  </r>
  <r>
    <x v="1"/>
    <s v="Østdanmark"/>
    <x v="18"/>
    <x v="1"/>
    <n v="168912.75887120995"/>
  </r>
  <r>
    <x v="1"/>
    <s v="Østdanmark"/>
    <x v="19"/>
    <x v="1"/>
    <n v="202446.64290192959"/>
  </r>
  <r>
    <x v="1"/>
    <s v="Østdanmark"/>
    <x v="20"/>
    <x v="1"/>
    <n v="197023.17776073213"/>
  </r>
  <r>
    <x v="1"/>
    <s v="Østdanmark"/>
    <x v="21"/>
    <x v="1"/>
    <n v="15187.534929218331"/>
  </r>
  <r>
    <x v="1"/>
    <s v="Østdanmark"/>
    <x v="22"/>
    <x v="1"/>
    <n v="19940.457963924982"/>
  </r>
  <r>
    <x v="1"/>
    <s v="Østdanmark"/>
    <x v="0"/>
    <x v="1"/>
    <n v="877.2149514614091"/>
  </r>
  <r>
    <x v="1"/>
    <s v="Østdanmark"/>
    <x v="23"/>
    <x v="1"/>
    <n v="19146.607955280237"/>
  </r>
  <r>
    <x v="1"/>
    <s v="Østdanmark"/>
    <x v="24"/>
    <x v="1"/>
    <n v="75693.817166630659"/>
  </r>
  <r>
    <x v="1"/>
    <s v="Østdanmark"/>
    <x v="25"/>
    <x v="1"/>
    <n v="6749.1075842859182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436226.2250214918"/>
  </r>
  <r>
    <x v="1"/>
    <s v="Østdanmark"/>
    <x v="15"/>
    <x v="2"/>
    <n v="730200.46206638194"/>
  </r>
  <r>
    <x v="1"/>
    <s v="Østdanmark"/>
    <x v="16"/>
    <x v="2"/>
    <n v="760.4358518523137"/>
  </r>
  <r>
    <x v="1"/>
    <s v="Østdanmark"/>
    <x v="17"/>
    <x v="2"/>
    <n v="1327153.3220649515"/>
  </r>
  <r>
    <x v="1"/>
    <s v="Østdanmark"/>
    <x v="18"/>
    <x v="2"/>
    <n v="172292.76645701908"/>
  </r>
  <r>
    <x v="1"/>
    <s v="Østdanmark"/>
    <x v="19"/>
    <x v="2"/>
    <n v="202030.10004148821"/>
  </r>
  <r>
    <x v="1"/>
    <s v="Østdanmark"/>
    <x v="20"/>
    <x v="2"/>
    <n v="239085.78047095265"/>
  </r>
  <r>
    <x v="1"/>
    <s v="Østdanmark"/>
    <x v="21"/>
    <x v="2"/>
    <n v="17948.904916348936"/>
  </r>
  <r>
    <x v="1"/>
    <s v="Østdanmark"/>
    <x v="22"/>
    <x v="2"/>
    <n v="20933.751047780319"/>
  </r>
  <r>
    <x v="1"/>
    <s v="Østdanmark"/>
    <x v="0"/>
    <x v="2"/>
    <n v="902.30865703399286"/>
  </r>
  <r>
    <x v="1"/>
    <s v="Østdanmark"/>
    <x v="23"/>
    <x v="2"/>
    <n v="19640.626365042219"/>
  </r>
  <r>
    <x v="1"/>
    <s v="Østdanmark"/>
    <x v="24"/>
    <x v="2"/>
    <n v="77843.772170287746"/>
  </r>
  <r>
    <x v="1"/>
    <s v="Østdanmark"/>
    <x v="25"/>
    <x v="2"/>
    <n v="6948.566647466915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292010.4164634226"/>
  </r>
  <r>
    <x v="2"/>
    <s v="Vestdanmark"/>
    <x v="22"/>
    <x v="1"/>
    <n v="765718.007862392"/>
  </r>
  <r>
    <x v="2"/>
    <s v="Vestdanmark"/>
    <x v="2"/>
    <x v="1"/>
    <n v="0"/>
  </r>
  <r>
    <x v="2"/>
    <s v="Vestdanmark"/>
    <x v="5"/>
    <x v="1"/>
    <n v="61054.422265523077"/>
  </r>
  <r>
    <x v="2"/>
    <s v="Vestdanmark"/>
    <x v="25"/>
    <x v="1"/>
    <n v="868637.91677766922"/>
  </r>
  <r>
    <x v="2"/>
    <s v="Vestdanmark"/>
    <x v="24"/>
    <x v="1"/>
    <n v="4993288.3003467992"/>
  </r>
  <r>
    <x v="2"/>
    <s v="Vestdanmark"/>
    <x v="28"/>
    <x v="1"/>
    <n v="209898.854748525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49098.107862087"/>
  </r>
  <r>
    <x v="2"/>
    <s v="Vestdanmark"/>
    <x v="29"/>
    <x v="1"/>
    <n v="1510478.9155088854"/>
  </r>
  <r>
    <x v="2"/>
    <s v="Vestdanmark"/>
    <x v="30"/>
    <x v="1"/>
    <n v="427551.97664932121"/>
  </r>
  <r>
    <x v="2"/>
    <s v="Vestdanmark"/>
    <x v="31"/>
    <x v="1"/>
    <n v="211655.33052047997"/>
  </r>
  <r>
    <x v="2"/>
    <s v="Vestdanmark"/>
    <x v="32"/>
    <x v="1"/>
    <n v="38482.787367359997"/>
  </r>
  <r>
    <x v="2"/>
    <s v="Vestdanmark"/>
    <x v="33"/>
    <x v="1"/>
    <n v="4823433.985552296"/>
  </r>
  <r>
    <x v="2"/>
    <s v="Vestdanmark"/>
    <x v="0"/>
    <x v="2"/>
    <n v="5145010.1271172157"/>
  </r>
  <r>
    <x v="2"/>
    <s v="Vestdanmark"/>
    <x v="22"/>
    <x v="2"/>
    <n v="765718.007862392"/>
  </r>
  <r>
    <x v="2"/>
    <s v="Vestdanmark"/>
    <x v="2"/>
    <x v="2"/>
    <n v="0"/>
  </r>
  <r>
    <x v="2"/>
    <s v="Vestdanmark"/>
    <x v="5"/>
    <x v="2"/>
    <n v="61054.422265523077"/>
  </r>
  <r>
    <x v="2"/>
    <s v="Vestdanmark"/>
    <x v="25"/>
    <x v="2"/>
    <n v="868637.91677766922"/>
  </r>
  <r>
    <x v="2"/>
    <s v="Vestdanmark"/>
    <x v="24"/>
    <x v="2"/>
    <n v="4993288.3003467992"/>
  </r>
  <r>
    <x v="2"/>
    <s v="Vestdanmark"/>
    <x v="28"/>
    <x v="2"/>
    <n v="209898.854748525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49098.107862087"/>
  </r>
  <r>
    <x v="2"/>
    <s v="Vestdanmark"/>
    <x v="29"/>
    <x v="2"/>
    <n v="1510478.9155088854"/>
  </r>
  <r>
    <x v="2"/>
    <s v="Vestdanmark"/>
    <x v="30"/>
    <x v="2"/>
    <n v="513062.37197918544"/>
  </r>
  <r>
    <x v="2"/>
    <s v="Vestdanmark"/>
    <x v="31"/>
    <x v="2"/>
    <n v="250138.11788783997"/>
  </r>
  <r>
    <x v="2"/>
    <s v="Vestdanmark"/>
    <x v="32"/>
    <x v="2"/>
    <n v="38482.787367359997"/>
  </r>
  <r>
    <x v="2"/>
    <s v="Vestdanmark"/>
    <x v="33"/>
    <x v="2"/>
    <n v="4823433.98555229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49547.41976894345"/>
  </r>
  <r>
    <x v="2"/>
    <s v="Østdanmark"/>
    <x v="22"/>
    <x v="1"/>
    <n v="93985.105307108941"/>
  </r>
  <r>
    <x v="2"/>
    <s v="Østdanmark"/>
    <x v="2"/>
    <x v="1"/>
    <n v="0"/>
  </r>
  <r>
    <x v="2"/>
    <s v="Østdanmark"/>
    <x v="5"/>
    <x v="1"/>
    <n v="7493.8897181076927"/>
  </r>
  <r>
    <x v="2"/>
    <s v="Østdanmark"/>
    <x v="25"/>
    <x v="1"/>
    <n v="106617.61280762308"/>
  </r>
  <r>
    <x v="2"/>
    <s v="Østdanmark"/>
    <x v="24"/>
    <x v="1"/>
    <n v="612881.92509269877"/>
  </r>
  <r>
    <x v="2"/>
    <s v="Østdanmark"/>
    <x v="28"/>
    <x v="1"/>
    <n v="25763.22584139485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3468.3313748275"/>
  </r>
  <r>
    <x v="2"/>
    <s v="Østdanmark"/>
    <x v="29"/>
    <x v="1"/>
    <n v="185397.91213031334"/>
  </r>
  <r>
    <x v="2"/>
    <s v="Østdanmark"/>
    <x v="30"/>
    <x v="1"/>
    <n v="52478.219314479633"/>
  </r>
  <r>
    <x v="2"/>
    <s v="Østdanmark"/>
    <x v="31"/>
    <x v="1"/>
    <n v="25978.817689439995"/>
  </r>
  <r>
    <x v="2"/>
    <s v="Østdanmark"/>
    <x v="32"/>
    <x v="1"/>
    <n v="4723.4213980800005"/>
  </r>
  <r>
    <x v="2"/>
    <s v="Østdanmark"/>
    <x v="33"/>
    <x v="1"/>
    <n v="592033.81195063831"/>
  </r>
  <r>
    <x v="2"/>
    <s v="Østdanmark"/>
    <x v="0"/>
    <x v="2"/>
    <n v="631504.43588647305"/>
  </r>
  <r>
    <x v="2"/>
    <s v="Østdanmark"/>
    <x v="22"/>
    <x v="2"/>
    <n v="93985.105307108985"/>
  </r>
  <r>
    <x v="2"/>
    <s v="Østdanmark"/>
    <x v="2"/>
    <x v="2"/>
    <n v="0"/>
  </r>
  <r>
    <x v="2"/>
    <s v="Østdanmark"/>
    <x v="5"/>
    <x v="2"/>
    <n v="7493.8897181076945"/>
  </r>
  <r>
    <x v="2"/>
    <s v="Østdanmark"/>
    <x v="25"/>
    <x v="2"/>
    <n v="106617.61280762311"/>
  </r>
  <r>
    <x v="2"/>
    <s v="Østdanmark"/>
    <x v="24"/>
    <x v="2"/>
    <n v="612881.92509269889"/>
  </r>
  <r>
    <x v="2"/>
    <s v="Østdanmark"/>
    <x v="28"/>
    <x v="2"/>
    <n v="25763.22584139486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3468.3313748278"/>
  </r>
  <r>
    <x v="2"/>
    <s v="Østdanmark"/>
    <x v="29"/>
    <x v="2"/>
    <n v="185397.9121303134"/>
  </r>
  <r>
    <x v="2"/>
    <s v="Østdanmark"/>
    <x v="30"/>
    <x v="2"/>
    <n v="62973.863177375577"/>
  </r>
  <r>
    <x v="2"/>
    <s v="Østdanmark"/>
    <x v="31"/>
    <x v="2"/>
    <n v="30702.239087520004"/>
  </r>
  <r>
    <x v="2"/>
    <s v="Østdanmark"/>
    <x v="32"/>
    <x v="2"/>
    <n v="4723.4213980800014"/>
  </r>
  <r>
    <x v="2"/>
    <s v="Østdanmark"/>
    <x v="33"/>
    <x v="2"/>
    <n v="592033.81195063854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10615.8325700304"/>
  </r>
  <r>
    <x v="3"/>
    <s v="Vestdanmark"/>
    <x v="34"/>
    <x v="1"/>
    <n v="126524.85595216915"/>
  </r>
  <r>
    <x v="3"/>
    <s v="Vestdanmark"/>
    <x v="35"/>
    <x v="1"/>
    <n v="140082.86866845257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45440.30267195497"/>
  </r>
  <r>
    <x v="3"/>
    <s v="Østdanmark"/>
    <x v="34"/>
    <x v="1"/>
    <n v="38380.466874167156"/>
  </r>
  <r>
    <x v="3"/>
    <s v="Østdanmark"/>
    <x v="35"/>
    <x v="1"/>
    <n v="39619.171284232172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84913.07266312151"/>
  </r>
  <r>
    <x v="3"/>
    <s v="Vestdanmark"/>
    <x v="34"/>
    <x v="2"/>
    <n v="116890.08232634584"/>
  </r>
  <r>
    <x v="3"/>
    <s v="Vestdanmark"/>
    <x v="35"/>
    <x v="2"/>
    <n v="130798.88136292373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72325.97354026709"/>
  </r>
  <r>
    <x v="3"/>
    <s v="Østdanmark"/>
    <x v="34"/>
    <x v="2"/>
    <n v="36805.628505407505"/>
  </r>
  <r>
    <x v="3"/>
    <s v="Østdanmark"/>
    <x v="35"/>
    <x v="2"/>
    <n v="38200.145674741361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385787.432827625"/>
  </r>
  <r>
    <x v="5"/>
    <s v="Vestdanmark"/>
    <x v="15"/>
    <x v="1"/>
    <n v="1251361.9485237184"/>
  </r>
  <r>
    <x v="5"/>
    <s v="Vestdanmark"/>
    <x v="16"/>
    <x v="1"/>
    <n v="885.94137270526494"/>
  </r>
  <r>
    <x v="5"/>
    <s v="Vestdanmark"/>
    <x v="20"/>
    <x v="1"/>
    <n v="546992.42407951143"/>
  </r>
  <r>
    <x v="5"/>
    <s v="Vestdanmark"/>
    <x v="38"/>
    <x v="1"/>
    <n v="23326784.538329866"/>
  </r>
  <r>
    <x v="5"/>
    <s v="Vestdanmark"/>
    <x v="39"/>
    <x v="1"/>
    <n v="495803.72984683199"/>
  </r>
  <r>
    <x v="5"/>
    <s v="Vestdanmark"/>
    <x v="14"/>
    <x v="2"/>
    <n v="1101337.9496279228"/>
  </r>
  <r>
    <x v="5"/>
    <s v="Vestdanmark"/>
    <x v="15"/>
    <x v="2"/>
    <n v="1141533.802408413"/>
  </r>
  <r>
    <x v="5"/>
    <s v="Vestdanmark"/>
    <x v="16"/>
    <x v="2"/>
    <n v="1006.7108783209873"/>
  </r>
  <r>
    <x v="5"/>
    <s v="Vestdanmark"/>
    <x v="20"/>
    <x v="2"/>
    <n v="651780.57892947888"/>
  </r>
  <r>
    <x v="5"/>
    <s v="Vestdanmark"/>
    <x v="38"/>
    <x v="2"/>
    <n v="20222396.768676311"/>
  </r>
  <r>
    <x v="5"/>
    <s v="Vestdanmark"/>
    <x v="39"/>
    <x v="2"/>
    <n v="453929.5924955889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00796.60118097966"/>
  </r>
  <r>
    <x v="5"/>
    <s v="Østdanmark"/>
    <x v="15"/>
    <x v="1"/>
    <n v="88939.311408765585"/>
  </r>
  <r>
    <x v="5"/>
    <s v="Østdanmark"/>
    <x v="16"/>
    <x v="1"/>
    <n v="74.356732399226601"/>
  </r>
  <r>
    <x v="5"/>
    <s v="Østdanmark"/>
    <x v="20"/>
    <x v="1"/>
    <n v="74587.345866562871"/>
  </r>
  <r>
    <x v="5"/>
    <s v="Østdanmark"/>
    <x v="38"/>
    <x v="1"/>
    <n v="3835182.1571793668"/>
  </r>
  <r>
    <x v="5"/>
    <s v="Østdanmark"/>
    <x v="39"/>
    <x v="1"/>
    <n v="316646.22897418035"/>
  </r>
  <r>
    <x v="5"/>
    <s v="Østdanmark"/>
    <x v="14"/>
    <x v="2"/>
    <n v="159580.69166905459"/>
  </r>
  <r>
    <x v="5"/>
    <s v="Østdanmark"/>
    <x v="15"/>
    <x v="2"/>
    <n v="81133.38467404242"/>
  </r>
  <r>
    <x v="5"/>
    <s v="Østdanmark"/>
    <x v="16"/>
    <x v="2"/>
    <n v="84.492872428034829"/>
  </r>
  <r>
    <x v="5"/>
    <s v="Østdanmark"/>
    <x v="20"/>
    <x v="2"/>
    <n v="90511.045464003502"/>
  </r>
  <r>
    <x v="5"/>
    <s v="Østdanmark"/>
    <x v="38"/>
    <x v="2"/>
    <n v="3485334.8051989865"/>
  </r>
  <r>
    <x v="5"/>
    <s v="Østdanmark"/>
    <x v="39"/>
    <x v="2"/>
    <n v="293701.0593630044"/>
  </r>
  <r>
    <x v="6"/>
    <s v="Vestdanmark"/>
    <x v="23"/>
    <x v="0"/>
    <n v="0"/>
  </r>
  <r>
    <x v="6"/>
    <s v="Vestdanmark"/>
    <x v="23"/>
    <x v="1"/>
    <n v="1266097.7947224549"/>
  </r>
  <r>
    <x v="6"/>
    <s v="Vestdanmark"/>
    <x v="23"/>
    <x v="2"/>
    <n v="1496297.3937629012"/>
  </r>
  <r>
    <x v="6"/>
    <s v="Østdanmark"/>
    <x v="23"/>
    <x v="0"/>
    <n v="0"/>
  </r>
  <r>
    <x v="6"/>
    <s v="Østdanmark"/>
    <x v="23"/>
    <x v="1"/>
    <n v="155402.29346084929"/>
  </r>
  <r>
    <x v="6"/>
    <s v="Østdanmark"/>
    <x v="23"/>
    <x v="2"/>
    <n v="183657.25590827648"/>
  </r>
  <r>
    <x v="7"/>
    <s v="Vestdanmark"/>
    <x v="40"/>
    <x v="0"/>
    <n v="484833.6848947219"/>
  </r>
  <r>
    <x v="7"/>
    <s v="Vestdanmark"/>
    <x v="40"/>
    <x v="1"/>
    <n v="395390.17485052859"/>
  </r>
  <r>
    <x v="7"/>
    <s v="Vestdanmark"/>
    <x v="40"/>
    <x v="2"/>
    <n v="365281.50726983073"/>
  </r>
  <r>
    <x v="7"/>
    <s v="Østdanmark"/>
    <x v="40"/>
    <x v="0"/>
    <n v="193574.13238370849"/>
  </r>
  <r>
    <x v="7"/>
    <s v="Østdanmark"/>
    <x v="40"/>
    <x v="1"/>
    <n v="119938.95898177236"/>
  </r>
  <r>
    <x v="7"/>
    <s v="Østdanmark"/>
    <x v="40"/>
    <x v="2"/>
    <n v="115017.58907939846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6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4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6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3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5" format="5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5" format="5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5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6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6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5" format="6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5" format="6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5" format="6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5" format="6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5" format="6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6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5" format="6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5" format="6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6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5" format="6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5" format="6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6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3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7" format="6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7" format="6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7" format="6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7" format="6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7" format="6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7" format="6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7" format="6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7" format="6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7" format="6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7" format="6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7" format="6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1" format="4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64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7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270</v>
      </c>
      <c r="B1" s="422"/>
      <c r="D1" s="75" t="s">
        <v>283</v>
      </c>
    </row>
    <row r="2" spans="1:6" x14ac:dyDescent="0.25">
      <c r="A2" s="6" t="s">
        <v>0</v>
      </c>
      <c r="B2" s="222" t="s">
        <v>337</v>
      </c>
    </row>
    <row r="4" spans="1:6" ht="30" customHeight="1" thickBot="1" x14ac:dyDescent="0.3">
      <c r="A4" s="421" t="s">
        <v>269</v>
      </c>
      <c r="B4" s="421"/>
      <c r="D4" s="75"/>
    </row>
    <row r="5" spans="1:6" ht="15.75" thickTop="1" x14ac:dyDescent="0.25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3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304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55" zoomScaleNormal="55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297</v>
      </c>
      <c r="B1" s="251"/>
      <c r="C1" s="424" t="s">
        <v>296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0" t="s">
        <v>93</v>
      </c>
      <c r="Q34" s="340" t="s">
        <v>334</v>
      </c>
      <c r="R34" s="340" t="s">
        <v>335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11015796.351312721</v>
      </c>
      <c r="R37" s="342">
        <f t="shared" ref="R37:R38" si="0">1-Q37/$Q$35</f>
        <v>0.44921018243436395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9491172.4200949166</v>
      </c>
      <c r="R38" s="342">
        <f t="shared" si="0"/>
        <v>0.52544137899525412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336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307</v>
      </c>
    </row>
    <row r="55" spans="1:1" x14ac:dyDescent="0.25">
      <c r="A55" s="389" t="s">
        <v>308</v>
      </c>
    </row>
    <row r="56" spans="1:1" x14ac:dyDescent="0.25">
      <c r="A56" s="364" t="s">
        <v>311</v>
      </c>
    </row>
    <row r="57" spans="1:1" x14ac:dyDescent="0.25">
      <c r="A57" s="349" t="s">
        <v>313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333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272</v>
      </c>
      <c r="B1" s="75" t="s">
        <v>298</v>
      </c>
    </row>
    <row r="2" spans="1:18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338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338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267</v>
      </c>
      <c r="C5" s="9">
        <f>5600*(C2-År1)</f>
        <v>61600</v>
      </c>
      <c r="D5" s="9">
        <f>5600*(D2-År1)</f>
        <v>173600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339</v>
      </c>
      <c r="B6" s="2" t="s">
        <v>340</v>
      </c>
      <c r="C6" s="9">
        <f>8500</f>
        <v>8500</v>
      </c>
      <c r="D6" s="9">
        <v>8500</v>
      </c>
      <c r="E6" s="9" t="s">
        <v>268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2329836</v>
      </c>
      <c r="N6" s="18">
        <f t="shared" si="1"/>
        <v>65502</v>
      </c>
      <c r="O6" s="18">
        <f t="shared" si="1"/>
        <v>43232</v>
      </c>
      <c r="P6" s="18">
        <f t="shared" si="1"/>
        <v>2217836</v>
      </c>
      <c r="Q6" s="18">
        <f t="shared" si="1"/>
        <v>65502</v>
      </c>
      <c r="R6" s="18">
        <f t="shared" si="1"/>
        <v>43232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401824.00000000006</v>
      </c>
      <c r="N8" s="18">
        <f t="shared" si="3"/>
        <v>96498</v>
      </c>
      <c r="O8" s="18">
        <f t="shared" si="3"/>
        <v>85767.999999999985</v>
      </c>
      <c r="P8" s="18">
        <f t="shared" si="3"/>
        <v>401824.00000000006</v>
      </c>
      <c r="Q8" s="18">
        <f t="shared" si="3"/>
        <v>96498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128999.99999999999</v>
      </c>
      <c r="P10" s="21">
        <f t="shared" si="5"/>
        <v>4014430</v>
      </c>
      <c r="Q10" s="21">
        <f t="shared" si="5"/>
        <v>162000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1793018.9539286131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56865.440000000002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37531.780740740738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1695786.3613360205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56865.440000000002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37531.780740740738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325214.84176963597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83774.559999999998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74459.330370370357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325214.84176963597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83774.559999999998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74459.330370370357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536817.04607138666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8636.5600000000013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5700.2192592592592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522049.63866397925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8636.5600000000013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5700.2192592592592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76609.15823036409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12723.44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11308.669629629629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76609.15823036409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12723.44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11308.669629629629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947114.41689910996</v>
      </c>
      <c r="N40" s="271">
        <f t="shared" si="7"/>
        <v>21360</v>
      </c>
      <c r="O40" s="271">
        <f t="shared" si="7"/>
        <v>17008.888888888887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17008.888888888887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3" zoomScale="85" zoomScaleNormal="85" workbookViewId="0">
      <selection activeCell="C41" sqref="C41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420">
        <f>(297696+23250*(D4-C4))/2625965</f>
        <v>0.21075909237175666</v>
      </c>
      <c r="E5" s="420">
        <f>(297696+23250*(E4-C4))/2625965</f>
        <v>0.3878368523571335</v>
      </c>
      <c r="F5" s="12"/>
      <c r="G5" s="418">
        <v>0.13500000000000001</v>
      </c>
      <c r="H5" s="419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324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20577.795947873572</v>
      </c>
      <c r="E24" s="10">
        <f>E22*Arealanvendelse!Q6-C22*Arealanvendelse!Q6</f>
        <v>20577.795947873572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9975.9910906680507</v>
      </c>
      <c r="E25" s="10">
        <f>E23*Arealanvendelse!R6-C23*Arealanvendelse!R6</f>
        <v>9975.9910906680507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655.02</v>
      </c>
      <c r="E26" s="10">
        <f>1%*Arealanvendelse!Q6</f>
        <v>655.02</v>
      </c>
      <c r="F26" s="12"/>
      <c r="G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432.32</v>
      </c>
      <c r="E27" s="116">
        <f>1%*Arealanvendelse!R6</f>
        <v>432.32</v>
      </c>
      <c r="F27" s="12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30553.787038541624</v>
      </c>
      <c r="E28" s="231">
        <f>SUM(E24:E25)</f>
        <v>30553.787038541624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323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f>D32</f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f t="shared" si="2"/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C35+G6+7.8%</f>
        <v>0.25491876659818113</v>
      </c>
      <c r="E35" s="90">
        <f t="shared" si="2"/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f t="shared" si="2"/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289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358233.46873504407</v>
      </c>
      <c r="E47" s="115" cm="1">
        <f t="array" ref="E47">SUMPRODUCT((E32:E45&gt;$C$32:$C$45)*(E32:E45-$C$32:$C$45))*Arealanvendelse!P6</f>
        <v>341012.45038940734</v>
      </c>
      <c r="K47" s="12"/>
    </row>
    <row r="48" spans="2:11" x14ac:dyDescent="0.25">
      <c r="B48" s="25" t="s">
        <v>241</v>
      </c>
      <c r="C48" s="109"/>
      <c r="D48" s="115">
        <f>1%*Arealanvendelse!M6</f>
        <v>23298.36</v>
      </c>
      <c r="E48" s="115">
        <f>1%*Arealanvendelse!P6</f>
        <v>22178.36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8" sqref="D18:E1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315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0.01</v>
      </c>
      <c r="E14" s="119">
        <f>ROUND('[1]Processer - data'!J$491/'[1]Processer - data'!J$490*E15*'[1]Processer - data'!$H$451/'[1]Processer - data'!$H$452,3)</f>
        <v>1.2E-2</v>
      </c>
      <c r="F14" s="1" t="s">
        <v>316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317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34890.096379456823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33887.086649220466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6789.2390041039225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6495.0308201217877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3518.4761188724765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34372.746311010153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687.54888112752417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6637.8081503333005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34890.096379456823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6789.2390041039225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3512.0788895654355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686.29879225274681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34890.096379456823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33964.625517473483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6789.2390041039225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6510.1444269112244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3518.4761188724765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34373.91913638312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687.54888112752417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6638.037333293677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34826.049508013064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6776.7618816892491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3497.4140673832235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683.43312491760958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327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38408.572498329297</v>
      </c>
      <c r="D52" s="109">
        <f t="shared" ca="1" si="0"/>
        <v>106662.00822925288</v>
      </c>
      <c r="E52" s="109">
        <f t="shared" ca="1" si="0"/>
        <v>0</v>
      </c>
      <c r="F52" s="109">
        <f t="shared" ca="1" si="0"/>
        <v>7476.787885231447</v>
      </c>
      <c r="G52" s="109">
        <f t="shared" ca="1" si="0"/>
        <v>20608.376766811758</v>
      </c>
      <c r="H52" s="109">
        <f t="shared" ca="1" si="2"/>
        <v>0</v>
      </c>
      <c r="I52" s="109">
        <f t="shared" ca="1" si="1"/>
        <v>45885.360383560743</v>
      </c>
      <c r="J52" s="109">
        <f t="shared" ca="1" si="1"/>
        <v>127270.38499606465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38408.572498329297</v>
      </c>
      <c r="D54" s="109">
        <f t="shared" ca="1" si="0"/>
        <v>106662.0082292529</v>
      </c>
      <c r="E54" s="109">
        <f t="shared" ca="1" si="0"/>
        <v>0</v>
      </c>
      <c r="F54" s="109">
        <f t="shared" ca="1" si="0"/>
        <v>7476.787885231447</v>
      </c>
      <c r="G54" s="109">
        <f t="shared" ca="1" si="0"/>
        <v>20608.376766811762</v>
      </c>
      <c r="H54" s="109">
        <f t="shared" ca="1" si="2"/>
        <v>0</v>
      </c>
      <c r="I54" s="109">
        <f t="shared" ca="1" si="1"/>
        <v>45885.360383560743</v>
      </c>
      <c r="J54" s="109">
        <f t="shared" ca="1" si="1"/>
        <v>127270.38499606466</v>
      </c>
    </row>
    <row r="55" spans="1:10" hidden="1" x14ac:dyDescent="0.25"/>
    <row r="57" spans="1:10" x14ac:dyDescent="0.25">
      <c r="A57" s="1" t="s">
        <v>328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1" sqref="D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330</v>
      </c>
      <c r="E1" s="168" t="s">
        <v>329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1087.6613040576631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3518.4761188724765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1082.2229975373484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3513.0378123521618</v>
      </c>
      <c r="G127" s="168">
        <f ca="1">IF($C127-G$1&lt;År1,0,F126*(1-VLOOKUP($A127,[1]Hugst!$R$5:$W$9,MATCH(ROUNDUP((G$1)/10,0)*10,[1]Hugst!$R$4:$W$4,0))))</f>
        <v>3518.4761188724765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1076.8118825496931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3507.6266973645065</v>
      </c>
      <c r="G128" s="168">
        <f ca="1">IF($C128-G$1&lt;År1,0,F127*(1-VLOOKUP($A128,[1]Hugst!$R$5:$W$9,MATCH(ROUNDUP((G$1)/10,0)*10,[1]Hugst!$R$4:$W$4,0))))</f>
        <v>3513.0378123521618</v>
      </c>
      <c r="H128" s="168">
        <f ca="1">IF($C128-H$1&lt;År1,0,G127*(1-VLOOKUP($A128,[1]Hugst!$R$5:$W$9,MATCH(ROUNDUP((H$1)/10,0)*10,[1]Hugst!$R$4:$W$4,0))))</f>
        <v>3518.4761188724765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1071.427823136939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3502.2426379517524</v>
      </c>
      <c r="G129" s="168">
        <f ca="1">IF($C129-G$1&lt;År1,0,F128*(1-VLOOKUP($A129,[1]Hugst!$R$5:$W$9,MATCH(ROUNDUP((G$1)/10,0)*10,[1]Hugst!$R$4:$W$4,0))))</f>
        <v>3507.6266973645065</v>
      </c>
      <c r="H129" s="168">
        <f ca="1">IF($C129-H$1&lt;År1,0,G128*(1-VLOOKUP($A129,[1]Hugst!$R$5:$W$9,MATCH(ROUNDUP((H$1)/10,0)*10,[1]Hugst!$R$4:$W$4,0))))</f>
        <v>3513.0378123521618</v>
      </c>
      <c r="I129" s="168">
        <f ca="1">IF($C129-I$1&lt;År1,0,H128*(1-VLOOKUP($A129,[1]Hugst!$R$5:$W$9,MATCH(ROUNDUP((I$1)/10,0)*10,[1]Hugst!$R$4:$W$4,0))))</f>
        <v>3518.4761188724765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1066.0706840212515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3496.8854988360649</v>
      </c>
      <c r="G130" s="168">
        <f ca="1">IF($C130-G$1&lt;År1,0,F129*(1-VLOOKUP($A130,[1]Hugst!$R$5:$W$9,MATCH(ROUNDUP((G$1)/10,0)*10,[1]Hugst!$R$4:$W$4,0))))</f>
        <v>3502.2426379517524</v>
      </c>
      <c r="H130" s="168">
        <f ca="1">IF($C130-H$1&lt;År1,0,G129*(1-VLOOKUP($A130,[1]Hugst!$R$5:$W$9,MATCH(ROUNDUP((H$1)/10,0)*10,[1]Hugst!$R$4:$W$4,0))))</f>
        <v>3507.6266973645065</v>
      </c>
      <c r="I130" s="168">
        <f ca="1">IF($C130-I$1&lt;År1,0,H129*(1-VLOOKUP($A130,[1]Hugst!$R$5:$W$9,MATCH(ROUNDUP((I$1)/10,0)*10,[1]Hugst!$R$4:$W$4,0))))</f>
        <v>3513.0378123521618</v>
      </c>
      <c r="J130" s="168">
        <f ca="1">IF($C130-J$1&lt;År1,0,I129*(1-VLOOKUP($A130,[1]Hugst!$R$5:$W$9,MATCH(ROUNDUP((J$1)/10,0)*10,[1]Hugst!$R$4:$W$4,0))))</f>
        <v>3518.4761188724765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1060.7403306011402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3491.5551454159536</v>
      </c>
      <c r="G131" s="168">
        <f ca="1">IF($C131-G$1&lt;År1,0,F130*(1-VLOOKUP($A131,[1]Hugst!$R$5:$W$9,MATCH(ROUNDUP((G$1)/10,0)*10,[1]Hugst!$R$4:$W$4,0))))</f>
        <v>3496.8854988360649</v>
      </c>
      <c r="H131" s="168">
        <f ca="1">IF($C131-H$1&lt;År1,0,G130*(1-VLOOKUP($A131,[1]Hugst!$R$5:$W$9,MATCH(ROUNDUP((H$1)/10,0)*10,[1]Hugst!$R$4:$W$4,0))))</f>
        <v>3502.2426379517524</v>
      </c>
      <c r="I131" s="168">
        <f ca="1">IF($C131-I$1&lt;År1,0,H130*(1-VLOOKUP($A131,[1]Hugst!$R$5:$W$9,MATCH(ROUNDUP((I$1)/10,0)*10,[1]Hugst!$R$4:$W$4,0))))</f>
        <v>3507.6266973645065</v>
      </c>
      <c r="J131" s="168">
        <f ca="1">IF($C131-J$1&lt;År1,0,I130*(1-VLOOKUP($A131,[1]Hugst!$R$5:$W$9,MATCH(ROUNDUP((J$1)/10,0)*10,[1]Hugst!$R$4:$W$4,0))))</f>
        <v>3513.0378123521618</v>
      </c>
      <c r="K131" s="168">
        <f ca="1">IF($C131-K$1&lt;År1,0,J130*(1-VLOOKUP($A131,[1]Hugst!$R$5:$W$9,MATCH(ROUNDUP((K$1)/10,0)*10,[1]Hugst!$R$4:$W$4,0))))</f>
        <v>3518.4761188724765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1055.4366289481404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3486.2514437629538</v>
      </c>
      <c r="G132" s="168">
        <f ca="1">IF($C132-G$1&lt;År1,0,F131*(1-VLOOKUP($A132,[1]Hugst!$R$5:$W$9,MATCH(ROUNDUP((G$1)/10,0)*10,[1]Hugst!$R$4:$W$4,0))))</f>
        <v>3491.5551454159536</v>
      </c>
      <c r="H132" s="168">
        <f ca="1">IF($C132-H$1&lt;År1,0,G131*(1-VLOOKUP($A132,[1]Hugst!$R$5:$W$9,MATCH(ROUNDUP((H$1)/10,0)*10,[1]Hugst!$R$4:$W$4,0))))</f>
        <v>3496.8854988360649</v>
      </c>
      <c r="I132" s="168">
        <f ca="1">IF($C132-I$1&lt;År1,0,H131*(1-VLOOKUP($A132,[1]Hugst!$R$5:$W$9,MATCH(ROUNDUP((I$1)/10,0)*10,[1]Hugst!$R$4:$W$4,0))))</f>
        <v>3502.2426379517524</v>
      </c>
      <c r="J132" s="168">
        <f ca="1">IF($C132-J$1&lt;År1,0,I131*(1-VLOOKUP($A132,[1]Hugst!$R$5:$W$9,MATCH(ROUNDUP((J$1)/10,0)*10,[1]Hugst!$R$4:$W$4,0))))</f>
        <v>3507.6266973645065</v>
      </c>
      <c r="K132" s="168">
        <f ca="1">IF($C132-K$1&lt;År1,0,J131*(1-VLOOKUP($A132,[1]Hugst!$R$5:$W$9,MATCH(ROUNDUP((K$1)/10,0)*10,[1]Hugst!$R$4:$W$4,0))))</f>
        <v>3513.0378123521618</v>
      </c>
      <c r="L132" s="168">
        <f ca="1">IF($C132-L$1&lt;År1,0,K131*(1-VLOOKUP($A132,[1]Hugst!$R$5:$W$9,MATCH(ROUNDUP((L$1)/10,0)*10,[1]Hugst!$R$4:$W$4,0))))</f>
        <v>3518.4761188724765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1050.1594458034087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3480.9742606182222</v>
      </c>
      <c r="G133" s="168">
        <f ca="1">IF($C133-G$1&lt;År1,0,F132*(1-VLOOKUP($A133,[1]Hugst!$R$5:$W$9,MATCH(ROUNDUP((G$1)/10,0)*10,[1]Hugst!$R$4:$W$4,0))))</f>
        <v>3486.2514437629538</v>
      </c>
      <c r="H133" s="168">
        <f ca="1">IF($C133-H$1&lt;År1,0,G132*(1-VLOOKUP($A133,[1]Hugst!$R$5:$W$9,MATCH(ROUNDUP((H$1)/10,0)*10,[1]Hugst!$R$4:$W$4,0))))</f>
        <v>3491.5551454159536</v>
      </c>
      <c r="I133" s="168">
        <f ca="1">IF($C133-I$1&lt;År1,0,H132*(1-VLOOKUP($A133,[1]Hugst!$R$5:$W$9,MATCH(ROUNDUP((I$1)/10,0)*10,[1]Hugst!$R$4:$W$4,0))))</f>
        <v>3496.8854988360649</v>
      </c>
      <c r="J133" s="168">
        <f ca="1">IF($C133-J$1&lt;År1,0,I132*(1-VLOOKUP($A133,[1]Hugst!$R$5:$W$9,MATCH(ROUNDUP((J$1)/10,0)*10,[1]Hugst!$R$4:$W$4,0))))</f>
        <v>3502.2426379517524</v>
      </c>
      <c r="K133" s="168">
        <f ca="1">IF($C133-K$1&lt;År1,0,J132*(1-VLOOKUP($A133,[1]Hugst!$R$5:$W$9,MATCH(ROUNDUP((K$1)/10,0)*10,[1]Hugst!$R$4:$W$4,0))))</f>
        <v>3507.6266973645065</v>
      </c>
      <c r="L133" s="168">
        <f ca="1">IF($C133-L$1&lt;År1,0,K132*(1-VLOOKUP($A133,[1]Hugst!$R$5:$W$9,MATCH(ROUNDUP((L$1)/10,0)*10,[1]Hugst!$R$4:$W$4,0))))</f>
        <v>3513.0378123521618</v>
      </c>
      <c r="M133" s="168">
        <f ca="1">IF($C133-M$1&lt;År1,0,L132*(1-VLOOKUP($A133,[1]Hugst!$R$5:$W$9,MATCH(ROUNDUP((M$1)/10,0)*10,[1]Hugst!$R$4:$W$4,0))))</f>
        <v>3518.4761188724765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1044.9086485744047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3475.7234633892181</v>
      </c>
      <c r="G134" s="168">
        <f ca="1">IF($C134-G$1&lt;År1,0,F133*(1-VLOOKUP($A134,[1]Hugst!$R$5:$W$9,MATCH(ROUNDUP((G$1)/10,0)*10,[1]Hugst!$R$4:$W$4,0))))</f>
        <v>3480.9742606182222</v>
      </c>
      <c r="H134" s="168">
        <f ca="1">IF($C134-H$1&lt;År1,0,G133*(1-VLOOKUP($A134,[1]Hugst!$R$5:$W$9,MATCH(ROUNDUP((H$1)/10,0)*10,[1]Hugst!$R$4:$W$4,0))))</f>
        <v>3486.2514437629538</v>
      </c>
      <c r="I134" s="168">
        <f ca="1">IF($C134-I$1&lt;År1,0,H133*(1-VLOOKUP($A134,[1]Hugst!$R$5:$W$9,MATCH(ROUNDUP((I$1)/10,0)*10,[1]Hugst!$R$4:$W$4,0))))</f>
        <v>3491.5551454159536</v>
      </c>
      <c r="J134" s="168">
        <f ca="1">IF($C134-J$1&lt;År1,0,I133*(1-VLOOKUP($A134,[1]Hugst!$R$5:$W$9,MATCH(ROUNDUP((J$1)/10,0)*10,[1]Hugst!$R$4:$W$4,0))))</f>
        <v>3496.8854988360649</v>
      </c>
      <c r="K134" s="168">
        <f ca="1">IF($C134-K$1&lt;År1,0,J133*(1-VLOOKUP($A134,[1]Hugst!$R$5:$W$9,MATCH(ROUNDUP((K$1)/10,0)*10,[1]Hugst!$R$4:$W$4,0))))</f>
        <v>3502.2426379517524</v>
      </c>
      <c r="L134" s="168">
        <f ca="1">IF($C134-L$1&lt;År1,0,K133*(1-VLOOKUP($A134,[1]Hugst!$R$5:$W$9,MATCH(ROUNDUP((L$1)/10,0)*10,[1]Hugst!$R$4:$W$4,0))))</f>
        <v>3507.6266973645065</v>
      </c>
      <c r="M134" s="168">
        <f ca="1">IF($C134-M$1&lt;År1,0,L133*(1-VLOOKUP($A134,[1]Hugst!$R$5:$W$9,MATCH(ROUNDUP((M$1)/10,0)*10,[1]Hugst!$R$4:$W$4,0))))</f>
        <v>3513.0378123521618</v>
      </c>
      <c r="N134" s="168">
        <f ca="1">IF($C134-N$1&lt;År1,0,M133*(1-VLOOKUP($A134,[1]Hugst!$R$5:$W$9,MATCH(ROUNDUP((N$1)/10,0)*10,[1]Hugst!$R$4:$W$4,0))))</f>
        <v>3518.4761188724765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1039.6841053314856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3470.498920146299</v>
      </c>
      <c r="G135" s="168">
        <f ca="1">IF($C135-G$1&lt;År1,0,F134*(1-VLOOKUP($A135,[1]Hugst!$R$5:$W$9,MATCH(ROUNDUP((G$1)/10,0)*10,[1]Hugst!$R$4:$W$4,0))))</f>
        <v>3475.7234633892181</v>
      </c>
      <c r="H135" s="168">
        <f ca="1">IF($C135-H$1&lt;År1,0,G134*(1-VLOOKUP($A135,[1]Hugst!$R$5:$W$9,MATCH(ROUNDUP((H$1)/10,0)*10,[1]Hugst!$R$4:$W$4,0))))</f>
        <v>3480.9742606182222</v>
      </c>
      <c r="I135" s="168">
        <f ca="1">IF($C135-I$1&lt;År1,0,H134*(1-VLOOKUP($A135,[1]Hugst!$R$5:$W$9,MATCH(ROUNDUP((I$1)/10,0)*10,[1]Hugst!$R$4:$W$4,0))))</f>
        <v>3486.2514437629538</v>
      </c>
      <c r="J135" s="168">
        <f ca="1">IF($C135-J$1&lt;År1,0,I134*(1-VLOOKUP($A135,[1]Hugst!$R$5:$W$9,MATCH(ROUNDUP((J$1)/10,0)*10,[1]Hugst!$R$4:$W$4,0))))</f>
        <v>3491.5551454159536</v>
      </c>
      <c r="K135" s="168">
        <f ca="1">IF($C135-K$1&lt;År1,0,J134*(1-VLOOKUP($A135,[1]Hugst!$R$5:$W$9,MATCH(ROUNDUP((K$1)/10,0)*10,[1]Hugst!$R$4:$W$4,0))))</f>
        <v>3496.8854988360649</v>
      </c>
      <c r="L135" s="168">
        <f ca="1">IF($C135-L$1&lt;År1,0,K134*(1-VLOOKUP($A135,[1]Hugst!$R$5:$W$9,MATCH(ROUNDUP((L$1)/10,0)*10,[1]Hugst!$R$4:$W$4,0))))</f>
        <v>3502.2426379517524</v>
      </c>
      <c r="M135" s="168">
        <f ca="1">IF($C135-M$1&lt;År1,0,L134*(1-VLOOKUP($A135,[1]Hugst!$R$5:$W$9,MATCH(ROUNDUP((M$1)/10,0)*10,[1]Hugst!$R$4:$W$4,0))))</f>
        <v>3507.6266973645065</v>
      </c>
      <c r="N135" s="168">
        <f ca="1">IF($C135-N$1&lt;År1,0,M134*(1-VLOOKUP($A135,[1]Hugst!$R$5:$W$9,MATCH(ROUNDUP((N$1)/10,0)*10,[1]Hugst!$R$4:$W$4,0))))</f>
        <v>3513.0378123521618</v>
      </c>
      <c r="O135" s="168">
        <f ca="1">IF($C135-O$1&lt;År1,0,N134*(1-VLOOKUP($A135,[1]Hugst!$R$5:$W$9,MATCH(ROUNDUP((O$1)/10,0)*10,[1]Hugst!$R$4:$W$4,0))))</f>
        <v>3518.4761188724765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1034.4856848048803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3465.3004996196937</v>
      </c>
      <c r="G136" s="168">
        <f ca="1">IF($C136-G$1&lt;År1,0,F135*(1-VLOOKUP($A136,[1]Hugst!$R$5:$W$9,MATCH(ROUNDUP((G$1)/10,0)*10,[1]Hugst!$R$4:$W$4,0))))</f>
        <v>3470.498920146299</v>
      </c>
      <c r="H136" s="168">
        <f ca="1">IF($C136-H$1&lt;År1,0,G135*(1-VLOOKUP($A136,[1]Hugst!$R$5:$W$9,MATCH(ROUNDUP((H$1)/10,0)*10,[1]Hugst!$R$4:$W$4,0))))</f>
        <v>3475.7234633892181</v>
      </c>
      <c r="I136" s="168">
        <f ca="1">IF($C136-I$1&lt;År1,0,H135*(1-VLOOKUP($A136,[1]Hugst!$R$5:$W$9,MATCH(ROUNDUP((I$1)/10,0)*10,[1]Hugst!$R$4:$W$4,0))))</f>
        <v>3480.9742606182222</v>
      </c>
      <c r="J136" s="168">
        <f ca="1">IF($C136-J$1&lt;År1,0,I135*(1-VLOOKUP($A136,[1]Hugst!$R$5:$W$9,MATCH(ROUNDUP((J$1)/10,0)*10,[1]Hugst!$R$4:$W$4,0))))</f>
        <v>3486.2514437629538</v>
      </c>
      <c r="K136" s="168">
        <f ca="1">IF($C136-K$1&lt;År1,0,J135*(1-VLOOKUP($A136,[1]Hugst!$R$5:$W$9,MATCH(ROUNDUP((K$1)/10,0)*10,[1]Hugst!$R$4:$W$4,0))))</f>
        <v>3491.5551454159536</v>
      </c>
      <c r="L136" s="168">
        <f ca="1">IF($C136-L$1&lt;År1,0,K135*(1-VLOOKUP($A136,[1]Hugst!$R$5:$W$9,MATCH(ROUNDUP((L$1)/10,0)*10,[1]Hugst!$R$4:$W$4,0))))</f>
        <v>3496.8854988360649</v>
      </c>
      <c r="M136" s="168">
        <f ca="1">IF($C136-M$1&lt;År1,0,L135*(1-VLOOKUP($A136,[1]Hugst!$R$5:$W$9,MATCH(ROUNDUP((M$1)/10,0)*10,[1]Hugst!$R$4:$W$4,0))))</f>
        <v>3502.2426379517524</v>
      </c>
      <c r="N136" s="168">
        <f ca="1">IF($C136-N$1&lt;År1,0,M135*(1-VLOOKUP($A136,[1]Hugst!$R$5:$W$9,MATCH(ROUNDUP((N$1)/10,0)*10,[1]Hugst!$R$4:$W$4,0))))</f>
        <v>3507.6266973645065</v>
      </c>
      <c r="O136" s="168">
        <f ca="1">IF($C136-O$1&lt;År1,0,N135*(1-VLOOKUP($A136,[1]Hugst!$R$5:$W$9,MATCH(ROUNDUP((O$1)/10,0)*10,[1]Hugst!$R$4:$W$4,0))))</f>
        <v>3513.0378123521618</v>
      </c>
      <c r="P136" s="168">
        <f ca="1">IF($C136-P$1&lt;År1,0,O135*(1-VLOOKUP($A136,[1]Hugst!$R$5:$W$9,MATCH(ROUNDUP((P$1)/10,0)*10,[1]Hugst!$R$4:$W$4,0))))</f>
        <v>3518.4761188724765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1029.3132563807885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3460.1280711956033</v>
      </c>
      <c r="G137" s="168">
        <f ca="1">IF($C137-G$1&lt;År1,0,F136*(1-VLOOKUP($A137,[1]Hugst!$R$5:$W$9,MATCH(ROUNDUP((G$1)/10,0)*10,[1]Hugst!$R$4:$W$4,0))))</f>
        <v>3465.3004996196937</v>
      </c>
      <c r="H137" s="168">
        <f ca="1">IF($C137-H$1&lt;År1,0,G136*(1-VLOOKUP($A137,[1]Hugst!$R$5:$W$9,MATCH(ROUNDUP((H$1)/10,0)*10,[1]Hugst!$R$4:$W$4,0))))</f>
        <v>3470.498920146299</v>
      </c>
      <c r="I137" s="168">
        <f ca="1">IF($C137-I$1&lt;År1,0,H136*(1-VLOOKUP($A137,[1]Hugst!$R$5:$W$9,MATCH(ROUNDUP((I$1)/10,0)*10,[1]Hugst!$R$4:$W$4,0))))</f>
        <v>3475.7234633892181</v>
      </c>
      <c r="J137" s="168">
        <f ca="1">IF($C137-J$1&lt;År1,0,I136*(1-VLOOKUP($A137,[1]Hugst!$R$5:$W$9,MATCH(ROUNDUP((J$1)/10,0)*10,[1]Hugst!$R$4:$W$4,0))))</f>
        <v>3480.9742606182222</v>
      </c>
      <c r="K137" s="168">
        <f ca="1">IF($C137-K$1&lt;År1,0,J136*(1-VLOOKUP($A137,[1]Hugst!$R$5:$W$9,MATCH(ROUNDUP((K$1)/10,0)*10,[1]Hugst!$R$4:$W$4,0))))</f>
        <v>3486.2514437629538</v>
      </c>
      <c r="L137" s="168">
        <f ca="1">IF($C137-L$1&lt;År1,0,K136*(1-VLOOKUP($A137,[1]Hugst!$R$5:$W$9,MATCH(ROUNDUP((L$1)/10,0)*10,[1]Hugst!$R$4:$W$4,0))))</f>
        <v>3491.5551454159536</v>
      </c>
      <c r="M137" s="168">
        <f ca="1">IF($C137-M$1&lt;År1,0,L136*(1-VLOOKUP($A137,[1]Hugst!$R$5:$W$9,MATCH(ROUNDUP((M$1)/10,0)*10,[1]Hugst!$R$4:$W$4,0))))</f>
        <v>3496.8854988360649</v>
      </c>
      <c r="N137" s="168">
        <f ca="1">IF($C137-N$1&lt;År1,0,M136*(1-VLOOKUP($A137,[1]Hugst!$R$5:$W$9,MATCH(ROUNDUP((N$1)/10,0)*10,[1]Hugst!$R$4:$W$4,0))))</f>
        <v>3502.2426379517524</v>
      </c>
      <c r="O137" s="168">
        <f ca="1">IF($C137-O$1&lt;År1,0,N136*(1-VLOOKUP($A137,[1]Hugst!$R$5:$W$9,MATCH(ROUNDUP((O$1)/10,0)*10,[1]Hugst!$R$4:$W$4,0))))</f>
        <v>3507.6266973645065</v>
      </c>
      <c r="P137" s="168">
        <f ca="1">IF($C137-P$1&lt;År1,0,O136*(1-VLOOKUP($A137,[1]Hugst!$R$5:$W$9,MATCH(ROUNDUP((P$1)/10,0)*10,[1]Hugst!$R$4:$W$4,0))))</f>
        <v>3513.0378123521618</v>
      </c>
      <c r="Q137" s="168">
        <f ca="1">IF($C137-Q$1&lt;År1,0,P136*(1-VLOOKUP($A137,[1]Hugst!$R$5:$W$9,MATCH(ROUNDUP((Q$1)/10,0)*10,[1]Hugst!$R$4:$W$4,0))))</f>
        <v>3518.4761188724765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1024.1666900989367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3454.9815049137515</v>
      </c>
      <c r="G138" s="168">
        <f ca="1">IF($C138-G$1&lt;År1,0,F137*(1-VLOOKUP($A138,[1]Hugst!$R$5:$W$9,MATCH(ROUNDUP((G$1)/10,0)*10,[1]Hugst!$R$4:$W$4,0))))</f>
        <v>3460.1280711956033</v>
      </c>
      <c r="H138" s="168">
        <f ca="1">IF($C138-H$1&lt;År1,0,G137*(1-VLOOKUP($A138,[1]Hugst!$R$5:$W$9,MATCH(ROUNDUP((H$1)/10,0)*10,[1]Hugst!$R$4:$W$4,0))))</f>
        <v>3465.3004996196937</v>
      </c>
      <c r="I138" s="168">
        <f ca="1">IF($C138-I$1&lt;År1,0,H137*(1-VLOOKUP($A138,[1]Hugst!$R$5:$W$9,MATCH(ROUNDUP((I$1)/10,0)*10,[1]Hugst!$R$4:$W$4,0))))</f>
        <v>3470.498920146299</v>
      </c>
      <c r="J138" s="168">
        <f ca="1">IF($C138-J$1&lt;År1,0,I137*(1-VLOOKUP($A138,[1]Hugst!$R$5:$W$9,MATCH(ROUNDUP((J$1)/10,0)*10,[1]Hugst!$R$4:$W$4,0))))</f>
        <v>3475.7234633892181</v>
      </c>
      <c r="K138" s="168">
        <f ca="1">IF($C138-K$1&lt;År1,0,J137*(1-VLOOKUP($A138,[1]Hugst!$R$5:$W$9,MATCH(ROUNDUP((K$1)/10,0)*10,[1]Hugst!$R$4:$W$4,0))))</f>
        <v>3480.9742606182222</v>
      </c>
      <c r="L138" s="168">
        <f ca="1">IF($C138-L$1&lt;År1,0,K137*(1-VLOOKUP($A138,[1]Hugst!$R$5:$W$9,MATCH(ROUNDUP((L$1)/10,0)*10,[1]Hugst!$R$4:$W$4,0))))</f>
        <v>3486.2514437629538</v>
      </c>
      <c r="M138" s="168">
        <f ca="1">IF($C138-M$1&lt;År1,0,L137*(1-VLOOKUP($A138,[1]Hugst!$R$5:$W$9,MATCH(ROUNDUP((M$1)/10,0)*10,[1]Hugst!$R$4:$W$4,0))))</f>
        <v>3491.5551454159536</v>
      </c>
      <c r="N138" s="168">
        <f ca="1">IF($C138-N$1&lt;År1,0,M137*(1-VLOOKUP($A138,[1]Hugst!$R$5:$W$9,MATCH(ROUNDUP((N$1)/10,0)*10,[1]Hugst!$R$4:$W$4,0))))</f>
        <v>3496.8854988360649</v>
      </c>
      <c r="O138" s="168">
        <f ca="1">IF($C138-O$1&lt;År1,0,N137*(1-VLOOKUP($A138,[1]Hugst!$R$5:$W$9,MATCH(ROUNDUP((O$1)/10,0)*10,[1]Hugst!$R$4:$W$4,0))))</f>
        <v>3502.2426379517524</v>
      </c>
      <c r="P138" s="168">
        <f ca="1">IF($C138-P$1&lt;År1,0,O137*(1-VLOOKUP($A138,[1]Hugst!$R$5:$W$9,MATCH(ROUNDUP((P$1)/10,0)*10,[1]Hugst!$R$4:$W$4,0))))</f>
        <v>3507.6266973645065</v>
      </c>
      <c r="Q138" s="168">
        <f ca="1">IF($C138-Q$1&lt;År1,0,P137*(1-VLOOKUP($A138,[1]Hugst!$R$5:$W$9,MATCH(ROUNDUP((Q$1)/10,0)*10,[1]Hugst!$R$4:$W$4,0))))</f>
        <v>3513.0378123521618</v>
      </c>
      <c r="R138" s="168">
        <f ca="1">IF($C138-R$1&lt;År1,0,Q137*(1-VLOOKUP($A138,[1]Hugst!$R$5:$W$9,MATCH(ROUNDUP((R$1)/10,0)*10,[1]Hugst!$R$4:$W$4,0))))</f>
        <v>3518.4761188724765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1019.0458566484158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3449.8606714632306</v>
      </c>
      <c r="G139" s="168">
        <f ca="1">IF($C139-G$1&lt;År1,0,F138*(1-VLOOKUP($A139,[1]Hugst!$R$5:$W$9,MATCH(ROUNDUP((G$1)/10,0)*10,[1]Hugst!$R$4:$W$4,0))))</f>
        <v>3454.9815049137515</v>
      </c>
      <c r="H139" s="168">
        <f ca="1">IF($C139-H$1&lt;År1,0,G138*(1-VLOOKUP($A139,[1]Hugst!$R$5:$W$9,MATCH(ROUNDUP((H$1)/10,0)*10,[1]Hugst!$R$4:$W$4,0))))</f>
        <v>3460.1280711956033</v>
      </c>
      <c r="I139" s="168">
        <f ca="1">IF($C139-I$1&lt;År1,0,H138*(1-VLOOKUP($A139,[1]Hugst!$R$5:$W$9,MATCH(ROUNDUP((I$1)/10,0)*10,[1]Hugst!$R$4:$W$4,0))))</f>
        <v>3465.3004996196937</v>
      </c>
      <c r="J139" s="168">
        <f ca="1">IF($C139-J$1&lt;År1,0,I138*(1-VLOOKUP($A139,[1]Hugst!$R$5:$W$9,MATCH(ROUNDUP((J$1)/10,0)*10,[1]Hugst!$R$4:$W$4,0))))</f>
        <v>3470.498920146299</v>
      </c>
      <c r="K139" s="168">
        <f ca="1">IF($C139-K$1&lt;År1,0,J138*(1-VLOOKUP($A139,[1]Hugst!$R$5:$W$9,MATCH(ROUNDUP((K$1)/10,0)*10,[1]Hugst!$R$4:$W$4,0))))</f>
        <v>3475.7234633892181</v>
      </c>
      <c r="L139" s="168">
        <f ca="1">IF($C139-L$1&lt;År1,0,K138*(1-VLOOKUP($A139,[1]Hugst!$R$5:$W$9,MATCH(ROUNDUP((L$1)/10,0)*10,[1]Hugst!$R$4:$W$4,0))))</f>
        <v>3480.9742606182222</v>
      </c>
      <c r="M139" s="168">
        <f ca="1">IF($C139-M$1&lt;År1,0,L138*(1-VLOOKUP($A139,[1]Hugst!$R$5:$W$9,MATCH(ROUNDUP((M$1)/10,0)*10,[1]Hugst!$R$4:$W$4,0))))</f>
        <v>3486.2514437629538</v>
      </c>
      <c r="N139" s="168">
        <f ca="1">IF($C139-N$1&lt;År1,0,M138*(1-VLOOKUP($A139,[1]Hugst!$R$5:$W$9,MATCH(ROUNDUP((N$1)/10,0)*10,[1]Hugst!$R$4:$W$4,0))))</f>
        <v>3491.5551454159536</v>
      </c>
      <c r="O139" s="168">
        <f ca="1">IF($C139-O$1&lt;År1,0,N138*(1-VLOOKUP($A139,[1]Hugst!$R$5:$W$9,MATCH(ROUNDUP((O$1)/10,0)*10,[1]Hugst!$R$4:$W$4,0))))</f>
        <v>3496.8854988360649</v>
      </c>
      <c r="P139" s="168">
        <f ca="1">IF($C139-P$1&lt;År1,0,O138*(1-VLOOKUP($A139,[1]Hugst!$R$5:$W$9,MATCH(ROUNDUP((P$1)/10,0)*10,[1]Hugst!$R$4:$W$4,0))))</f>
        <v>3502.2426379517524</v>
      </c>
      <c r="Q139" s="168">
        <f ca="1">IF($C139-Q$1&lt;År1,0,P138*(1-VLOOKUP($A139,[1]Hugst!$R$5:$W$9,MATCH(ROUNDUP((Q$1)/10,0)*10,[1]Hugst!$R$4:$W$4,0))))</f>
        <v>3507.6266973645065</v>
      </c>
      <c r="R139" s="168">
        <f ca="1">IF($C139-R$1&lt;År1,0,Q138*(1-VLOOKUP($A139,[1]Hugst!$R$5:$W$9,MATCH(ROUNDUP((R$1)/10,0)*10,[1]Hugst!$R$4:$W$4,0))))</f>
        <v>3513.0378123521618</v>
      </c>
      <c r="S139" s="168">
        <f ca="1">IF($C139-S$1&lt;År1,0,R138*(1-VLOOKUP($A139,[1]Hugst!$R$5:$W$9,MATCH(ROUNDUP((S$1)/10,0)*10,[1]Hugst!$R$4:$W$4,0))))</f>
        <v>3518.4761188724765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1013.9506273651787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3444.7654421799934</v>
      </c>
      <c r="G140" s="168">
        <f ca="1">IF($C140-G$1&lt;År1,0,F139*(1-VLOOKUP($A140,[1]Hugst!$R$5:$W$9,MATCH(ROUNDUP((G$1)/10,0)*10,[1]Hugst!$R$4:$W$4,0))))</f>
        <v>3449.8606714632306</v>
      </c>
      <c r="H140" s="168">
        <f ca="1">IF($C140-H$1&lt;År1,0,G139*(1-VLOOKUP($A140,[1]Hugst!$R$5:$W$9,MATCH(ROUNDUP((H$1)/10,0)*10,[1]Hugst!$R$4:$W$4,0))))</f>
        <v>3454.9815049137515</v>
      </c>
      <c r="I140" s="168">
        <f ca="1">IF($C140-I$1&lt;År1,0,H139*(1-VLOOKUP($A140,[1]Hugst!$R$5:$W$9,MATCH(ROUNDUP((I$1)/10,0)*10,[1]Hugst!$R$4:$W$4,0))))</f>
        <v>3460.1280711956033</v>
      </c>
      <c r="J140" s="168">
        <f ca="1">IF($C140-J$1&lt;År1,0,I139*(1-VLOOKUP($A140,[1]Hugst!$R$5:$W$9,MATCH(ROUNDUP((J$1)/10,0)*10,[1]Hugst!$R$4:$W$4,0))))</f>
        <v>3465.3004996196937</v>
      </c>
      <c r="K140" s="168">
        <f ca="1">IF($C140-K$1&lt;År1,0,J139*(1-VLOOKUP($A140,[1]Hugst!$R$5:$W$9,MATCH(ROUNDUP((K$1)/10,0)*10,[1]Hugst!$R$4:$W$4,0))))</f>
        <v>3470.498920146299</v>
      </c>
      <c r="L140" s="168">
        <f ca="1">IF($C140-L$1&lt;År1,0,K139*(1-VLOOKUP($A140,[1]Hugst!$R$5:$W$9,MATCH(ROUNDUP((L$1)/10,0)*10,[1]Hugst!$R$4:$W$4,0))))</f>
        <v>3475.7234633892181</v>
      </c>
      <c r="M140" s="168">
        <f ca="1">IF($C140-M$1&lt;År1,0,L139*(1-VLOOKUP($A140,[1]Hugst!$R$5:$W$9,MATCH(ROUNDUP((M$1)/10,0)*10,[1]Hugst!$R$4:$W$4,0))))</f>
        <v>3480.9742606182222</v>
      </c>
      <c r="N140" s="168">
        <f ca="1">IF($C140-N$1&lt;År1,0,M139*(1-VLOOKUP($A140,[1]Hugst!$R$5:$W$9,MATCH(ROUNDUP((N$1)/10,0)*10,[1]Hugst!$R$4:$W$4,0))))</f>
        <v>3486.2514437629538</v>
      </c>
      <c r="O140" s="168">
        <f ca="1">IF($C140-O$1&lt;År1,0,N139*(1-VLOOKUP($A140,[1]Hugst!$R$5:$W$9,MATCH(ROUNDUP((O$1)/10,0)*10,[1]Hugst!$R$4:$W$4,0))))</f>
        <v>3491.5551454159536</v>
      </c>
      <c r="P140" s="168">
        <f ca="1">IF($C140-P$1&lt;År1,0,O139*(1-VLOOKUP($A140,[1]Hugst!$R$5:$W$9,MATCH(ROUNDUP((P$1)/10,0)*10,[1]Hugst!$R$4:$W$4,0))))</f>
        <v>3496.8854988360649</v>
      </c>
      <c r="Q140" s="168">
        <f ca="1">IF($C140-Q$1&lt;År1,0,P139*(1-VLOOKUP($A140,[1]Hugst!$R$5:$W$9,MATCH(ROUNDUP((Q$1)/10,0)*10,[1]Hugst!$R$4:$W$4,0))))</f>
        <v>3502.2426379517524</v>
      </c>
      <c r="R140" s="168">
        <f ca="1">IF($C140-R$1&lt;År1,0,Q139*(1-VLOOKUP($A140,[1]Hugst!$R$5:$W$9,MATCH(ROUNDUP((R$1)/10,0)*10,[1]Hugst!$R$4:$W$4,0))))</f>
        <v>3507.6266973645065</v>
      </c>
      <c r="S140" s="168">
        <f ca="1">IF($C140-S$1&lt;År1,0,R139*(1-VLOOKUP($A140,[1]Hugst!$R$5:$W$9,MATCH(ROUNDUP((S$1)/10,0)*10,[1]Hugst!$R$4:$W$4,0))))</f>
        <v>3513.0378123521618</v>
      </c>
      <c r="T140" s="168">
        <f ca="1">IF($C140-T$1&lt;År1,0,S139*(1-VLOOKUP($A140,[1]Hugst!$R$5:$W$9,MATCH(ROUNDUP((T$1)/10,0)*10,[1]Hugst!$R$4:$W$4,0))))</f>
        <v>3518.4761188724765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1008.8808742283727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3439.6956890431875</v>
      </c>
      <c r="G141" s="168">
        <f ca="1">IF($C141-G$1&lt;År1,0,F140*(1-VLOOKUP($A141,[1]Hugst!$R$5:$W$9,MATCH(ROUNDUP((G$1)/10,0)*10,[1]Hugst!$R$4:$W$4,0))))</f>
        <v>3444.7654421799934</v>
      </c>
      <c r="H141" s="168">
        <f ca="1">IF($C141-H$1&lt;År1,0,G140*(1-VLOOKUP($A141,[1]Hugst!$R$5:$W$9,MATCH(ROUNDUP((H$1)/10,0)*10,[1]Hugst!$R$4:$W$4,0))))</f>
        <v>3449.8606714632306</v>
      </c>
      <c r="I141" s="168">
        <f ca="1">IF($C141-I$1&lt;År1,0,H140*(1-VLOOKUP($A141,[1]Hugst!$R$5:$W$9,MATCH(ROUNDUP((I$1)/10,0)*10,[1]Hugst!$R$4:$W$4,0))))</f>
        <v>3454.9815049137515</v>
      </c>
      <c r="J141" s="168">
        <f ca="1">IF($C141-J$1&lt;År1,0,I140*(1-VLOOKUP($A141,[1]Hugst!$R$5:$W$9,MATCH(ROUNDUP((J$1)/10,0)*10,[1]Hugst!$R$4:$W$4,0))))</f>
        <v>3460.1280711956033</v>
      </c>
      <c r="K141" s="168">
        <f ca="1">IF($C141-K$1&lt;År1,0,J140*(1-VLOOKUP($A141,[1]Hugst!$R$5:$W$9,MATCH(ROUNDUP((K$1)/10,0)*10,[1]Hugst!$R$4:$W$4,0))))</f>
        <v>3465.3004996196937</v>
      </c>
      <c r="L141" s="168">
        <f ca="1">IF($C141-L$1&lt;År1,0,K140*(1-VLOOKUP($A141,[1]Hugst!$R$5:$W$9,MATCH(ROUNDUP((L$1)/10,0)*10,[1]Hugst!$R$4:$W$4,0))))</f>
        <v>3470.498920146299</v>
      </c>
      <c r="M141" s="168">
        <f ca="1">IF($C141-M$1&lt;År1,0,L140*(1-VLOOKUP($A141,[1]Hugst!$R$5:$W$9,MATCH(ROUNDUP((M$1)/10,0)*10,[1]Hugst!$R$4:$W$4,0))))</f>
        <v>3475.7234633892181</v>
      </c>
      <c r="N141" s="168">
        <f ca="1">IF($C141-N$1&lt;År1,0,M140*(1-VLOOKUP($A141,[1]Hugst!$R$5:$W$9,MATCH(ROUNDUP((N$1)/10,0)*10,[1]Hugst!$R$4:$W$4,0))))</f>
        <v>3480.9742606182222</v>
      </c>
      <c r="O141" s="168">
        <f ca="1">IF($C141-O$1&lt;År1,0,N140*(1-VLOOKUP($A141,[1]Hugst!$R$5:$W$9,MATCH(ROUNDUP((O$1)/10,0)*10,[1]Hugst!$R$4:$W$4,0))))</f>
        <v>3486.2514437629538</v>
      </c>
      <c r="P141" s="168">
        <f ca="1">IF($C141-P$1&lt;År1,0,O140*(1-VLOOKUP($A141,[1]Hugst!$R$5:$W$9,MATCH(ROUNDUP((P$1)/10,0)*10,[1]Hugst!$R$4:$W$4,0))))</f>
        <v>3491.5551454159536</v>
      </c>
      <c r="Q141" s="168">
        <f ca="1">IF($C141-Q$1&lt;År1,0,P140*(1-VLOOKUP($A141,[1]Hugst!$R$5:$W$9,MATCH(ROUNDUP((Q$1)/10,0)*10,[1]Hugst!$R$4:$W$4,0))))</f>
        <v>3496.8854988360649</v>
      </c>
      <c r="R141" s="168">
        <f ca="1">IF($C141-R$1&lt;År1,0,Q140*(1-VLOOKUP($A141,[1]Hugst!$R$5:$W$9,MATCH(ROUNDUP((R$1)/10,0)*10,[1]Hugst!$R$4:$W$4,0))))</f>
        <v>3502.2426379517524</v>
      </c>
      <c r="S141" s="168">
        <f ca="1">IF($C141-S$1&lt;År1,0,R140*(1-VLOOKUP($A141,[1]Hugst!$R$5:$W$9,MATCH(ROUNDUP((S$1)/10,0)*10,[1]Hugst!$R$4:$W$4,0))))</f>
        <v>3507.6266973645065</v>
      </c>
      <c r="T141" s="168">
        <f ca="1">IF($C141-T$1&lt;År1,0,S140*(1-VLOOKUP($A141,[1]Hugst!$R$5:$W$9,MATCH(ROUNDUP((T$1)/10,0)*10,[1]Hugst!$R$4:$W$4,0))))</f>
        <v>3513.0378123521618</v>
      </c>
      <c r="U141" s="168">
        <f ca="1">IF($C141-U$1&lt;År1,0,T140*(1-VLOOKUP($A141,[1]Hugst!$R$5:$W$9,MATCH(ROUNDUP((U$1)/10,0)*10,[1]Hugst!$R$4:$W$4,0))))</f>
        <v>3518.4761188724765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1003.8364698572259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3434.6512846720407</v>
      </c>
      <c r="G142" s="168">
        <f ca="1">IF($C142-G$1&lt;År1,0,F141*(1-VLOOKUP($A142,[1]Hugst!$R$5:$W$9,MATCH(ROUNDUP((G$1)/10,0)*10,[1]Hugst!$R$4:$W$4,0))))</f>
        <v>3439.6956890431875</v>
      </c>
      <c r="H142" s="168">
        <f ca="1">IF($C142-H$1&lt;År1,0,G141*(1-VLOOKUP($A142,[1]Hugst!$R$5:$W$9,MATCH(ROUNDUP((H$1)/10,0)*10,[1]Hugst!$R$4:$W$4,0))))</f>
        <v>3444.7654421799934</v>
      </c>
      <c r="I142" s="168">
        <f ca="1">IF($C142-I$1&lt;År1,0,H141*(1-VLOOKUP($A142,[1]Hugst!$R$5:$W$9,MATCH(ROUNDUP((I$1)/10,0)*10,[1]Hugst!$R$4:$W$4,0))))</f>
        <v>3449.8606714632306</v>
      </c>
      <c r="J142" s="168">
        <f ca="1">IF($C142-J$1&lt;År1,0,I141*(1-VLOOKUP($A142,[1]Hugst!$R$5:$W$9,MATCH(ROUNDUP((J$1)/10,0)*10,[1]Hugst!$R$4:$W$4,0))))</f>
        <v>3454.9815049137515</v>
      </c>
      <c r="K142" s="168">
        <f ca="1">IF($C142-K$1&lt;År1,0,J141*(1-VLOOKUP($A142,[1]Hugst!$R$5:$W$9,MATCH(ROUNDUP((K$1)/10,0)*10,[1]Hugst!$R$4:$W$4,0))))</f>
        <v>3460.1280711956033</v>
      </c>
      <c r="L142" s="168">
        <f ca="1">IF($C142-L$1&lt;År1,0,K141*(1-VLOOKUP($A142,[1]Hugst!$R$5:$W$9,MATCH(ROUNDUP((L$1)/10,0)*10,[1]Hugst!$R$4:$W$4,0))))</f>
        <v>3465.3004996196937</v>
      </c>
      <c r="M142" s="168">
        <f ca="1">IF($C142-M$1&lt;År1,0,L141*(1-VLOOKUP($A142,[1]Hugst!$R$5:$W$9,MATCH(ROUNDUP((M$1)/10,0)*10,[1]Hugst!$R$4:$W$4,0))))</f>
        <v>3470.498920146299</v>
      </c>
      <c r="N142" s="168">
        <f ca="1">IF($C142-N$1&lt;År1,0,M141*(1-VLOOKUP($A142,[1]Hugst!$R$5:$W$9,MATCH(ROUNDUP((N$1)/10,0)*10,[1]Hugst!$R$4:$W$4,0))))</f>
        <v>3475.7234633892181</v>
      </c>
      <c r="O142" s="168">
        <f ca="1">IF($C142-O$1&lt;År1,0,N141*(1-VLOOKUP($A142,[1]Hugst!$R$5:$W$9,MATCH(ROUNDUP((O$1)/10,0)*10,[1]Hugst!$R$4:$W$4,0))))</f>
        <v>3480.9742606182222</v>
      </c>
      <c r="P142" s="168">
        <f ca="1">IF($C142-P$1&lt;År1,0,O141*(1-VLOOKUP($A142,[1]Hugst!$R$5:$W$9,MATCH(ROUNDUP((P$1)/10,0)*10,[1]Hugst!$R$4:$W$4,0))))</f>
        <v>3486.2514437629538</v>
      </c>
      <c r="Q142" s="168">
        <f ca="1">IF($C142-Q$1&lt;År1,0,P141*(1-VLOOKUP($A142,[1]Hugst!$R$5:$W$9,MATCH(ROUNDUP((Q$1)/10,0)*10,[1]Hugst!$R$4:$W$4,0))))</f>
        <v>3491.5551454159536</v>
      </c>
      <c r="R142" s="168">
        <f ca="1">IF($C142-R$1&lt;År1,0,Q141*(1-VLOOKUP($A142,[1]Hugst!$R$5:$W$9,MATCH(ROUNDUP((R$1)/10,0)*10,[1]Hugst!$R$4:$W$4,0))))</f>
        <v>3496.8854988360649</v>
      </c>
      <c r="S142" s="168">
        <f ca="1">IF($C142-S$1&lt;År1,0,R141*(1-VLOOKUP($A142,[1]Hugst!$R$5:$W$9,MATCH(ROUNDUP((S$1)/10,0)*10,[1]Hugst!$R$4:$W$4,0))))</f>
        <v>3502.2426379517524</v>
      </c>
      <c r="T142" s="168">
        <f ca="1">IF($C142-T$1&lt;År1,0,S141*(1-VLOOKUP($A142,[1]Hugst!$R$5:$W$9,MATCH(ROUNDUP((T$1)/10,0)*10,[1]Hugst!$R$4:$W$4,0))))</f>
        <v>3507.6266973645065</v>
      </c>
      <c r="U142" s="168">
        <f ca="1">IF($C142-U$1&lt;År1,0,T141*(1-VLOOKUP($A142,[1]Hugst!$R$5:$W$9,MATCH(ROUNDUP((U$1)/10,0)*10,[1]Hugst!$R$4:$W$4,0))))</f>
        <v>3513.0378123521618</v>
      </c>
      <c r="V142" s="168">
        <f ca="1">IF($C142-V$1&lt;År1,0,U141*(1-VLOOKUP($A142,[1]Hugst!$R$5:$W$9,MATCH(ROUNDUP((V$1)/10,0)*10,[1]Hugst!$R$4:$W$4,0))))</f>
        <v>3518.4761188724765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998.81728750793263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3429.6321023227474</v>
      </c>
      <c r="G143" s="168">
        <f ca="1">IF($C143-G$1&lt;År1,0,F142*(1-VLOOKUP($A143,[1]Hugst!$R$5:$W$9,MATCH(ROUNDUP((G$1)/10,0)*10,[1]Hugst!$R$4:$W$4,0))))</f>
        <v>3434.6512846720407</v>
      </c>
      <c r="H143" s="168">
        <f ca="1">IF($C143-H$1&lt;År1,0,G142*(1-VLOOKUP($A143,[1]Hugst!$R$5:$W$9,MATCH(ROUNDUP((H$1)/10,0)*10,[1]Hugst!$R$4:$W$4,0))))</f>
        <v>3439.6956890431875</v>
      </c>
      <c r="I143" s="168">
        <f ca="1">IF($C143-I$1&lt;År1,0,H142*(1-VLOOKUP($A143,[1]Hugst!$R$5:$W$9,MATCH(ROUNDUP((I$1)/10,0)*10,[1]Hugst!$R$4:$W$4,0))))</f>
        <v>3444.7654421799934</v>
      </c>
      <c r="J143" s="168">
        <f ca="1">IF($C143-J$1&lt;År1,0,I142*(1-VLOOKUP($A143,[1]Hugst!$R$5:$W$9,MATCH(ROUNDUP((J$1)/10,0)*10,[1]Hugst!$R$4:$W$4,0))))</f>
        <v>3449.8606714632306</v>
      </c>
      <c r="K143" s="168">
        <f ca="1">IF($C143-K$1&lt;År1,0,J142*(1-VLOOKUP($A143,[1]Hugst!$R$5:$W$9,MATCH(ROUNDUP((K$1)/10,0)*10,[1]Hugst!$R$4:$W$4,0))))</f>
        <v>3454.9815049137515</v>
      </c>
      <c r="L143" s="168">
        <f ca="1">IF($C143-L$1&lt;År1,0,K142*(1-VLOOKUP($A143,[1]Hugst!$R$5:$W$9,MATCH(ROUNDUP((L$1)/10,0)*10,[1]Hugst!$R$4:$W$4,0))))</f>
        <v>3460.1280711956033</v>
      </c>
      <c r="M143" s="168">
        <f ca="1">IF($C143-M$1&lt;År1,0,L142*(1-VLOOKUP($A143,[1]Hugst!$R$5:$W$9,MATCH(ROUNDUP((M$1)/10,0)*10,[1]Hugst!$R$4:$W$4,0))))</f>
        <v>3465.3004996196937</v>
      </c>
      <c r="N143" s="168">
        <f ca="1">IF($C143-N$1&lt;År1,0,M142*(1-VLOOKUP($A143,[1]Hugst!$R$5:$W$9,MATCH(ROUNDUP((N$1)/10,0)*10,[1]Hugst!$R$4:$W$4,0))))</f>
        <v>3470.498920146299</v>
      </c>
      <c r="O143" s="168">
        <f ca="1">IF($C143-O$1&lt;År1,0,N142*(1-VLOOKUP($A143,[1]Hugst!$R$5:$W$9,MATCH(ROUNDUP((O$1)/10,0)*10,[1]Hugst!$R$4:$W$4,0))))</f>
        <v>3475.7234633892181</v>
      </c>
      <c r="P143" s="168">
        <f ca="1">IF($C143-P$1&lt;År1,0,O142*(1-VLOOKUP($A143,[1]Hugst!$R$5:$W$9,MATCH(ROUNDUP((P$1)/10,0)*10,[1]Hugst!$R$4:$W$4,0))))</f>
        <v>3480.9742606182222</v>
      </c>
      <c r="Q143" s="168">
        <f ca="1">IF($C143-Q$1&lt;År1,0,P142*(1-VLOOKUP($A143,[1]Hugst!$R$5:$W$9,MATCH(ROUNDUP((Q$1)/10,0)*10,[1]Hugst!$R$4:$W$4,0))))</f>
        <v>3486.2514437629538</v>
      </c>
      <c r="R143" s="168">
        <f ca="1">IF($C143-R$1&lt;År1,0,Q142*(1-VLOOKUP($A143,[1]Hugst!$R$5:$W$9,MATCH(ROUNDUP((R$1)/10,0)*10,[1]Hugst!$R$4:$W$4,0))))</f>
        <v>3491.5551454159536</v>
      </c>
      <c r="S143" s="168">
        <f ca="1">IF($C143-S$1&lt;År1,0,R142*(1-VLOOKUP($A143,[1]Hugst!$R$5:$W$9,MATCH(ROUNDUP((S$1)/10,0)*10,[1]Hugst!$R$4:$W$4,0))))</f>
        <v>3496.8854988360649</v>
      </c>
      <c r="T143" s="168">
        <f ca="1">IF($C143-T$1&lt;År1,0,S142*(1-VLOOKUP($A143,[1]Hugst!$R$5:$W$9,MATCH(ROUNDUP((T$1)/10,0)*10,[1]Hugst!$R$4:$W$4,0))))</f>
        <v>3502.2426379517524</v>
      </c>
      <c r="U143" s="168">
        <f ca="1">IF($C143-U$1&lt;År1,0,T142*(1-VLOOKUP($A143,[1]Hugst!$R$5:$W$9,MATCH(ROUNDUP((U$1)/10,0)*10,[1]Hugst!$R$4:$W$4,0))))</f>
        <v>3507.6266973645065</v>
      </c>
      <c r="V143" s="168">
        <f ca="1">IF($C143-V$1&lt;År1,0,U142*(1-VLOOKUP($A143,[1]Hugst!$R$5:$W$9,MATCH(ROUNDUP((V$1)/10,0)*10,[1]Hugst!$R$4:$W$4,0))))</f>
        <v>3513.0378123521618</v>
      </c>
      <c r="W143" s="168">
        <f ca="1">IF($C143-W$1&lt;År1,0,V142*(1-VLOOKUP($A143,[1]Hugst!$R$5:$W$9,MATCH(ROUNDUP((W$1)/10,0)*10,[1]Hugst!$R$4:$W$4,0))))</f>
        <v>3518.4761188724765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993.82320107042324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3424.638015885238</v>
      </c>
      <c r="G144" s="168">
        <f ca="1">IF($C144-G$1&lt;År1,0,F143*(1-VLOOKUP($A144,[1]Hugst!$R$5:$W$9,MATCH(ROUNDUP((G$1)/10,0)*10,[1]Hugst!$R$4:$W$4,0))))</f>
        <v>3429.6321023227474</v>
      </c>
      <c r="H144" s="168">
        <f ca="1">IF($C144-H$1&lt;År1,0,G143*(1-VLOOKUP($A144,[1]Hugst!$R$5:$W$9,MATCH(ROUNDUP((H$1)/10,0)*10,[1]Hugst!$R$4:$W$4,0))))</f>
        <v>3434.6512846720407</v>
      </c>
      <c r="I144" s="168">
        <f ca="1">IF($C144-I$1&lt;År1,0,H143*(1-VLOOKUP($A144,[1]Hugst!$R$5:$W$9,MATCH(ROUNDUP((I$1)/10,0)*10,[1]Hugst!$R$4:$W$4,0))))</f>
        <v>3439.6956890431875</v>
      </c>
      <c r="J144" s="168">
        <f ca="1">IF($C144-J$1&lt;År1,0,I143*(1-VLOOKUP($A144,[1]Hugst!$R$5:$W$9,MATCH(ROUNDUP((J$1)/10,0)*10,[1]Hugst!$R$4:$W$4,0))))</f>
        <v>3444.7654421799934</v>
      </c>
      <c r="K144" s="168">
        <f ca="1">IF($C144-K$1&lt;År1,0,J143*(1-VLOOKUP($A144,[1]Hugst!$R$5:$W$9,MATCH(ROUNDUP((K$1)/10,0)*10,[1]Hugst!$R$4:$W$4,0))))</f>
        <v>3449.8606714632306</v>
      </c>
      <c r="L144" s="168">
        <f ca="1">IF($C144-L$1&lt;År1,0,K143*(1-VLOOKUP($A144,[1]Hugst!$R$5:$W$9,MATCH(ROUNDUP((L$1)/10,0)*10,[1]Hugst!$R$4:$W$4,0))))</f>
        <v>3454.9815049137515</v>
      </c>
      <c r="M144" s="168">
        <f ca="1">IF($C144-M$1&lt;År1,0,L143*(1-VLOOKUP($A144,[1]Hugst!$R$5:$W$9,MATCH(ROUNDUP((M$1)/10,0)*10,[1]Hugst!$R$4:$W$4,0))))</f>
        <v>3460.1280711956033</v>
      </c>
      <c r="N144" s="168">
        <f ca="1">IF($C144-N$1&lt;År1,0,M143*(1-VLOOKUP($A144,[1]Hugst!$R$5:$W$9,MATCH(ROUNDUP((N$1)/10,0)*10,[1]Hugst!$R$4:$W$4,0))))</f>
        <v>3465.3004996196937</v>
      </c>
      <c r="O144" s="168">
        <f ca="1">IF($C144-O$1&lt;År1,0,N143*(1-VLOOKUP($A144,[1]Hugst!$R$5:$W$9,MATCH(ROUNDUP((O$1)/10,0)*10,[1]Hugst!$R$4:$W$4,0))))</f>
        <v>3470.498920146299</v>
      </c>
      <c r="P144" s="168">
        <f ca="1">IF($C144-P$1&lt;År1,0,O143*(1-VLOOKUP($A144,[1]Hugst!$R$5:$W$9,MATCH(ROUNDUP((P$1)/10,0)*10,[1]Hugst!$R$4:$W$4,0))))</f>
        <v>3475.7234633892181</v>
      </c>
      <c r="Q144" s="168">
        <f ca="1">IF($C144-Q$1&lt;År1,0,P143*(1-VLOOKUP($A144,[1]Hugst!$R$5:$W$9,MATCH(ROUNDUP((Q$1)/10,0)*10,[1]Hugst!$R$4:$W$4,0))))</f>
        <v>3480.9742606182222</v>
      </c>
      <c r="R144" s="168">
        <f ca="1">IF($C144-R$1&lt;År1,0,Q143*(1-VLOOKUP($A144,[1]Hugst!$R$5:$W$9,MATCH(ROUNDUP((R$1)/10,0)*10,[1]Hugst!$R$4:$W$4,0))))</f>
        <v>3486.2514437629538</v>
      </c>
      <c r="S144" s="168">
        <f ca="1">IF($C144-S$1&lt;År1,0,R143*(1-VLOOKUP($A144,[1]Hugst!$R$5:$W$9,MATCH(ROUNDUP((S$1)/10,0)*10,[1]Hugst!$R$4:$W$4,0))))</f>
        <v>3491.5551454159536</v>
      </c>
      <c r="T144" s="168">
        <f ca="1">IF($C144-T$1&lt;År1,0,S143*(1-VLOOKUP($A144,[1]Hugst!$R$5:$W$9,MATCH(ROUNDUP((T$1)/10,0)*10,[1]Hugst!$R$4:$W$4,0))))</f>
        <v>3496.8854988360649</v>
      </c>
      <c r="U144" s="168">
        <f ca="1">IF($C144-U$1&lt;År1,0,T143*(1-VLOOKUP($A144,[1]Hugst!$R$5:$W$9,MATCH(ROUNDUP((U$1)/10,0)*10,[1]Hugst!$R$4:$W$4,0))))</f>
        <v>3502.2426379517524</v>
      </c>
      <c r="V144" s="168">
        <f ca="1">IF($C144-V$1&lt;År1,0,U143*(1-VLOOKUP($A144,[1]Hugst!$R$5:$W$9,MATCH(ROUNDUP((V$1)/10,0)*10,[1]Hugst!$R$4:$W$4,0))))</f>
        <v>3507.6266973645065</v>
      </c>
      <c r="W144" s="168">
        <f ca="1">IF($C144-W$1&lt;År1,0,V143*(1-VLOOKUP($A144,[1]Hugst!$R$5:$W$9,MATCH(ROUNDUP((W$1)/10,0)*10,[1]Hugst!$R$4:$W$4,0))))</f>
        <v>3513.0378123521618</v>
      </c>
      <c r="X144" s="168">
        <f ca="1">IF($C144-X$1&lt;År1,0,W143*(1-VLOOKUP($A144,[1]Hugst!$R$5:$W$9,MATCH(ROUNDUP((X$1)/10,0)*10,[1]Hugst!$R$4:$W$4,0))))</f>
        <v>3518.4761188724765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988.85408506501699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3419.6688998798318</v>
      </c>
      <c r="G145" s="168">
        <f ca="1">IF($C145-G$1&lt;År1,0,F144*(1-VLOOKUP($A145,[1]Hugst!$R$5:$W$9,MATCH(ROUNDUP((G$1)/10,0)*10,[1]Hugst!$R$4:$W$4,0))))</f>
        <v>3424.638015885238</v>
      </c>
      <c r="H145" s="168">
        <f ca="1">IF($C145-H$1&lt;År1,0,G144*(1-VLOOKUP($A145,[1]Hugst!$R$5:$W$9,MATCH(ROUNDUP((H$1)/10,0)*10,[1]Hugst!$R$4:$W$4,0))))</f>
        <v>3429.6321023227474</v>
      </c>
      <c r="I145" s="168">
        <f ca="1">IF($C145-I$1&lt;År1,0,H144*(1-VLOOKUP($A145,[1]Hugst!$R$5:$W$9,MATCH(ROUNDUP((I$1)/10,0)*10,[1]Hugst!$R$4:$W$4,0))))</f>
        <v>3434.6512846720407</v>
      </c>
      <c r="J145" s="168">
        <f ca="1">IF($C145-J$1&lt;År1,0,I144*(1-VLOOKUP($A145,[1]Hugst!$R$5:$W$9,MATCH(ROUNDUP((J$1)/10,0)*10,[1]Hugst!$R$4:$W$4,0))))</f>
        <v>3439.6956890431875</v>
      </c>
      <c r="K145" s="168">
        <f ca="1">IF($C145-K$1&lt;År1,0,J144*(1-VLOOKUP($A145,[1]Hugst!$R$5:$W$9,MATCH(ROUNDUP((K$1)/10,0)*10,[1]Hugst!$R$4:$W$4,0))))</f>
        <v>3444.7654421799934</v>
      </c>
      <c r="L145" s="168">
        <f ca="1">IF($C145-L$1&lt;År1,0,K144*(1-VLOOKUP($A145,[1]Hugst!$R$5:$W$9,MATCH(ROUNDUP((L$1)/10,0)*10,[1]Hugst!$R$4:$W$4,0))))</f>
        <v>3449.8606714632306</v>
      </c>
      <c r="M145" s="168">
        <f ca="1">IF($C145-M$1&lt;År1,0,L144*(1-VLOOKUP($A145,[1]Hugst!$R$5:$W$9,MATCH(ROUNDUP((M$1)/10,0)*10,[1]Hugst!$R$4:$W$4,0))))</f>
        <v>3454.9815049137515</v>
      </c>
      <c r="N145" s="168">
        <f ca="1">IF($C145-N$1&lt;År1,0,M144*(1-VLOOKUP($A145,[1]Hugst!$R$5:$W$9,MATCH(ROUNDUP((N$1)/10,0)*10,[1]Hugst!$R$4:$W$4,0))))</f>
        <v>3460.1280711956033</v>
      </c>
      <c r="O145" s="168">
        <f ca="1">IF($C145-O$1&lt;År1,0,N144*(1-VLOOKUP($A145,[1]Hugst!$R$5:$W$9,MATCH(ROUNDUP((O$1)/10,0)*10,[1]Hugst!$R$4:$W$4,0))))</f>
        <v>3465.3004996196937</v>
      </c>
      <c r="P145" s="168">
        <f ca="1">IF($C145-P$1&lt;År1,0,O144*(1-VLOOKUP($A145,[1]Hugst!$R$5:$W$9,MATCH(ROUNDUP((P$1)/10,0)*10,[1]Hugst!$R$4:$W$4,0))))</f>
        <v>3470.498920146299</v>
      </c>
      <c r="Q145" s="168">
        <f ca="1">IF($C145-Q$1&lt;År1,0,P144*(1-VLOOKUP($A145,[1]Hugst!$R$5:$W$9,MATCH(ROUNDUP((Q$1)/10,0)*10,[1]Hugst!$R$4:$W$4,0))))</f>
        <v>3475.7234633892181</v>
      </c>
      <c r="R145" s="168">
        <f ca="1">IF($C145-R$1&lt;År1,0,Q144*(1-VLOOKUP($A145,[1]Hugst!$R$5:$W$9,MATCH(ROUNDUP((R$1)/10,0)*10,[1]Hugst!$R$4:$W$4,0))))</f>
        <v>3480.9742606182222</v>
      </c>
      <c r="S145" s="168">
        <f ca="1">IF($C145-S$1&lt;År1,0,R144*(1-VLOOKUP($A145,[1]Hugst!$R$5:$W$9,MATCH(ROUNDUP((S$1)/10,0)*10,[1]Hugst!$R$4:$W$4,0))))</f>
        <v>3486.2514437629538</v>
      </c>
      <c r="T145" s="168">
        <f ca="1">IF($C145-T$1&lt;År1,0,S144*(1-VLOOKUP($A145,[1]Hugst!$R$5:$W$9,MATCH(ROUNDUP((T$1)/10,0)*10,[1]Hugst!$R$4:$W$4,0))))</f>
        <v>3491.5551454159536</v>
      </c>
      <c r="U145" s="168">
        <f ca="1">IF($C145-U$1&lt;År1,0,T144*(1-VLOOKUP($A145,[1]Hugst!$R$5:$W$9,MATCH(ROUNDUP((U$1)/10,0)*10,[1]Hugst!$R$4:$W$4,0))))</f>
        <v>3496.8854988360649</v>
      </c>
      <c r="V145" s="168">
        <f ca="1">IF($C145-V$1&lt;År1,0,U144*(1-VLOOKUP($A145,[1]Hugst!$R$5:$W$9,MATCH(ROUNDUP((V$1)/10,0)*10,[1]Hugst!$R$4:$W$4,0))))</f>
        <v>3502.2426379517524</v>
      </c>
      <c r="W145" s="168">
        <f ca="1">IF($C145-W$1&lt;År1,0,V144*(1-VLOOKUP($A145,[1]Hugst!$R$5:$W$9,MATCH(ROUNDUP((W$1)/10,0)*10,[1]Hugst!$R$4:$W$4,0))))</f>
        <v>3507.6266973645065</v>
      </c>
      <c r="X145" s="168">
        <f ca="1">IF($C145-X$1&lt;År1,0,W144*(1-VLOOKUP($A145,[1]Hugst!$R$5:$W$9,MATCH(ROUNDUP((X$1)/10,0)*10,[1]Hugst!$R$4:$W$4,0))))</f>
        <v>3513.0378123521618</v>
      </c>
      <c r="Y145" s="168">
        <f ca="1">IF($C145-Y$1&lt;År1,0,X144*(1-VLOOKUP($A145,[1]Hugst!$R$5:$W$9,MATCH(ROUNDUP((Y$1)/10,0)*10,[1]Hugst!$R$4:$W$4,0))))</f>
        <v>3518.4761188724765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983.90981463971548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3414.7246294545303</v>
      </c>
      <c r="G146" s="168">
        <f ca="1">IF($C146-G$1&lt;År1,0,F145*(1-VLOOKUP($A146,[1]Hugst!$R$5:$W$9,MATCH(ROUNDUP((G$1)/10,0)*10,[1]Hugst!$R$4:$W$4,0))))</f>
        <v>3419.6688998798318</v>
      </c>
      <c r="H146" s="168">
        <f ca="1">IF($C146-H$1&lt;År1,0,G145*(1-VLOOKUP($A146,[1]Hugst!$R$5:$W$9,MATCH(ROUNDUP((H$1)/10,0)*10,[1]Hugst!$R$4:$W$4,0))))</f>
        <v>3424.638015885238</v>
      </c>
      <c r="I146" s="168">
        <f ca="1">IF($C146-I$1&lt;År1,0,H145*(1-VLOOKUP($A146,[1]Hugst!$R$5:$W$9,MATCH(ROUNDUP((I$1)/10,0)*10,[1]Hugst!$R$4:$W$4,0))))</f>
        <v>3429.6321023227474</v>
      </c>
      <c r="J146" s="168">
        <f ca="1">IF($C146-J$1&lt;År1,0,I145*(1-VLOOKUP($A146,[1]Hugst!$R$5:$W$9,MATCH(ROUNDUP((J$1)/10,0)*10,[1]Hugst!$R$4:$W$4,0))))</f>
        <v>3434.6512846720407</v>
      </c>
      <c r="K146" s="168">
        <f ca="1">IF($C146-K$1&lt;År1,0,J145*(1-VLOOKUP($A146,[1]Hugst!$R$5:$W$9,MATCH(ROUNDUP((K$1)/10,0)*10,[1]Hugst!$R$4:$W$4,0))))</f>
        <v>3439.6956890431875</v>
      </c>
      <c r="L146" s="168">
        <f ca="1">IF($C146-L$1&lt;År1,0,K145*(1-VLOOKUP($A146,[1]Hugst!$R$5:$W$9,MATCH(ROUNDUP((L$1)/10,0)*10,[1]Hugst!$R$4:$W$4,0))))</f>
        <v>3444.7654421799934</v>
      </c>
      <c r="M146" s="168">
        <f ca="1">IF($C146-M$1&lt;År1,0,L145*(1-VLOOKUP($A146,[1]Hugst!$R$5:$W$9,MATCH(ROUNDUP((M$1)/10,0)*10,[1]Hugst!$R$4:$W$4,0))))</f>
        <v>3449.8606714632306</v>
      </c>
      <c r="N146" s="168">
        <f ca="1">IF($C146-N$1&lt;År1,0,M145*(1-VLOOKUP($A146,[1]Hugst!$R$5:$W$9,MATCH(ROUNDUP((N$1)/10,0)*10,[1]Hugst!$R$4:$W$4,0))))</f>
        <v>3454.9815049137515</v>
      </c>
      <c r="O146" s="168">
        <f ca="1">IF($C146-O$1&lt;År1,0,N145*(1-VLOOKUP($A146,[1]Hugst!$R$5:$W$9,MATCH(ROUNDUP((O$1)/10,0)*10,[1]Hugst!$R$4:$W$4,0))))</f>
        <v>3460.1280711956033</v>
      </c>
      <c r="P146" s="168">
        <f ca="1">IF($C146-P$1&lt;År1,0,O145*(1-VLOOKUP($A146,[1]Hugst!$R$5:$W$9,MATCH(ROUNDUP((P$1)/10,0)*10,[1]Hugst!$R$4:$W$4,0))))</f>
        <v>3465.3004996196937</v>
      </c>
      <c r="Q146" s="168">
        <f ca="1">IF($C146-Q$1&lt;År1,0,P145*(1-VLOOKUP($A146,[1]Hugst!$R$5:$W$9,MATCH(ROUNDUP((Q$1)/10,0)*10,[1]Hugst!$R$4:$W$4,0))))</f>
        <v>3470.498920146299</v>
      </c>
      <c r="R146" s="168">
        <f ca="1">IF($C146-R$1&lt;År1,0,Q145*(1-VLOOKUP($A146,[1]Hugst!$R$5:$W$9,MATCH(ROUNDUP((R$1)/10,0)*10,[1]Hugst!$R$4:$W$4,0))))</f>
        <v>3475.7234633892181</v>
      </c>
      <c r="S146" s="168">
        <f ca="1">IF($C146-S$1&lt;År1,0,R145*(1-VLOOKUP($A146,[1]Hugst!$R$5:$W$9,MATCH(ROUNDUP((S$1)/10,0)*10,[1]Hugst!$R$4:$W$4,0))))</f>
        <v>3480.9742606182222</v>
      </c>
      <c r="T146" s="168">
        <f ca="1">IF($C146-T$1&lt;År1,0,S145*(1-VLOOKUP($A146,[1]Hugst!$R$5:$W$9,MATCH(ROUNDUP((T$1)/10,0)*10,[1]Hugst!$R$4:$W$4,0))))</f>
        <v>3486.2514437629538</v>
      </c>
      <c r="U146" s="168">
        <f ca="1">IF($C146-U$1&lt;År1,0,T145*(1-VLOOKUP($A146,[1]Hugst!$R$5:$W$9,MATCH(ROUNDUP((U$1)/10,0)*10,[1]Hugst!$R$4:$W$4,0))))</f>
        <v>3491.5551454159536</v>
      </c>
      <c r="V146" s="168">
        <f ca="1">IF($C146-V$1&lt;År1,0,U145*(1-VLOOKUP($A146,[1]Hugst!$R$5:$W$9,MATCH(ROUNDUP((V$1)/10,0)*10,[1]Hugst!$R$4:$W$4,0))))</f>
        <v>3496.8854988360649</v>
      </c>
      <c r="W146" s="168">
        <f ca="1">IF($C146-W$1&lt;År1,0,V145*(1-VLOOKUP($A146,[1]Hugst!$R$5:$W$9,MATCH(ROUNDUP((W$1)/10,0)*10,[1]Hugst!$R$4:$W$4,0))))</f>
        <v>3502.2426379517524</v>
      </c>
      <c r="X146" s="168">
        <f ca="1">IF($C146-X$1&lt;År1,0,W145*(1-VLOOKUP($A146,[1]Hugst!$R$5:$W$9,MATCH(ROUNDUP((X$1)/10,0)*10,[1]Hugst!$R$4:$W$4,0))))</f>
        <v>3507.6266973645065</v>
      </c>
      <c r="Y146" s="168">
        <f ca="1">IF($C146-Y$1&lt;År1,0,X145*(1-VLOOKUP($A146,[1]Hugst!$R$5:$W$9,MATCH(ROUNDUP((Y$1)/10,0)*10,[1]Hugst!$R$4:$W$4,0))))</f>
        <v>3513.0378123521618</v>
      </c>
      <c r="Z146" s="168">
        <f ca="1">IF($C146-Z$1&lt;År1,0,Y145*(1-VLOOKUP($A146,[1]Hugst!$R$5:$W$9,MATCH(ROUNDUP((Z$1)/10,0)*10,[1]Hugst!$R$4:$W$4,0))))</f>
        <v>3518.4761188724765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978.99026556653553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3409.8050803813503</v>
      </c>
      <c r="G147" s="168">
        <f ca="1">IF($C147-G$1&lt;År1,0,F146*(1-VLOOKUP($A147,[1]Hugst!$R$5:$W$9,MATCH(ROUNDUP((G$1)/10,0)*10,[1]Hugst!$R$4:$W$4,0))))</f>
        <v>3414.7246294545303</v>
      </c>
      <c r="H147" s="168">
        <f ca="1">IF($C147-H$1&lt;År1,0,G146*(1-VLOOKUP($A147,[1]Hugst!$R$5:$W$9,MATCH(ROUNDUP((H$1)/10,0)*10,[1]Hugst!$R$4:$W$4,0))))</f>
        <v>3419.6688998798318</v>
      </c>
      <c r="I147" s="168">
        <f ca="1">IF($C147-I$1&lt;År1,0,H146*(1-VLOOKUP($A147,[1]Hugst!$R$5:$W$9,MATCH(ROUNDUP((I$1)/10,0)*10,[1]Hugst!$R$4:$W$4,0))))</f>
        <v>3424.638015885238</v>
      </c>
      <c r="J147" s="168">
        <f ca="1">IF($C147-J$1&lt;År1,0,I146*(1-VLOOKUP($A147,[1]Hugst!$R$5:$W$9,MATCH(ROUNDUP((J$1)/10,0)*10,[1]Hugst!$R$4:$W$4,0))))</f>
        <v>3429.6321023227474</v>
      </c>
      <c r="K147" s="168">
        <f ca="1">IF($C147-K$1&lt;År1,0,J146*(1-VLOOKUP($A147,[1]Hugst!$R$5:$W$9,MATCH(ROUNDUP((K$1)/10,0)*10,[1]Hugst!$R$4:$W$4,0))))</f>
        <v>3434.6512846720407</v>
      </c>
      <c r="L147" s="168">
        <f ca="1">IF($C147-L$1&lt;År1,0,K146*(1-VLOOKUP($A147,[1]Hugst!$R$5:$W$9,MATCH(ROUNDUP((L$1)/10,0)*10,[1]Hugst!$R$4:$W$4,0))))</f>
        <v>3439.6956890431875</v>
      </c>
      <c r="M147" s="168">
        <f ca="1">IF($C147-M$1&lt;År1,0,L146*(1-VLOOKUP($A147,[1]Hugst!$R$5:$W$9,MATCH(ROUNDUP((M$1)/10,0)*10,[1]Hugst!$R$4:$W$4,0))))</f>
        <v>3444.7654421799934</v>
      </c>
      <c r="N147" s="168">
        <f ca="1">IF($C147-N$1&lt;År1,0,M146*(1-VLOOKUP($A147,[1]Hugst!$R$5:$W$9,MATCH(ROUNDUP((N$1)/10,0)*10,[1]Hugst!$R$4:$W$4,0))))</f>
        <v>3449.8606714632306</v>
      </c>
      <c r="O147" s="168">
        <f ca="1">IF($C147-O$1&lt;År1,0,N146*(1-VLOOKUP($A147,[1]Hugst!$R$5:$W$9,MATCH(ROUNDUP((O$1)/10,0)*10,[1]Hugst!$R$4:$W$4,0))))</f>
        <v>3454.9815049137515</v>
      </c>
      <c r="P147" s="168">
        <f ca="1">IF($C147-P$1&lt;År1,0,O146*(1-VLOOKUP($A147,[1]Hugst!$R$5:$W$9,MATCH(ROUNDUP((P$1)/10,0)*10,[1]Hugst!$R$4:$W$4,0))))</f>
        <v>3460.1280711956033</v>
      </c>
      <c r="Q147" s="168">
        <f ca="1">IF($C147-Q$1&lt;År1,0,P146*(1-VLOOKUP($A147,[1]Hugst!$R$5:$W$9,MATCH(ROUNDUP((Q$1)/10,0)*10,[1]Hugst!$R$4:$W$4,0))))</f>
        <v>3465.3004996196937</v>
      </c>
      <c r="R147" s="168">
        <f ca="1">IF($C147-R$1&lt;År1,0,Q146*(1-VLOOKUP($A147,[1]Hugst!$R$5:$W$9,MATCH(ROUNDUP((R$1)/10,0)*10,[1]Hugst!$R$4:$W$4,0))))</f>
        <v>3470.498920146299</v>
      </c>
      <c r="S147" s="168">
        <f ca="1">IF($C147-S$1&lt;År1,0,R146*(1-VLOOKUP($A147,[1]Hugst!$R$5:$W$9,MATCH(ROUNDUP((S$1)/10,0)*10,[1]Hugst!$R$4:$W$4,0))))</f>
        <v>3475.7234633892181</v>
      </c>
      <c r="T147" s="168">
        <f ca="1">IF($C147-T$1&lt;År1,0,S146*(1-VLOOKUP($A147,[1]Hugst!$R$5:$W$9,MATCH(ROUNDUP((T$1)/10,0)*10,[1]Hugst!$R$4:$W$4,0))))</f>
        <v>3480.9742606182222</v>
      </c>
      <c r="U147" s="168">
        <f ca="1">IF($C147-U$1&lt;År1,0,T146*(1-VLOOKUP($A147,[1]Hugst!$R$5:$W$9,MATCH(ROUNDUP((U$1)/10,0)*10,[1]Hugst!$R$4:$W$4,0))))</f>
        <v>3486.2514437629538</v>
      </c>
      <c r="V147" s="168">
        <f ca="1">IF($C147-V$1&lt;År1,0,U146*(1-VLOOKUP($A147,[1]Hugst!$R$5:$W$9,MATCH(ROUNDUP((V$1)/10,0)*10,[1]Hugst!$R$4:$W$4,0))))</f>
        <v>3491.5551454159536</v>
      </c>
      <c r="W147" s="168">
        <f ca="1">IF($C147-W$1&lt;År1,0,V146*(1-VLOOKUP($A147,[1]Hugst!$R$5:$W$9,MATCH(ROUNDUP((W$1)/10,0)*10,[1]Hugst!$R$4:$W$4,0))))</f>
        <v>3496.8854988360649</v>
      </c>
      <c r="X147" s="168">
        <f ca="1">IF($C147-X$1&lt;År1,0,W146*(1-VLOOKUP($A147,[1]Hugst!$R$5:$W$9,MATCH(ROUNDUP((X$1)/10,0)*10,[1]Hugst!$R$4:$W$4,0))))</f>
        <v>3502.2426379517524</v>
      </c>
      <c r="Y147" s="168">
        <f ca="1">IF($C147-Y$1&lt;År1,0,X146*(1-VLOOKUP($A147,[1]Hugst!$R$5:$W$9,MATCH(ROUNDUP((Y$1)/10,0)*10,[1]Hugst!$R$4:$W$4,0))))</f>
        <v>3507.6266973645065</v>
      </c>
      <c r="Z147" s="168">
        <f ca="1">IF($C147-Z$1&lt;År1,0,Y146*(1-VLOOKUP($A147,[1]Hugst!$R$5:$W$9,MATCH(ROUNDUP((Z$1)/10,0)*10,[1]Hugst!$R$4:$W$4,0))))</f>
        <v>3513.0378123521618</v>
      </c>
      <c r="AA147" s="168">
        <f ca="1">IF($C147-AA$1&lt;År1,0,Z146*(1-VLOOKUP($A147,[1]Hugst!$R$5:$W$9,MATCH(ROUNDUP((AA$1)/10,0)*10,[1]Hugst!$R$4:$W$4,0))))</f>
        <v>3518.4761188724765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974.09531423868611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3404.9101290535009</v>
      </c>
      <c r="G148" s="168">
        <f ca="1">IF($C148-G$1&lt;År1,0,F147*(1-VLOOKUP($A148,[1]Hugst!$R$5:$W$9,MATCH(ROUNDUP((G$1)/10,0)*10,[1]Hugst!$R$4:$W$4,0))))</f>
        <v>3409.8050803813503</v>
      </c>
      <c r="H148" s="168">
        <f ca="1">IF($C148-H$1&lt;År1,0,G147*(1-VLOOKUP($A148,[1]Hugst!$R$5:$W$9,MATCH(ROUNDUP((H$1)/10,0)*10,[1]Hugst!$R$4:$W$4,0))))</f>
        <v>3414.7246294545303</v>
      </c>
      <c r="I148" s="168">
        <f ca="1">IF($C148-I$1&lt;År1,0,H147*(1-VLOOKUP($A148,[1]Hugst!$R$5:$W$9,MATCH(ROUNDUP((I$1)/10,0)*10,[1]Hugst!$R$4:$W$4,0))))</f>
        <v>3419.6688998798318</v>
      </c>
      <c r="J148" s="168">
        <f ca="1">IF($C148-J$1&lt;År1,0,I147*(1-VLOOKUP($A148,[1]Hugst!$R$5:$W$9,MATCH(ROUNDUP((J$1)/10,0)*10,[1]Hugst!$R$4:$W$4,0))))</f>
        <v>3424.638015885238</v>
      </c>
      <c r="K148" s="168">
        <f ca="1">IF($C148-K$1&lt;År1,0,J147*(1-VLOOKUP($A148,[1]Hugst!$R$5:$W$9,MATCH(ROUNDUP((K$1)/10,0)*10,[1]Hugst!$R$4:$W$4,0))))</f>
        <v>3429.6321023227474</v>
      </c>
      <c r="L148" s="168">
        <f ca="1">IF($C148-L$1&lt;År1,0,K147*(1-VLOOKUP($A148,[1]Hugst!$R$5:$W$9,MATCH(ROUNDUP((L$1)/10,0)*10,[1]Hugst!$R$4:$W$4,0))))</f>
        <v>3434.6512846720407</v>
      </c>
      <c r="M148" s="168">
        <f ca="1">IF($C148-M$1&lt;År1,0,L147*(1-VLOOKUP($A148,[1]Hugst!$R$5:$W$9,MATCH(ROUNDUP((M$1)/10,0)*10,[1]Hugst!$R$4:$W$4,0))))</f>
        <v>3439.6956890431875</v>
      </c>
      <c r="N148" s="168">
        <f ca="1">IF($C148-N$1&lt;År1,0,M147*(1-VLOOKUP($A148,[1]Hugst!$R$5:$W$9,MATCH(ROUNDUP((N$1)/10,0)*10,[1]Hugst!$R$4:$W$4,0))))</f>
        <v>3444.7654421799934</v>
      </c>
      <c r="O148" s="168">
        <f ca="1">IF($C148-O$1&lt;År1,0,N147*(1-VLOOKUP($A148,[1]Hugst!$R$5:$W$9,MATCH(ROUNDUP((O$1)/10,0)*10,[1]Hugst!$R$4:$W$4,0))))</f>
        <v>3449.8606714632306</v>
      </c>
      <c r="P148" s="168">
        <f ca="1">IF($C148-P$1&lt;År1,0,O147*(1-VLOOKUP($A148,[1]Hugst!$R$5:$W$9,MATCH(ROUNDUP((P$1)/10,0)*10,[1]Hugst!$R$4:$W$4,0))))</f>
        <v>3454.9815049137515</v>
      </c>
      <c r="Q148" s="168">
        <f ca="1">IF($C148-Q$1&lt;År1,0,P147*(1-VLOOKUP($A148,[1]Hugst!$R$5:$W$9,MATCH(ROUNDUP((Q$1)/10,0)*10,[1]Hugst!$R$4:$W$4,0))))</f>
        <v>3460.1280711956033</v>
      </c>
      <c r="R148" s="168">
        <f ca="1">IF($C148-R$1&lt;År1,0,Q147*(1-VLOOKUP($A148,[1]Hugst!$R$5:$W$9,MATCH(ROUNDUP((R$1)/10,0)*10,[1]Hugst!$R$4:$W$4,0))))</f>
        <v>3465.3004996196937</v>
      </c>
      <c r="S148" s="168">
        <f ca="1">IF($C148-S$1&lt;År1,0,R147*(1-VLOOKUP($A148,[1]Hugst!$R$5:$W$9,MATCH(ROUNDUP((S$1)/10,0)*10,[1]Hugst!$R$4:$W$4,0))))</f>
        <v>3470.498920146299</v>
      </c>
      <c r="T148" s="168">
        <f ca="1">IF($C148-T$1&lt;År1,0,S147*(1-VLOOKUP($A148,[1]Hugst!$R$5:$W$9,MATCH(ROUNDUP((T$1)/10,0)*10,[1]Hugst!$R$4:$W$4,0))))</f>
        <v>3475.7234633892181</v>
      </c>
      <c r="U148" s="168">
        <f ca="1">IF($C148-U$1&lt;År1,0,T147*(1-VLOOKUP($A148,[1]Hugst!$R$5:$W$9,MATCH(ROUNDUP((U$1)/10,0)*10,[1]Hugst!$R$4:$W$4,0))))</f>
        <v>3480.9742606182222</v>
      </c>
      <c r="V148" s="168">
        <f ca="1">IF($C148-V$1&lt;År1,0,U147*(1-VLOOKUP($A148,[1]Hugst!$R$5:$W$9,MATCH(ROUNDUP((V$1)/10,0)*10,[1]Hugst!$R$4:$W$4,0))))</f>
        <v>3486.2514437629538</v>
      </c>
      <c r="W148" s="168">
        <f ca="1">IF($C148-W$1&lt;År1,0,V147*(1-VLOOKUP($A148,[1]Hugst!$R$5:$W$9,MATCH(ROUNDUP((W$1)/10,0)*10,[1]Hugst!$R$4:$W$4,0))))</f>
        <v>3491.5551454159536</v>
      </c>
      <c r="X148" s="168">
        <f ca="1">IF($C148-X$1&lt;År1,0,W147*(1-VLOOKUP($A148,[1]Hugst!$R$5:$W$9,MATCH(ROUNDUP((X$1)/10,0)*10,[1]Hugst!$R$4:$W$4,0))))</f>
        <v>3496.8854988360649</v>
      </c>
      <c r="Y148" s="168">
        <f ca="1">IF($C148-Y$1&lt;År1,0,X147*(1-VLOOKUP($A148,[1]Hugst!$R$5:$W$9,MATCH(ROUNDUP((Y$1)/10,0)*10,[1]Hugst!$R$4:$W$4,0))))</f>
        <v>3502.2426379517524</v>
      </c>
      <c r="Z148" s="168">
        <f ca="1">IF($C148-Z$1&lt;År1,0,Y147*(1-VLOOKUP($A148,[1]Hugst!$R$5:$W$9,MATCH(ROUNDUP((Z$1)/10,0)*10,[1]Hugst!$R$4:$W$4,0))))</f>
        <v>3507.6266973645065</v>
      </c>
      <c r="AA148" s="168">
        <f ca="1">IF($C148-AA$1&lt;År1,0,Z147*(1-VLOOKUP($A148,[1]Hugst!$R$5:$W$9,MATCH(ROUNDUP((AA$1)/10,0)*10,[1]Hugst!$R$4:$W$4,0))))</f>
        <v>3513.0378123521618</v>
      </c>
      <c r="AB148" s="168">
        <f ca="1">IF($C148-AB$1&lt;År1,0,AA147*(1-VLOOKUP($A148,[1]Hugst!$R$5:$W$9,MATCH(ROUNDUP((AB$1)/10,0)*10,[1]Hugst!$R$4:$W$4,0))))</f>
        <v>3518.4761188724765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969.22483766748337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3400.0396524822982</v>
      </c>
      <c r="G149" s="168">
        <f ca="1">IF($C149-G$1&lt;År1,0,F148*(1-VLOOKUP($A149,[1]Hugst!$R$5:$W$9,MATCH(ROUNDUP((G$1)/10,0)*10,[1]Hugst!$R$4:$W$4,0))))</f>
        <v>3404.9101290535009</v>
      </c>
      <c r="H149" s="168">
        <f ca="1">IF($C149-H$1&lt;År1,0,G148*(1-VLOOKUP($A149,[1]Hugst!$R$5:$W$9,MATCH(ROUNDUP((H$1)/10,0)*10,[1]Hugst!$R$4:$W$4,0))))</f>
        <v>3409.8050803813503</v>
      </c>
      <c r="I149" s="168">
        <f ca="1">IF($C149-I$1&lt;År1,0,H148*(1-VLOOKUP($A149,[1]Hugst!$R$5:$W$9,MATCH(ROUNDUP((I$1)/10,0)*10,[1]Hugst!$R$4:$W$4,0))))</f>
        <v>3414.7246294545303</v>
      </c>
      <c r="J149" s="168">
        <f ca="1">IF($C149-J$1&lt;År1,0,I148*(1-VLOOKUP($A149,[1]Hugst!$R$5:$W$9,MATCH(ROUNDUP((J$1)/10,0)*10,[1]Hugst!$R$4:$W$4,0))))</f>
        <v>3419.6688998798318</v>
      </c>
      <c r="K149" s="168">
        <f ca="1">IF($C149-K$1&lt;År1,0,J148*(1-VLOOKUP($A149,[1]Hugst!$R$5:$W$9,MATCH(ROUNDUP((K$1)/10,0)*10,[1]Hugst!$R$4:$W$4,0))))</f>
        <v>3424.638015885238</v>
      </c>
      <c r="L149" s="168">
        <f ca="1">IF($C149-L$1&lt;År1,0,K148*(1-VLOOKUP($A149,[1]Hugst!$R$5:$W$9,MATCH(ROUNDUP((L$1)/10,0)*10,[1]Hugst!$R$4:$W$4,0))))</f>
        <v>3429.6321023227474</v>
      </c>
      <c r="M149" s="168">
        <f ca="1">IF($C149-M$1&lt;År1,0,L148*(1-VLOOKUP($A149,[1]Hugst!$R$5:$W$9,MATCH(ROUNDUP((M$1)/10,0)*10,[1]Hugst!$R$4:$W$4,0))))</f>
        <v>3434.6512846720407</v>
      </c>
      <c r="N149" s="168">
        <f ca="1">IF($C149-N$1&lt;År1,0,M148*(1-VLOOKUP($A149,[1]Hugst!$R$5:$W$9,MATCH(ROUNDUP((N$1)/10,0)*10,[1]Hugst!$R$4:$W$4,0))))</f>
        <v>3439.6956890431875</v>
      </c>
      <c r="O149" s="168">
        <f ca="1">IF($C149-O$1&lt;År1,0,N148*(1-VLOOKUP($A149,[1]Hugst!$R$5:$W$9,MATCH(ROUNDUP((O$1)/10,0)*10,[1]Hugst!$R$4:$W$4,0))))</f>
        <v>3444.7654421799934</v>
      </c>
      <c r="P149" s="168">
        <f ca="1">IF($C149-P$1&lt;År1,0,O148*(1-VLOOKUP($A149,[1]Hugst!$R$5:$W$9,MATCH(ROUNDUP((P$1)/10,0)*10,[1]Hugst!$R$4:$W$4,0))))</f>
        <v>3449.8606714632306</v>
      </c>
      <c r="Q149" s="168">
        <f ca="1">IF($C149-Q$1&lt;År1,0,P148*(1-VLOOKUP($A149,[1]Hugst!$R$5:$W$9,MATCH(ROUNDUP((Q$1)/10,0)*10,[1]Hugst!$R$4:$W$4,0))))</f>
        <v>3454.9815049137515</v>
      </c>
      <c r="R149" s="168">
        <f ca="1">IF($C149-R$1&lt;År1,0,Q148*(1-VLOOKUP($A149,[1]Hugst!$R$5:$W$9,MATCH(ROUNDUP((R$1)/10,0)*10,[1]Hugst!$R$4:$W$4,0))))</f>
        <v>3460.1280711956033</v>
      </c>
      <c r="S149" s="168">
        <f ca="1">IF($C149-S$1&lt;År1,0,R148*(1-VLOOKUP($A149,[1]Hugst!$R$5:$W$9,MATCH(ROUNDUP((S$1)/10,0)*10,[1]Hugst!$R$4:$W$4,0))))</f>
        <v>3465.3004996196937</v>
      </c>
      <c r="T149" s="168">
        <f ca="1">IF($C149-T$1&lt;År1,0,S148*(1-VLOOKUP($A149,[1]Hugst!$R$5:$W$9,MATCH(ROUNDUP((T$1)/10,0)*10,[1]Hugst!$R$4:$W$4,0))))</f>
        <v>3470.498920146299</v>
      </c>
      <c r="U149" s="168">
        <f ca="1">IF($C149-U$1&lt;År1,0,T148*(1-VLOOKUP($A149,[1]Hugst!$R$5:$W$9,MATCH(ROUNDUP((U$1)/10,0)*10,[1]Hugst!$R$4:$W$4,0))))</f>
        <v>3475.7234633892181</v>
      </c>
      <c r="V149" s="168">
        <f ca="1">IF($C149-V$1&lt;År1,0,U148*(1-VLOOKUP($A149,[1]Hugst!$R$5:$W$9,MATCH(ROUNDUP((V$1)/10,0)*10,[1]Hugst!$R$4:$W$4,0))))</f>
        <v>3480.9742606182222</v>
      </c>
      <c r="W149" s="168">
        <f ca="1">IF($C149-W$1&lt;År1,0,V148*(1-VLOOKUP($A149,[1]Hugst!$R$5:$W$9,MATCH(ROUNDUP((W$1)/10,0)*10,[1]Hugst!$R$4:$W$4,0))))</f>
        <v>3486.2514437629538</v>
      </c>
      <c r="X149" s="168">
        <f ca="1">IF($C149-X$1&lt;År1,0,W148*(1-VLOOKUP($A149,[1]Hugst!$R$5:$W$9,MATCH(ROUNDUP((X$1)/10,0)*10,[1]Hugst!$R$4:$W$4,0))))</f>
        <v>3491.5551454159536</v>
      </c>
      <c r="Y149" s="168">
        <f ca="1">IF($C149-Y$1&lt;År1,0,X148*(1-VLOOKUP($A149,[1]Hugst!$R$5:$W$9,MATCH(ROUNDUP((Y$1)/10,0)*10,[1]Hugst!$R$4:$W$4,0))))</f>
        <v>3496.8854988360649</v>
      </c>
      <c r="Z149" s="168">
        <f ca="1">IF($C149-Z$1&lt;År1,0,Y148*(1-VLOOKUP($A149,[1]Hugst!$R$5:$W$9,MATCH(ROUNDUP((Z$1)/10,0)*10,[1]Hugst!$R$4:$W$4,0))))</f>
        <v>3502.2426379517524</v>
      </c>
      <c r="AA149" s="168">
        <f ca="1">IF($C149-AA$1&lt;År1,0,Z148*(1-VLOOKUP($A149,[1]Hugst!$R$5:$W$9,MATCH(ROUNDUP((AA$1)/10,0)*10,[1]Hugst!$R$4:$W$4,0))))</f>
        <v>3507.6266973645065</v>
      </c>
      <c r="AB149" s="168">
        <f ca="1">IF($C149-AB$1&lt;År1,0,AA148*(1-VLOOKUP($A149,[1]Hugst!$R$5:$W$9,MATCH(ROUNDUP((AB$1)/10,0)*10,[1]Hugst!$R$4:$W$4,0))))</f>
        <v>3513.0378123521618</v>
      </c>
      <c r="AC149" s="168">
        <f ca="1">IF($C149-AC$1&lt;År1,0,AB148*(1-VLOOKUP($A149,[1]Hugst!$R$5:$W$9,MATCH(ROUNDUP((AC$1)/10,0)*10,[1]Hugst!$R$4:$W$4,0))))</f>
        <v>3518.4761188724765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964.37871347914916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3395.1935282939639</v>
      </c>
      <c r="G150" s="168">
        <f ca="1">IF($C150-G$1&lt;År1,0,F149*(1-VLOOKUP($A150,[1]Hugst!$R$5:$W$9,MATCH(ROUNDUP((G$1)/10,0)*10,[1]Hugst!$R$4:$W$4,0))))</f>
        <v>3400.0396524822982</v>
      </c>
      <c r="H150" s="168">
        <f ca="1">IF($C150-H$1&lt;År1,0,G149*(1-VLOOKUP($A150,[1]Hugst!$R$5:$W$9,MATCH(ROUNDUP((H$1)/10,0)*10,[1]Hugst!$R$4:$W$4,0))))</f>
        <v>3404.9101290535009</v>
      </c>
      <c r="I150" s="168">
        <f ca="1">IF($C150-I$1&lt;År1,0,H149*(1-VLOOKUP($A150,[1]Hugst!$R$5:$W$9,MATCH(ROUNDUP((I$1)/10,0)*10,[1]Hugst!$R$4:$W$4,0))))</f>
        <v>3409.8050803813503</v>
      </c>
      <c r="J150" s="168">
        <f ca="1">IF($C150-J$1&lt;År1,0,I149*(1-VLOOKUP($A150,[1]Hugst!$R$5:$W$9,MATCH(ROUNDUP((J$1)/10,0)*10,[1]Hugst!$R$4:$W$4,0))))</f>
        <v>3414.7246294545303</v>
      </c>
      <c r="K150" s="168">
        <f ca="1">IF($C150-K$1&lt;År1,0,J149*(1-VLOOKUP($A150,[1]Hugst!$R$5:$W$9,MATCH(ROUNDUP((K$1)/10,0)*10,[1]Hugst!$R$4:$W$4,0))))</f>
        <v>3419.6688998798318</v>
      </c>
      <c r="L150" s="168">
        <f ca="1">IF($C150-L$1&lt;År1,0,K149*(1-VLOOKUP($A150,[1]Hugst!$R$5:$W$9,MATCH(ROUNDUP((L$1)/10,0)*10,[1]Hugst!$R$4:$W$4,0))))</f>
        <v>3424.638015885238</v>
      </c>
      <c r="M150" s="168">
        <f ca="1">IF($C150-M$1&lt;År1,0,L149*(1-VLOOKUP($A150,[1]Hugst!$R$5:$W$9,MATCH(ROUNDUP((M$1)/10,0)*10,[1]Hugst!$R$4:$W$4,0))))</f>
        <v>3429.6321023227474</v>
      </c>
      <c r="N150" s="168">
        <f ca="1">IF($C150-N$1&lt;År1,0,M149*(1-VLOOKUP($A150,[1]Hugst!$R$5:$W$9,MATCH(ROUNDUP((N$1)/10,0)*10,[1]Hugst!$R$4:$W$4,0))))</f>
        <v>3434.6512846720407</v>
      </c>
      <c r="O150" s="168">
        <f ca="1">IF($C150-O$1&lt;År1,0,N149*(1-VLOOKUP($A150,[1]Hugst!$R$5:$W$9,MATCH(ROUNDUP((O$1)/10,0)*10,[1]Hugst!$R$4:$W$4,0))))</f>
        <v>3439.6956890431875</v>
      </c>
      <c r="P150" s="168">
        <f ca="1">IF($C150-P$1&lt;År1,0,O149*(1-VLOOKUP($A150,[1]Hugst!$R$5:$W$9,MATCH(ROUNDUP((P$1)/10,0)*10,[1]Hugst!$R$4:$W$4,0))))</f>
        <v>3444.7654421799934</v>
      </c>
      <c r="Q150" s="168">
        <f ca="1">IF($C150-Q$1&lt;År1,0,P149*(1-VLOOKUP($A150,[1]Hugst!$R$5:$W$9,MATCH(ROUNDUP((Q$1)/10,0)*10,[1]Hugst!$R$4:$W$4,0))))</f>
        <v>3449.8606714632306</v>
      </c>
      <c r="R150" s="168">
        <f ca="1">IF($C150-R$1&lt;År1,0,Q149*(1-VLOOKUP($A150,[1]Hugst!$R$5:$W$9,MATCH(ROUNDUP((R$1)/10,0)*10,[1]Hugst!$R$4:$W$4,0))))</f>
        <v>3454.9815049137515</v>
      </c>
      <c r="S150" s="168">
        <f ca="1">IF($C150-S$1&lt;År1,0,R149*(1-VLOOKUP($A150,[1]Hugst!$R$5:$W$9,MATCH(ROUNDUP((S$1)/10,0)*10,[1]Hugst!$R$4:$W$4,0))))</f>
        <v>3460.1280711956033</v>
      </c>
      <c r="T150" s="168">
        <f ca="1">IF($C150-T$1&lt;År1,0,S149*(1-VLOOKUP($A150,[1]Hugst!$R$5:$W$9,MATCH(ROUNDUP((T$1)/10,0)*10,[1]Hugst!$R$4:$W$4,0))))</f>
        <v>3465.3004996196937</v>
      </c>
      <c r="U150" s="168">
        <f ca="1">IF($C150-U$1&lt;År1,0,T149*(1-VLOOKUP($A150,[1]Hugst!$R$5:$W$9,MATCH(ROUNDUP((U$1)/10,0)*10,[1]Hugst!$R$4:$W$4,0))))</f>
        <v>3470.498920146299</v>
      </c>
      <c r="V150" s="168">
        <f ca="1">IF($C150-V$1&lt;År1,0,U149*(1-VLOOKUP($A150,[1]Hugst!$R$5:$W$9,MATCH(ROUNDUP((V$1)/10,0)*10,[1]Hugst!$R$4:$W$4,0))))</f>
        <v>3475.7234633892181</v>
      </c>
      <c r="W150" s="168">
        <f ca="1">IF($C150-W$1&lt;År1,0,V149*(1-VLOOKUP($A150,[1]Hugst!$R$5:$W$9,MATCH(ROUNDUP((W$1)/10,0)*10,[1]Hugst!$R$4:$W$4,0))))</f>
        <v>3480.9742606182222</v>
      </c>
      <c r="X150" s="168">
        <f ca="1">IF($C150-X$1&lt;År1,0,W149*(1-VLOOKUP($A150,[1]Hugst!$R$5:$W$9,MATCH(ROUNDUP((X$1)/10,0)*10,[1]Hugst!$R$4:$W$4,0))))</f>
        <v>3486.2514437629538</v>
      </c>
      <c r="Y150" s="168">
        <f ca="1">IF($C150-Y$1&lt;År1,0,X149*(1-VLOOKUP($A150,[1]Hugst!$R$5:$W$9,MATCH(ROUNDUP((Y$1)/10,0)*10,[1]Hugst!$R$4:$W$4,0))))</f>
        <v>3491.5551454159536</v>
      </c>
      <c r="Z150" s="168">
        <f ca="1">IF($C150-Z$1&lt;År1,0,Y149*(1-VLOOKUP($A150,[1]Hugst!$R$5:$W$9,MATCH(ROUNDUP((Z$1)/10,0)*10,[1]Hugst!$R$4:$W$4,0))))</f>
        <v>3496.8854988360649</v>
      </c>
      <c r="AA150" s="168">
        <f ca="1">IF($C150-AA$1&lt;År1,0,Z149*(1-VLOOKUP($A150,[1]Hugst!$R$5:$W$9,MATCH(ROUNDUP((AA$1)/10,0)*10,[1]Hugst!$R$4:$W$4,0))))</f>
        <v>3502.2426379517524</v>
      </c>
      <c r="AB150" s="168">
        <f ca="1">IF($C150-AB$1&lt;År1,0,AA149*(1-VLOOKUP($A150,[1]Hugst!$R$5:$W$9,MATCH(ROUNDUP((AB$1)/10,0)*10,[1]Hugst!$R$4:$W$4,0))))</f>
        <v>3507.6266973645065</v>
      </c>
      <c r="AC150" s="168">
        <f ca="1">IF($C150-AC$1&lt;År1,0,AB149*(1-VLOOKUP($A150,[1]Hugst!$R$5:$W$9,MATCH(ROUNDUP((AC$1)/10,0)*10,[1]Hugst!$R$4:$W$4,0))))</f>
        <v>3513.0378123521618</v>
      </c>
      <c r="AD150" s="168">
        <f ca="1">IF($C150-AD$1&lt;År1,0,AC149*(1-VLOOKUP($A150,[1]Hugst!$R$5:$W$9,MATCH(ROUNDUP((AD$1)/10,0)*10,[1]Hugst!$R$4:$W$4,0))))</f>
        <v>3518.4761188724765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959.55681991175516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3390.3716347265699</v>
      </c>
      <c r="G151" s="168">
        <f ca="1">IF($C151-G$1&lt;År1,0,F150*(1-VLOOKUP($A151,[1]Hugst!$R$5:$W$9,MATCH(ROUNDUP((G$1)/10,0)*10,[1]Hugst!$R$4:$W$4,0))))</f>
        <v>3395.1935282939639</v>
      </c>
      <c r="H151" s="168">
        <f ca="1">IF($C151-H$1&lt;År1,0,G150*(1-VLOOKUP($A151,[1]Hugst!$R$5:$W$9,MATCH(ROUNDUP((H$1)/10,0)*10,[1]Hugst!$R$4:$W$4,0))))</f>
        <v>3400.0396524822982</v>
      </c>
      <c r="I151" s="168">
        <f ca="1">IF($C151-I$1&lt;År1,0,H150*(1-VLOOKUP($A151,[1]Hugst!$R$5:$W$9,MATCH(ROUNDUP((I$1)/10,0)*10,[1]Hugst!$R$4:$W$4,0))))</f>
        <v>3404.9101290535009</v>
      </c>
      <c r="J151" s="168">
        <f ca="1">IF($C151-J$1&lt;År1,0,I150*(1-VLOOKUP($A151,[1]Hugst!$R$5:$W$9,MATCH(ROUNDUP((J$1)/10,0)*10,[1]Hugst!$R$4:$W$4,0))))</f>
        <v>3409.8050803813503</v>
      </c>
      <c r="K151" s="168">
        <f ca="1">IF($C151-K$1&lt;År1,0,J150*(1-VLOOKUP($A151,[1]Hugst!$R$5:$W$9,MATCH(ROUNDUP((K$1)/10,0)*10,[1]Hugst!$R$4:$W$4,0))))</f>
        <v>3414.7246294545303</v>
      </c>
      <c r="L151" s="168">
        <f ca="1">IF($C151-L$1&lt;År1,0,K150*(1-VLOOKUP($A151,[1]Hugst!$R$5:$W$9,MATCH(ROUNDUP((L$1)/10,0)*10,[1]Hugst!$R$4:$W$4,0))))</f>
        <v>3419.6688998798318</v>
      </c>
      <c r="M151" s="168">
        <f ca="1">IF($C151-M$1&lt;År1,0,L150*(1-VLOOKUP($A151,[1]Hugst!$R$5:$W$9,MATCH(ROUNDUP((M$1)/10,0)*10,[1]Hugst!$R$4:$W$4,0))))</f>
        <v>3424.638015885238</v>
      </c>
      <c r="N151" s="168">
        <f ca="1">IF($C151-N$1&lt;År1,0,M150*(1-VLOOKUP($A151,[1]Hugst!$R$5:$W$9,MATCH(ROUNDUP((N$1)/10,0)*10,[1]Hugst!$R$4:$W$4,0))))</f>
        <v>3429.6321023227474</v>
      </c>
      <c r="O151" s="168">
        <f ca="1">IF($C151-O$1&lt;År1,0,N150*(1-VLOOKUP($A151,[1]Hugst!$R$5:$W$9,MATCH(ROUNDUP((O$1)/10,0)*10,[1]Hugst!$R$4:$W$4,0))))</f>
        <v>3434.6512846720407</v>
      </c>
      <c r="P151" s="168">
        <f ca="1">IF($C151-P$1&lt;År1,0,O150*(1-VLOOKUP($A151,[1]Hugst!$R$5:$W$9,MATCH(ROUNDUP((P$1)/10,0)*10,[1]Hugst!$R$4:$W$4,0))))</f>
        <v>3439.6956890431875</v>
      </c>
      <c r="Q151" s="168">
        <f ca="1">IF($C151-Q$1&lt;År1,0,P150*(1-VLOOKUP($A151,[1]Hugst!$R$5:$W$9,MATCH(ROUNDUP((Q$1)/10,0)*10,[1]Hugst!$R$4:$W$4,0))))</f>
        <v>3444.7654421799934</v>
      </c>
      <c r="R151" s="168">
        <f ca="1">IF($C151-R$1&lt;År1,0,Q150*(1-VLOOKUP($A151,[1]Hugst!$R$5:$W$9,MATCH(ROUNDUP((R$1)/10,0)*10,[1]Hugst!$R$4:$W$4,0))))</f>
        <v>3449.8606714632306</v>
      </c>
      <c r="S151" s="168">
        <f ca="1">IF($C151-S$1&lt;År1,0,R150*(1-VLOOKUP($A151,[1]Hugst!$R$5:$W$9,MATCH(ROUNDUP((S$1)/10,0)*10,[1]Hugst!$R$4:$W$4,0))))</f>
        <v>3454.9815049137515</v>
      </c>
      <c r="T151" s="168">
        <f ca="1">IF($C151-T$1&lt;År1,0,S150*(1-VLOOKUP($A151,[1]Hugst!$R$5:$W$9,MATCH(ROUNDUP((T$1)/10,0)*10,[1]Hugst!$R$4:$W$4,0))))</f>
        <v>3460.1280711956033</v>
      </c>
      <c r="U151" s="168">
        <f ca="1">IF($C151-U$1&lt;År1,0,T150*(1-VLOOKUP($A151,[1]Hugst!$R$5:$W$9,MATCH(ROUNDUP((U$1)/10,0)*10,[1]Hugst!$R$4:$W$4,0))))</f>
        <v>3465.3004996196937</v>
      </c>
      <c r="V151" s="168">
        <f ca="1">IF($C151-V$1&lt;År1,0,U150*(1-VLOOKUP($A151,[1]Hugst!$R$5:$W$9,MATCH(ROUNDUP((V$1)/10,0)*10,[1]Hugst!$R$4:$W$4,0))))</f>
        <v>3470.498920146299</v>
      </c>
      <c r="W151" s="168">
        <f ca="1">IF($C151-W$1&lt;År1,0,V150*(1-VLOOKUP($A151,[1]Hugst!$R$5:$W$9,MATCH(ROUNDUP((W$1)/10,0)*10,[1]Hugst!$R$4:$W$4,0))))</f>
        <v>3475.7234633892181</v>
      </c>
      <c r="X151" s="168">
        <f ca="1">IF($C151-X$1&lt;År1,0,W150*(1-VLOOKUP($A151,[1]Hugst!$R$5:$W$9,MATCH(ROUNDUP((X$1)/10,0)*10,[1]Hugst!$R$4:$W$4,0))))</f>
        <v>3480.9742606182222</v>
      </c>
      <c r="Y151" s="168">
        <f ca="1">IF($C151-Y$1&lt;År1,0,X150*(1-VLOOKUP($A151,[1]Hugst!$R$5:$W$9,MATCH(ROUNDUP((Y$1)/10,0)*10,[1]Hugst!$R$4:$W$4,0))))</f>
        <v>3486.2514437629538</v>
      </c>
      <c r="Z151" s="168">
        <f ca="1">IF($C151-Z$1&lt;År1,0,Y150*(1-VLOOKUP($A151,[1]Hugst!$R$5:$W$9,MATCH(ROUNDUP((Z$1)/10,0)*10,[1]Hugst!$R$4:$W$4,0))))</f>
        <v>3491.5551454159536</v>
      </c>
      <c r="AA151" s="168">
        <f ca="1">IF($C151-AA$1&lt;År1,0,Z150*(1-VLOOKUP($A151,[1]Hugst!$R$5:$W$9,MATCH(ROUNDUP((AA$1)/10,0)*10,[1]Hugst!$R$4:$W$4,0))))</f>
        <v>3496.8854988360649</v>
      </c>
      <c r="AB151" s="168">
        <f ca="1">IF($C151-AB$1&lt;År1,0,AA150*(1-VLOOKUP($A151,[1]Hugst!$R$5:$W$9,MATCH(ROUNDUP((AB$1)/10,0)*10,[1]Hugst!$R$4:$W$4,0))))</f>
        <v>3502.2426379517524</v>
      </c>
      <c r="AC151" s="168">
        <f ca="1">IF($C151-AC$1&lt;År1,0,AB150*(1-VLOOKUP($A151,[1]Hugst!$R$5:$W$9,MATCH(ROUNDUP((AC$1)/10,0)*10,[1]Hugst!$R$4:$W$4,0))))</f>
        <v>3507.6266973645065</v>
      </c>
      <c r="AD151" s="168">
        <f ca="1">IF($C151-AD$1&lt;År1,0,AC150*(1-VLOOKUP($A151,[1]Hugst!$R$5:$W$9,MATCH(ROUNDUP((AD$1)/10,0)*10,[1]Hugst!$R$4:$W$4,0))))</f>
        <v>3513.0378123521618</v>
      </c>
      <c r="AE151" s="168">
        <f ca="1">IF($C151-AE$1&lt;År1,0,AD150*(1-VLOOKUP($A151,[1]Hugst!$R$5:$W$9,MATCH(ROUNDUP((AE$1)/10,0)*10,[1]Hugst!$R$4:$W$4,0))))</f>
        <v>3518.4761188724765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954.75903581222519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3385.57385062704</v>
      </c>
      <c r="G152" s="168">
        <f ca="1">IF($C152-G$1&lt;År1,0,F151*(1-VLOOKUP($A152,[1]Hugst!$R$5:$W$9,MATCH(ROUNDUP((G$1)/10,0)*10,[1]Hugst!$R$4:$W$4,0))))</f>
        <v>3390.3716347265699</v>
      </c>
      <c r="H152" s="168">
        <f ca="1">IF($C152-H$1&lt;År1,0,G151*(1-VLOOKUP($A152,[1]Hugst!$R$5:$W$9,MATCH(ROUNDUP((H$1)/10,0)*10,[1]Hugst!$R$4:$W$4,0))))</f>
        <v>3395.1935282939639</v>
      </c>
      <c r="I152" s="168">
        <f ca="1">IF($C152-I$1&lt;År1,0,H151*(1-VLOOKUP($A152,[1]Hugst!$R$5:$W$9,MATCH(ROUNDUP((I$1)/10,0)*10,[1]Hugst!$R$4:$W$4,0))))</f>
        <v>3400.0396524822982</v>
      </c>
      <c r="J152" s="168">
        <f ca="1">IF($C152-J$1&lt;År1,0,I151*(1-VLOOKUP($A152,[1]Hugst!$R$5:$W$9,MATCH(ROUNDUP((J$1)/10,0)*10,[1]Hugst!$R$4:$W$4,0))))</f>
        <v>3404.9101290535009</v>
      </c>
      <c r="K152" s="168">
        <f ca="1">IF($C152-K$1&lt;År1,0,J151*(1-VLOOKUP($A152,[1]Hugst!$R$5:$W$9,MATCH(ROUNDUP((K$1)/10,0)*10,[1]Hugst!$R$4:$W$4,0))))</f>
        <v>3409.8050803813503</v>
      </c>
      <c r="L152" s="168">
        <f ca="1">IF($C152-L$1&lt;År1,0,K151*(1-VLOOKUP($A152,[1]Hugst!$R$5:$W$9,MATCH(ROUNDUP((L$1)/10,0)*10,[1]Hugst!$R$4:$W$4,0))))</f>
        <v>3414.7246294545303</v>
      </c>
      <c r="M152" s="168">
        <f ca="1">IF($C152-M$1&lt;År1,0,L151*(1-VLOOKUP($A152,[1]Hugst!$R$5:$W$9,MATCH(ROUNDUP((M$1)/10,0)*10,[1]Hugst!$R$4:$W$4,0))))</f>
        <v>3419.6688998798318</v>
      </c>
      <c r="N152" s="168">
        <f ca="1">IF($C152-N$1&lt;År1,0,M151*(1-VLOOKUP($A152,[1]Hugst!$R$5:$W$9,MATCH(ROUNDUP((N$1)/10,0)*10,[1]Hugst!$R$4:$W$4,0))))</f>
        <v>3424.638015885238</v>
      </c>
      <c r="O152" s="168">
        <f ca="1">IF($C152-O$1&lt;År1,0,N151*(1-VLOOKUP($A152,[1]Hugst!$R$5:$W$9,MATCH(ROUNDUP((O$1)/10,0)*10,[1]Hugst!$R$4:$W$4,0))))</f>
        <v>3429.6321023227474</v>
      </c>
      <c r="P152" s="168">
        <f ca="1">IF($C152-P$1&lt;År1,0,O151*(1-VLOOKUP($A152,[1]Hugst!$R$5:$W$9,MATCH(ROUNDUP((P$1)/10,0)*10,[1]Hugst!$R$4:$W$4,0))))</f>
        <v>3434.6512846720407</v>
      </c>
      <c r="Q152" s="168">
        <f ca="1">IF($C152-Q$1&lt;År1,0,P151*(1-VLOOKUP($A152,[1]Hugst!$R$5:$W$9,MATCH(ROUNDUP((Q$1)/10,0)*10,[1]Hugst!$R$4:$W$4,0))))</f>
        <v>3439.6956890431875</v>
      </c>
      <c r="R152" s="168">
        <f ca="1">IF($C152-R$1&lt;År1,0,Q151*(1-VLOOKUP($A152,[1]Hugst!$R$5:$W$9,MATCH(ROUNDUP((R$1)/10,0)*10,[1]Hugst!$R$4:$W$4,0))))</f>
        <v>3444.7654421799934</v>
      </c>
      <c r="S152" s="168">
        <f ca="1">IF($C152-S$1&lt;År1,0,R151*(1-VLOOKUP($A152,[1]Hugst!$R$5:$W$9,MATCH(ROUNDUP((S$1)/10,0)*10,[1]Hugst!$R$4:$W$4,0))))</f>
        <v>3449.8606714632306</v>
      </c>
      <c r="T152" s="168">
        <f ca="1">IF($C152-T$1&lt;År1,0,S151*(1-VLOOKUP($A152,[1]Hugst!$R$5:$W$9,MATCH(ROUNDUP((T$1)/10,0)*10,[1]Hugst!$R$4:$W$4,0))))</f>
        <v>3454.9815049137515</v>
      </c>
      <c r="U152" s="168">
        <f ca="1">IF($C152-U$1&lt;År1,0,T151*(1-VLOOKUP($A152,[1]Hugst!$R$5:$W$9,MATCH(ROUNDUP((U$1)/10,0)*10,[1]Hugst!$R$4:$W$4,0))))</f>
        <v>3460.1280711956033</v>
      </c>
      <c r="V152" s="168">
        <f ca="1">IF($C152-V$1&lt;År1,0,U151*(1-VLOOKUP($A152,[1]Hugst!$R$5:$W$9,MATCH(ROUNDUP((V$1)/10,0)*10,[1]Hugst!$R$4:$W$4,0))))</f>
        <v>3465.3004996196937</v>
      </c>
      <c r="W152" s="168">
        <f ca="1">IF($C152-W$1&lt;År1,0,V151*(1-VLOOKUP($A152,[1]Hugst!$R$5:$W$9,MATCH(ROUNDUP((W$1)/10,0)*10,[1]Hugst!$R$4:$W$4,0))))</f>
        <v>3470.498920146299</v>
      </c>
      <c r="X152" s="168">
        <f ca="1">IF($C152-X$1&lt;År1,0,W151*(1-VLOOKUP($A152,[1]Hugst!$R$5:$W$9,MATCH(ROUNDUP((X$1)/10,0)*10,[1]Hugst!$R$4:$W$4,0))))</f>
        <v>3475.7234633892181</v>
      </c>
      <c r="Y152" s="168">
        <f ca="1">IF($C152-Y$1&lt;År1,0,X151*(1-VLOOKUP($A152,[1]Hugst!$R$5:$W$9,MATCH(ROUNDUP((Y$1)/10,0)*10,[1]Hugst!$R$4:$W$4,0))))</f>
        <v>3480.9742606182222</v>
      </c>
      <c r="Z152" s="168">
        <f ca="1">IF($C152-Z$1&lt;År1,0,Y151*(1-VLOOKUP($A152,[1]Hugst!$R$5:$W$9,MATCH(ROUNDUP((Z$1)/10,0)*10,[1]Hugst!$R$4:$W$4,0))))</f>
        <v>3486.2514437629538</v>
      </c>
      <c r="AA152" s="168">
        <f ca="1">IF($C152-AA$1&lt;År1,0,Z151*(1-VLOOKUP($A152,[1]Hugst!$R$5:$W$9,MATCH(ROUNDUP((AA$1)/10,0)*10,[1]Hugst!$R$4:$W$4,0))))</f>
        <v>3491.5551454159536</v>
      </c>
      <c r="AB152" s="168">
        <f ca="1">IF($C152-AB$1&lt;År1,0,AA151*(1-VLOOKUP($A152,[1]Hugst!$R$5:$W$9,MATCH(ROUNDUP((AB$1)/10,0)*10,[1]Hugst!$R$4:$W$4,0))))</f>
        <v>3496.8854988360649</v>
      </c>
      <c r="AC152" s="168">
        <f ca="1">IF($C152-AC$1&lt;År1,0,AB151*(1-VLOOKUP($A152,[1]Hugst!$R$5:$W$9,MATCH(ROUNDUP((AC$1)/10,0)*10,[1]Hugst!$R$4:$W$4,0))))</f>
        <v>3502.2426379517524</v>
      </c>
      <c r="AD152" s="168">
        <f ca="1">IF($C152-AD$1&lt;År1,0,AC151*(1-VLOOKUP($A152,[1]Hugst!$R$5:$W$9,MATCH(ROUNDUP((AD$1)/10,0)*10,[1]Hugst!$R$4:$W$4,0))))</f>
        <v>3507.6266973645065</v>
      </c>
      <c r="AE152" s="168">
        <f ca="1">IF($C152-AE$1&lt;År1,0,AD151*(1-VLOOKUP($A152,[1]Hugst!$R$5:$W$9,MATCH(ROUNDUP((AE$1)/10,0)*10,[1]Hugst!$R$4:$W$4,0))))</f>
        <v>3513.0378123521618</v>
      </c>
      <c r="AF152" s="168">
        <f ca="1">IF($C152-AF$1&lt;År1,0,AE151*(1-VLOOKUP($A152,[1]Hugst!$R$5:$W$9,MATCH(ROUNDUP((AF$1)/10,0)*10,[1]Hugst!$R$4:$W$4,0))))</f>
        <v>3518.4761188724765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949.9852406331047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3380.8000554479195</v>
      </c>
      <c r="G153" s="168">
        <f ca="1">IF($C153-G$1&lt;År1,0,F152*(1-VLOOKUP($A153,[1]Hugst!$R$5:$W$9,MATCH(ROUNDUP((G$1)/10,0)*10,[1]Hugst!$R$4:$W$4,0))))</f>
        <v>3385.57385062704</v>
      </c>
      <c r="H153" s="168">
        <f ca="1">IF($C153-H$1&lt;År1,0,G152*(1-VLOOKUP($A153,[1]Hugst!$R$5:$W$9,MATCH(ROUNDUP((H$1)/10,0)*10,[1]Hugst!$R$4:$W$4,0))))</f>
        <v>3390.3716347265699</v>
      </c>
      <c r="I153" s="168">
        <f ca="1">IF($C153-I$1&lt;År1,0,H152*(1-VLOOKUP($A153,[1]Hugst!$R$5:$W$9,MATCH(ROUNDUP((I$1)/10,0)*10,[1]Hugst!$R$4:$W$4,0))))</f>
        <v>3395.1935282939639</v>
      </c>
      <c r="J153" s="168">
        <f ca="1">IF($C153-J$1&lt;År1,0,I152*(1-VLOOKUP($A153,[1]Hugst!$R$5:$W$9,MATCH(ROUNDUP((J$1)/10,0)*10,[1]Hugst!$R$4:$W$4,0))))</f>
        <v>3400.0396524822982</v>
      </c>
      <c r="K153" s="168">
        <f ca="1">IF($C153-K$1&lt;År1,0,J152*(1-VLOOKUP($A153,[1]Hugst!$R$5:$W$9,MATCH(ROUNDUP((K$1)/10,0)*10,[1]Hugst!$R$4:$W$4,0))))</f>
        <v>3404.9101290535009</v>
      </c>
      <c r="L153" s="168">
        <f ca="1">IF($C153-L$1&lt;År1,0,K152*(1-VLOOKUP($A153,[1]Hugst!$R$5:$W$9,MATCH(ROUNDUP((L$1)/10,0)*10,[1]Hugst!$R$4:$W$4,0))))</f>
        <v>3409.8050803813503</v>
      </c>
      <c r="M153" s="168">
        <f ca="1">IF($C153-M$1&lt;År1,0,L152*(1-VLOOKUP($A153,[1]Hugst!$R$5:$W$9,MATCH(ROUNDUP((M$1)/10,0)*10,[1]Hugst!$R$4:$W$4,0))))</f>
        <v>3414.7246294545303</v>
      </c>
      <c r="N153" s="168">
        <f ca="1">IF($C153-N$1&lt;År1,0,M152*(1-VLOOKUP($A153,[1]Hugst!$R$5:$W$9,MATCH(ROUNDUP((N$1)/10,0)*10,[1]Hugst!$R$4:$W$4,0))))</f>
        <v>3419.6688998798318</v>
      </c>
      <c r="O153" s="168">
        <f ca="1">IF($C153-O$1&lt;År1,0,N152*(1-VLOOKUP($A153,[1]Hugst!$R$5:$W$9,MATCH(ROUNDUP((O$1)/10,0)*10,[1]Hugst!$R$4:$W$4,0))))</f>
        <v>3424.638015885238</v>
      </c>
      <c r="P153" s="168">
        <f ca="1">IF($C153-P$1&lt;År1,0,O152*(1-VLOOKUP($A153,[1]Hugst!$R$5:$W$9,MATCH(ROUNDUP((P$1)/10,0)*10,[1]Hugst!$R$4:$W$4,0))))</f>
        <v>3429.6321023227474</v>
      </c>
      <c r="Q153" s="168">
        <f ca="1">IF($C153-Q$1&lt;År1,0,P152*(1-VLOOKUP($A153,[1]Hugst!$R$5:$W$9,MATCH(ROUNDUP((Q$1)/10,0)*10,[1]Hugst!$R$4:$W$4,0))))</f>
        <v>3434.6512846720407</v>
      </c>
      <c r="R153" s="168">
        <f ca="1">IF($C153-R$1&lt;År1,0,Q152*(1-VLOOKUP($A153,[1]Hugst!$R$5:$W$9,MATCH(ROUNDUP((R$1)/10,0)*10,[1]Hugst!$R$4:$W$4,0))))</f>
        <v>3439.6956890431875</v>
      </c>
      <c r="S153" s="168">
        <f ca="1">IF($C153-S$1&lt;År1,0,R152*(1-VLOOKUP($A153,[1]Hugst!$R$5:$W$9,MATCH(ROUNDUP((S$1)/10,0)*10,[1]Hugst!$R$4:$W$4,0))))</f>
        <v>3444.7654421799934</v>
      </c>
      <c r="T153" s="168">
        <f ca="1">IF($C153-T$1&lt;År1,0,S152*(1-VLOOKUP($A153,[1]Hugst!$R$5:$W$9,MATCH(ROUNDUP((T$1)/10,0)*10,[1]Hugst!$R$4:$W$4,0))))</f>
        <v>3449.8606714632306</v>
      </c>
      <c r="U153" s="168">
        <f ca="1">IF($C153-U$1&lt;År1,0,T152*(1-VLOOKUP($A153,[1]Hugst!$R$5:$W$9,MATCH(ROUNDUP((U$1)/10,0)*10,[1]Hugst!$R$4:$W$4,0))))</f>
        <v>3454.9815049137515</v>
      </c>
      <c r="V153" s="168">
        <f ca="1">IF($C153-V$1&lt;År1,0,U152*(1-VLOOKUP($A153,[1]Hugst!$R$5:$W$9,MATCH(ROUNDUP((V$1)/10,0)*10,[1]Hugst!$R$4:$W$4,0))))</f>
        <v>3460.1280711956033</v>
      </c>
      <c r="W153" s="168">
        <f ca="1">IF($C153-W$1&lt;År1,0,V152*(1-VLOOKUP($A153,[1]Hugst!$R$5:$W$9,MATCH(ROUNDUP((W$1)/10,0)*10,[1]Hugst!$R$4:$W$4,0))))</f>
        <v>3465.3004996196937</v>
      </c>
      <c r="X153" s="168">
        <f ca="1">IF($C153-X$1&lt;År1,0,W152*(1-VLOOKUP($A153,[1]Hugst!$R$5:$W$9,MATCH(ROUNDUP((X$1)/10,0)*10,[1]Hugst!$R$4:$W$4,0))))</f>
        <v>3470.498920146299</v>
      </c>
      <c r="Y153" s="168">
        <f ca="1">IF($C153-Y$1&lt;År1,0,X152*(1-VLOOKUP($A153,[1]Hugst!$R$5:$W$9,MATCH(ROUNDUP((Y$1)/10,0)*10,[1]Hugst!$R$4:$W$4,0))))</f>
        <v>3475.7234633892181</v>
      </c>
      <c r="Z153" s="168">
        <f ca="1">IF($C153-Z$1&lt;År1,0,Y152*(1-VLOOKUP($A153,[1]Hugst!$R$5:$W$9,MATCH(ROUNDUP((Z$1)/10,0)*10,[1]Hugst!$R$4:$W$4,0))))</f>
        <v>3480.9742606182222</v>
      </c>
      <c r="AA153" s="168">
        <f ca="1">IF($C153-AA$1&lt;År1,0,Z152*(1-VLOOKUP($A153,[1]Hugst!$R$5:$W$9,MATCH(ROUNDUP((AA$1)/10,0)*10,[1]Hugst!$R$4:$W$4,0))))</f>
        <v>3486.2514437629538</v>
      </c>
      <c r="AB153" s="168">
        <f ca="1">IF($C153-AB$1&lt;År1,0,AA152*(1-VLOOKUP($A153,[1]Hugst!$R$5:$W$9,MATCH(ROUNDUP((AB$1)/10,0)*10,[1]Hugst!$R$4:$W$4,0))))</f>
        <v>3491.5551454159536</v>
      </c>
      <c r="AC153" s="168">
        <f ca="1">IF($C153-AC$1&lt;År1,0,AB152*(1-VLOOKUP($A153,[1]Hugst!$R$5:$W$9,MATCH(ROUNDUP((AC$1)/10,0)*10,[1]Hugst!$R$4:$W$4,0))))</f>
        <v>3496.8854988360649</v>
      </c>
      <c r="AD153" s="168">
        <f ca="1">IF($C153-AD$1&lt;År1,0,AC152*(1-VLOOKUP($A153,[1]Hugst!$R$5:$W$9,MATCH(ROUNDUP((AD$1)/10,0)*10,[1]Hugst!$R$4:$W$4,0))))</f>
        <v>3502.2426379517524</v>
      </c>
      <c r="AE153" s="168">
        <f ca="1">IF($C153-AE$1&lt;År1,0,AD152*(1-VLOOKUP($A153,[1]Hugst!$R$5:$W$9,MATCH(ROUNDUP((AE$1)/10,0)*10,[1]Hugst!$R$4:$W$4,0))))</f>
        <v>3507.6266973645065</v>
      </c>
      <c r="AF153" s="168">
        <f ca="1">IF($C153-AF$1&lt;År1,0,AE152*(1-VLOOKUP($A153,[1]Hugst!$R$5:$W$9,MATCH(ROUNDUP((AF$1)/10,0)*10,[1]Hugst!$R$4:$W$4,0))))</f>
        <v>3513.0378123521618</v>
      </c>
      <c r="AG153" s="168">
        <f ca="1">IF($C153-AG$1&lt;År1,0,AF152*(1-VLOOKUP($A153,[1]Hugst!$R$5:$W$9,MATCH(ROUNDUP((AG$1)/10,0)*10,[1]Hugst!$R$4:$W$4,0))))</f>
        <v>3518.4761188724765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945.23531442997046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3376.0501292447852</v>
      </c>
      <c r="G154" s="168">
        <f ca="1">IF($C154-G$1&lt;År1,0,F153*(1-VLOOKUP($A154,[1]Hugst!$R$5:$W$9,MATCH(ROUNDUP((G$1)/10,0)*10,[1]Hugst!$R$4:$W$4,0))))</f>
        <v>3380.8000554479195</v>
      </c>
      <c r="H154" s="168">
        <f ca="1">IF($C154-H$1&lt;År1,0,G153*(1-VLOOKUP($A154,[1]Hugst!$R$5:$W$9,MATCH(ROUNDUP((H$1)/10,0)*10,[1]Hugst!$R$4:$W$4,0))))</f>
        <v>3385.57385062704</v>
      </c>
      <c r="I154" s="168">
        <f ca="1">IF($C154-I$1&lt;År1,0,H153*(1-VLOOKUP($A154,[1]Hugst!$R$5:$W$9,MATCH(ROUNDUP((I$1)/10,0)*10,[1]Hugst!$R$4:$W$4,0))))</f>
        <v>3390.3716347265699</v>
      </c>
      <c r="J154" s="168">
        <f ca="1">IF($C154-J$1&lt;År1,0,I153*(1-VLOOKUP($A154,[1]Hugst!$R$5:$W$9,MATCH(ROUNDUP((J$1)/10,0)*10,[1]Hugst!$R$4:$W$4,0))))</f>
        <v>3395.1935282939639</v>
      </c>
      <c r="K154" s="168">
        <f ca="1">IF($C154-K$1&lt;År1,0,J153*(1-VLOOKUP($A154,[1]Hugst!$R$5:$W$9,MATCH(ROUNDUP((K$1)/10,0)*10,[1]Hugst!$R$4:$W$4,0))))</f>
        <v>3400.0396524822982</v>
      </c>
      <c r="L154" s="168">
        <f ca="1">IF($C154-L$1&lt;År1,0,K153*(1-VLOOKUP($A154,[1]Hugst!$R$5:$W$9,MATCH(ROUNDUP((L$1)/10,0)*10,[1]Hugst!$R$4:$W$4,0))))</f>
        <v>3404.9101290535009</v>
      </c>
      <c r="M154" s="168">
        <f ca="1">IF($C154-M$1&lt;År1,0,L153*(1-VLOOKUP($A154,[1]Hugst!$R$5:$W$9,MATCH(ROUNDUP((M$1)/10,0)*10,[1]Hugst!$R$4:$W$4,0))))</f>
        <v>3409.8050803813503</v>
      </c>
      <c r="N154" s="168">
        <f ca="1">IF($C154-N$1&lt;År1,0,M153*(1-VLOOKUP($A154,[1]Hugst!$R$5:$W$9,MATCH(ROUNDUP((N$1)/10,0)*10,[1]Hugst!$R$4:$W$4,0))))</f>
        <v>3414.7246294545303</v>
      </c>
      <c r="O154" s="168">
        <f ca="1">IF($C154-O$1&lt;År1,0,N153*(1-VLOOKUP($A154,[1]Hugst!$R$5:$W$9,MATCH(ROUNDUP((O$1)/10,0)*10,[1]Hugst!$R$4:$W$4,0))))</f>
        <v>3419.6688998798318</v>
      </c>
      <c r="P154" s="168">
        <f ca="1">IF($C154-P$1&lt;År1,0,O153*(1-VLOOKUP($A154,[1]Hugst!$R$5:$W$9,MATCH(ROUNDUP((P$1)/10,0)*10,[1]Hugst!$R$4:$W$4,0))))</f>
        <v>3424.638015885238</v>
      </c>
      <c r="Q154" s="168">
        <f ca="1">IF($C154-Q$1&lt;År1,0,P153*(1-VLOOKUP($A154,[1]Hugst!$R$5:$W$9,MATCH(ROUNDUP((Q$1)/10,0)*10,[1]Hugst!$R$4:$W$4,0))))</f>
        <v>3429.6321023227474</v>
      </c>
      <c r="R154" s="168">
        <f ca="1">IF($C154-R$1&lt;År1,0,Q153*(1-VLOOKUP($A154,[1]Hugst!$R$5:$W$9,MATCH(ROUNDUP((R$1)/10,0)*10,[1]Hugst!$R$4:$W$4,0))))</f>
        <v>3434.6512846720407</v>
      </c>
      <c r="S154" s="168">
        <f ca="1">IF($C154-S$1&lt;År1,0,R153*(1-VLOOKUP($A154,[1]Hugst!$R$5:$W$9,MATCH(ROUNDUP((S$1)/10,0)*10,[1]Hugst!$R$4:$W$4,0))))</f>
        <v>3439.6956890431875</v>
      </c>
      <c r="T154" s="168">
        <f ca="1">IF($C154-T$1&lt;År1,0,S153*(1-VLOOKUP($A154,[1]Hugst!$R$5:$W$9,MATCH(ROUNDUP((T$1)/10,0)*10,[1]Hugst!$R$4:$W$4,0))))</f>
        <v>3444.7654421799934</v>
      </c>
      <c r="U154" s="168">
        <f ca="1">IF($C154-U$1&lt;År1,0,T153*(1-VLOOKUP($A154,[1]Hugst!$R$5:$W$9,MATCH(ROUNDUP((U$1)/10,0)*10,[1]Hugst!$R$4:$W$4,0))))</f>
        <v>3449.8606714632306</v>
      </c>
      <c r="V154" s="168">
        <f ca="1">IF($C154-V$1&lt;År1,0,U153*(1-VLOOKUP($A154,[1]Hugst!$R$5:$W$9,MATCH(ROUNDUP((V$1)/10,0)*10,[1]Hugst!$R$4:$W$4,0))))</f>
        <v>3454.9815049137515</v>
      </c>
      <c r="W154" s="168">
        <f ca="1">IF($C154-W$1&lt;År1,0,V153*(1-VLOOKUP($A154,[1]Hugst!$R$5:$W$9,MATCH(ROUNDUP((W$1)/10,0)*10,[1]Hugst!$R$4:$W$4,0))))</f>
        <v>3460.1280711956033</v>
      </c>
      <c r="X154" s="168">
        <f ca="1">IF($C154-X$1&lt;År1,0,W153*(1-VLOOKUP($A154,[1]Hugst!$R$5:$W$9,MATCH(ROUNDUP((X$1)/10,0)*10,[1]Hugst!$R$4:$W$4,0))))</f>
        <v>3465.3004996196937</v>
      </c>
      <c r="Y154" s="168">
        <f ca="1">IF($C154-Y$1&lt;År1,0,X153*(1-VLOOKUP($A154,[1]Hugst!$R$5:$W$9,MATCH(ROUNDUP((Y$1)/10,0)*10,[1]Hugst!$R$4:$W$4,0))))</f>
        <v>3470.498920146299</v>
      </c>
      <c r="Z154" s="168">
        <f ca="1">IF($C154-Z$1&lt;År1,0,Y153*(1-VLOOKUP($A154,[1]Hugst!$R$5:$W$9,MATCH(ROUNDUP((Z$1)/10,0)*10,[1]Hugst!$R$4:$W$4,0))))</f>
        <v>3475.7234633892181</v>
      </c>
      <c r="AA154" s="168">
        <f ca="1">IF($C154-AA$1&lt;År1,0,Z153*(1-VLOOKUP($A154,[1]Hugst!$R$5:$W$9,MATCH(ROUNDUP((AA$1)/10,0)*10,[1]Hugst!$R$4:$W$4,0))))</f>
        <v>3480.9742606182222</v>
      </c>
      <c r="AB154" s="168">
        <f ca="1">IF($C154-AB$1&lt;År1,0,AA153*(1-VLOOKUP($A154,[1]Hugst!$R$5:$W$9,MATCH(ROUNDUP((AB$1)/10,0)*10,[1]Hugst!$R$4:$W$4,0))))</f>
        <v>3486.2514437629538</v>
      </c>
      <c r="AC154" s="168">
        <f ca="1">IF($C154-AC$1&lt;År1,0,AB153*(1-VLOOKUP($A154,[1]Hugst!$R$5:$W$9,MATCH(ROUNDUP((AC$1)/10,0)*10,[1]Hugst!$R$4:$W$4,0))))</f>
        <v>3491.5551454159536</v>
      </c>
      <c r="AD154" s="168">
        <f ca="1">IF($C154-AD$1&lt;År1,0,AC153*(1-VLOOKUP($A154,[1]Hugst!$R$5:$W$9,MATCH(ROUNDUP((AD$1)/10,0)*10,[1]Hugst!$R$4:$W$4,0))))</f>
        <v>3496.8854988360649</v>
      </c>
      <c r="AE154" s="168">
        <f ca="1">IF($C154-AE$1&lt;År1,0,AD153*(1-VLOOKUP($A154,[1]Hugst!$R$5:$W$9,MATCH(ROUNDUP((AE$1)/10,0)*10,[1]Hugst!$R$4:$W$4,0))))</f>
        <v>3502.2426379517524</v>
      </c>
      <c r="AF154" s="168">
        <f ca="1">IF($C154-AF$1&lt;År1,0,AE153*(1-VLOOKUP($A154,[1]Hugst!$R$5:$W$9,MATCH(ROUNDUP((AF$1)/10,0)*10,[1]Hugst!$R$4:$W$4,0))))</f>
        <v>3507.6266973645065</v>
      </c>
      <c r="AG154" s="168">
        <f ca="1">IF($C154-AG$1&lt;År1,0,AF153*(1-VLOOKUP($A154,[1]Hugst!$R$5:$W$9,MATCH(ROUNDUP((AG$1)/10,0)*10,[1]Hugst!$R$4:$W$4,0))))</f>
        <v>3513.0378123521618</v>
      </c>
      <c r="AH154" s="168">
        <f ca="1">IF($C154-AH$1&lt;År1,0,AG153*(1-VLOOKUP($A154,[1]Hugst!$R$5:$W$9,MATCH(ROUNDUP((AH$1)/10,0)*10,[1]Hugst!$R$4:$W$4,0))))</f>
        <v>3518.4761188724765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940.50913785782177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3371.3239526726366</v>
      </c>
      <c r="G155" s="168">
        <f ca="1">IF($C155-G$1&lt;År1,0,F154*(1-VLOOKUP($A155,[1]Hugst!$R$5:$W$9,MATCH(ROUNDUP((G$1)/10,0)*10,[1]Hugst!$R$4:$W$4,0))))</f>
        <v>3376.0501292447852</v>
      </c>
      <c r="H155" s="168">
        <f ca="1">IF($C155-H$1&lt;År1,0,G154*(1-VLOOKUP($A155,[1]Hugst!$R$5:$W$9,MATCH(ROUNDUP((H$1)/10,0)*10,[1]Hugst!$R$4:$W$4,0))))</f>
        <v>3380.8000554479195</v>
      </c>
      <c r="I155" s="168">
        <f ca="1">IF($C155-I$1&lt;År1,0,H154*(1-VLOOKUP($A155,[1]Hugst!$R$5:$W$9,MATCH(ROUNDUP((I$1)/10,0)*10,[1]Hugst!$R$4:$W$4,0))))</f>
        <v>3385.57385062704</v>
      </c>
      <c r="J155" s="168">
        <f ca="1">IF($C155-J$1&lt;År1,0,I154*(1-VLOOKUP($A155,[1]Hugst!$R$5:$W$9,MATCH(ROUNDUP((J$1)/10,0)*10,[1]Hugst!$R$4:$W$4,0))))</f>
        <v>3390.3716347265699</v>
      </c>
      <c r="K155" s="168">
        <f ca="1">IF($C155-K$1&lt;År1,0,J154*(1-VLOOKUP($A155,[1]Hugst!$R$5:$W$9,MATCH(ROUNDUP((K$1)/10,0)*10,[1]Hugst!$R$4:$W$4,0))))</f>
        <v>3395.1935282939639</v>
      </c>
      <c r="L155" s="168">
        <f ca="1">IF($C155-L$1&lt;År1,0,K154*(1-VLOOKUP($A155,[1]Hugst!$R$5:$W$9,MATCH(ROUNDUP((L$1)/10,0)*10,[1]Hugst!$R$4:$W$4,0))))</f>
        <v>3400.0396524822982</v>
      </c>
      <c r="M155" s="168">
        <f ca="1">IF($C155-M$1&lt;År1,0,L154*(1-VLOOKUP($A155,[1]Hugst!$R$5:$W$9,MATCH(ROUNDUP((M$1)/10,0)*10,[1]Hugst!$R$4:$W$4,0))))</f>
        <v>3404.9101290535009</v>
      </c>
      <c r="N155" s="168">
        <f ca="1">IF($C155-N$1&lt;År1,0,M154*(1-VLOOKUP($A155,[1]Hugst!$R$5:$W$9,MATCH(ROUNDUP((N$1)/10,0)*10,[1]Hugst!$R$4:$W$4,0))))</f>
        <v>3409.8050803813503</v>
      </c>
      <c r="O155" s="168">
        <f ca="1">IF($C155-O$1&lt;År1,0,N154*(1-VLOOKUP($A155,[1]Hugst!$R$5:$W$9,MATCH(ROUNDUP((O$1)/10,0)*10,[1]Hugst!$R$4:$W$4,0))))</f>
        <v>3414.7246294545303</v>
      </c>
      <c r="P155" s="168">
        <f ca="1">IF($C155-P$1&lt;År1,0,O154*(1-VLOOKUP($A155,[1]Hugst!$R$5:$W$9,MATCH(ROUNDUP((P$1)/10,0)*10,[1]Hugst!$R$4:$W$4,0))))</f>
        <v>3419.6688998798318</v>
      </c>
      <c r="Q155" s="168">
        <f ca="1">IF($C155-Q$1&lt;År1,0,P154*(1-VLOOKUP($A155,[1]Hugst!$R$5:$W$9,MATCH(ROUNDUP((Q$1)/10,0)*10,[1]Hugst!$R$4:$W$4,0))))</f>
        <v>3424.638015885238</v>
      </c>
      <c r="R155" s="168">
        <f ca="1">IF($C155-R$1&lt;År1,0,Q154*(1-VLOOKUP($A155,[1]Hugst!$R$5:$W$9,MATCH(ROUNDUP((R$1)/10,0)*10,[1]Hugst!$R$4:$W$4,0))))</f>
        <v>3429.6321023227474</v>
      </c>
      <c r="S155" s="168">
        <f ca="1">IF($C155-S$1&lt;År1,0,R154*(1-VLOOKUP($A155,[1]Hugst!$R$5:$W$9,MATCH(ROUNDUP((S$1)/10,0)*10,[1]Hugst!$R$4:$W$4,0))))</f>
        <v>3434.6512846720407</v>
      </c>
      <c r="T155" s="168">
        <f ca="1">IF($C155-T$1&lt;År1,0,S154*(1-VLOOKUP($A155,[1]Hugst!$R$5:$W$9,MATCH(ROUNDUP((T$1)/10,0)*10,[1]Hugst!$R$4:$W$4,0))))</f>
        <v>3439.6956890431875</v>
      </c>
      <c r="U155" s="168">
        <f ca="1">IF($C155-U$1&lt;År1,0,T154*(1-VLOOKUP($A155,[1]Hugst!$R$5:$W$9,MATCH(ROUNDUP((U$1)/10,0)*10,[1]Hugst!$R$4:$W$4,0))))</f>
        <v>3444.7654421799934</v>
      </c>
      <c r="V155" s="168">
        <f ca="1">IF($C155-V$1&lt;År1,0,U154*(1-VLOOKUP($A155,[1]Hugst!$R$5:$W$9,MATCH(ROUNDUP((V$1)/10,0)*10,[1]Hugst!$R$4:$W$4,0))))</f>
        <v>3449.8606714632306</v>
      </c>
      <c r="W155" s="168">
        <f ca="1">IF($C155-W$1&lt;År1,0,V154*(1-VLOOKUP($A155,[1]Hugst!$R$5:$W$9,MATCH(ROUNDUP((W$1)/10,0)*10,[1]Hugst!$R$4:$W$4,0))))</f>
        <v>3454.9815049137515</v>
      </c>
      <c r="X155" s="168">
        <f ca="1">IF($C155-X$1&lt;År1,0,W154*(1-VLOOKUP($A155,[1]Hugst!$R$5:$W$9,MATCH(ROUNDUP((X$1)/10,0)*10,[1]Hugst!$R$4:$W$4,0))))</f>
        <v>3460.1280711956033</v>
      </c>
      <c r="Y155" s="168">
        <f ca="1">IF($C155-Y$1&lt;År1,0,X154*(1-VLOOKUP($A155,[1]Hugst!$R$5:$W$9,MATCH(ROUNDUP((Y$1)/10,0)*10,[1]Hugst!$R$4:$W$4,0))))</f>
        <v>3465.3004996196937</v>
      </c>
      <c r="Z155" s="168">
        <f ca="1">IF($C155-Z$1&lt;År1,0,Y154*(1-VLOOKUP($A155,[1]Hugst!$R$5:$W$9,MATCH(ROUNDUP((Z$1)/10,0)*10,[1]Hugst!$R$4:$W$4,0))))</f>
        <v>3470.498920146299</v>
      </c>
      <c r="AA155" s="168">
        <f ca="1">IF($C155-AA$1&lt;År1,0,Z154*(1-VLOOKUP($A155,[1]Hugst!$R$5:$W$9,MATCH(ROUNDUP((AA$1)/10,0)*10,[1]Hugst!$R$4:$W$4,0))))</f>
        <v>3475.7234633892181</v>
      </c>
      <c r="AB155" s="168">
        <f ca="1">IF($C155-AB$1&lt;År1,0,AA154*(1-VLOOKUP($A155,[1]Hugst!$R$5:$W$9,MATCH(ROUNDUP((AB$1)/10,0)*10,[1]Hugst!$R$4:$W$4,0))))</f>
        <v>3480.9742606182222</v>
      </c>
      <c r="AC155" s="168">
        <f ca="1">IF($C155-AC$1&lt;År1,0,AB154*(1-VLOOKUP($A155,[1]Hugst!$R$5:$W$9,MATCH(ROUNDUP((AC$1)/10,0)*10,[1]Hugst!$R$4:$W$4,0))))</f>
        <v>3486.2514437629538</v>
      </c>
      <c r="AD155" s="168">
        <f ca="1">IF($C155-AD$1&lt;År1,0,AC154*(1-VLOOKUP($A155,[1]Hugst!$R$5:$W$9,MATCH(ROUNDUP((AD$1)/10,0)*10,[1]Hugst!$R$4:$W$4,0))))</f>
        <v>3491.5551454159536</v>
      </c>
      <c r="AE155" s="168">
        <f ca="1">IF($C155-AE$1&lt;År1,0,AD154*(1-VLOOKUP($A155,[1]Hugst!$R$5:$W$9,MATCH(ROUNDUP((AE$1)/10,0)*10,[1]Hugst!$R$4:$W$4,0))))</f>
        <v>3496.8854988360649</v>
      </c>
      <c r="AF155" s="168">
        <f ca="1">IF($C155-AF$1&lt;År1,0,AE154*(1-VLOOKUP($A155,[1]Hugst!$R$5:$W$9,MATCH(ROUNDUP((AF$1)/10,0)*10,[1]Hugst!$R$4:$W$4,0))))</f>
        <v>3502.2426379517524</v>
      </c>
      <c r="AG155" s="168">
        <f ca="1">IF($C155-AG$1&lt;År1,0,AF154*(1-VLOOKUP($A155,[1]Hugst!$R$5:$W$9,MATCH(ROUNDUP((AG$1)/10,0)*10,[1]Hugst!$R$4:$W$4,0))))</f>
        <v>3507.6266973645065</v>
      </c>
      <c r="AH155" s="168">
        <f ca="1">IF($C155-AH$1&lt;År1,0,AG154*(1-VLOOKUP($A155,[1]Hugst!$R$5:$W$9,MATCH(ROUNDUP((AH$1)/10,0)*10,[1]Hugst!$R$4:$W$4,0))))</f>
        <v>3513.0378123521618</v>
      </c>
      <c r="AI155" s="168">
        <f ca="1">IF($C155-AI$1&lt;År1,0,AH154*(1-VLOOKUP($A155,[1]Hugst!$R$5:$W$9,MATCH(ROUNDUP((AI$1)/10,0)*10,[1]Hugst!$R$4:$W$4,0))))</f>
        <v>3518.4761188724765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935.80659216854838</v>
      </c>
      <c r="E156" s="168">
        <f t="shared" ca="1" si="3"/>
        <v>6.3972293070401065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3373.0186362904033</v>
      </c>
      <c r="G156" s="168">
        <f ca="1">IF($C156-G$1&lt;År1,0,F155*(1-VLOOKUP($A156,[1]Hugst!$R$5:$W$9,MATCH(ROUNDUP((G$1)/10,0)*10,[1]Hugst!$R$4:$W$4,0))))</f>
        <v>3371.3239526726366</v>
      </c>
      <c r="H156" s="168">
        <f ca="1">IF($C156-H$1&lt;År1,0,G155*(1-VLOOKUP($A156,[1]Hugst!$R$5:$W$9,MATCH(ROUNDUP((H$1)/10,0)*10,[1]Hugst!$R$4:$W$4,0))))</f>
        <v>3376.0501292447852</v>
      </c>
      <c r="I156" s="168">
        <f ca="1">IF($C156-I$1&lt;År1,0,H155*(1-VLOOKUP($A156,[1]Hugst!$R$5:$W$9,MATCH(ROUNDUP((I$1)/10,0)*10,[1]Hugst!$R$4:$W$4,0))))</f>
        <v>3380.8000554479195</v>
      </c>
      <c r="J156" s="168">
        <f ca="1">IF($C156-J$1&lt;År1,0,I155*(1-VLOOKUP($A156,[1]Hugst!$R$5:$W$9,MATCH(ROUNDUP((J$1)/10,0)*10,[1]Hugst!$R$4:$W$4,0))))</f>
        <v>3385.57385062704</v>
      </c>
      <c r="K156" s="168">
        <f ca="1">IF($C156-K$1&lt;År1,0,J155*(1-VLOOKUP($A156,[1]Hugst!$R$5:$W$9,MATCH(ROUNDUP((K$1)/10,0)*10,[1]Hugst!$R$4:$W$4,0))))</f>
        <v>3390.3716347265699</v>
      </c>
      <c r="L156" s="168">
        <f ca="1">IF($C156-L$1&lt;År1,0,K155*(1-VLOOKUP($A156,[1]Hugst!$R$5:$W$9,MATCH(ROUNDUP((L$1)/10,0)*10,[1]Hugst!$R$4:$W$4,0))))</f>
        <v>3395.1935282939639</v>
      </c>
      <c r="M156" s="168">
        <f ca="1">IF($C156-M$1&lt;År1,0,L155*(1-VLOOKUP($A156,[1]Hugst!$R$5:$W$9,MATCH(ROUNDUP((M$1)/10,0)*10,[1]Hugst!$R$4:$W$4,0))))</f>
        <v>3400.0396524822982</v>
      </c>
      <c r="N156" s="168">
        <f ca="1">IF($C156-N$1&lt;År1,0,M155*(1-VLOOKUP($A156,[1]Hugst!$R$5:$W$9,MATCH(ROUNDUP((N$1)/10,0)*10,[1]Hugst!$R$4:$W$4,0))))</f>
        <v>3404.9101290535009</v>
      </c>
      <c r="O156" s="168">
        <f ca="1">IF($C156-O$1&lt;År1,0,N155*(1-VLOOKUP($A156,[1]Hugst!$R$5:$W$9,MATCH(ROUNDUP((O$1)/10,0)*10,[1]Hugst!$R$4:$W$4,0))))</f>
        <v>3409.8050803813503</v>
      </c>
      <c r="P156" s="168">
        <f ca="1">IF($C156-P$1&lt;År1,0,O155*(1-VLOOKUP($A156,[1]Hugst!$R$5:$W$9,MATCH(ROUNDUP((P$1)/10,0)*10,[1]Hugst!$R$4:$W$4,0))))</f>
        <v>3414.7246294545303</v>
      </c>
      <c r="Q156" s="168">
        <f ca="1">IF($C156-Q$1&lt;År1,0,P155*(1-VLOOKUP($A156,[1]Hugst!$R$5:$W$9,MATCH(ROUNDUP((Q$1)/10,0)*10,[1]Hugst!$R$4:$W$4,0))))</f>
        <v>3419.6688998798318</v>
      </c>
      <c r="R156" s="168">
        <f ca="1">IF($C156-R$1&lt;År1,0,Q155*(1-VLOOKUP($A156,[1]Hugst!$R$5:$W$9,MATCH(ROUNDUP((R$1)/10,0)*10,[1]Hugst!$R$4:$W$4,0))))</f>
        <v>3424.638015885238</v>
      </c>
      <c r="S156" s="168">
        <f ca="1">IF($C156-S$1&lt;År1,0,R155*(1-VLOOKUP($A156,[1]Hugst!$R$5:$W$9,MATCH(ROUNDUP((S$1)/10,0)*10,[1]Hugst!$R$4:$W$4,0))))</f>
        <v>3429.6321023227474</v>
      </c>
      <c r="T156" s="168">
        <f ca="1">IF($C156-T$1&lt;År1,0,S155*(1-VLOOKUP($A156,[1]Hugst!$R$5:$W$9,MATCH(ROUNDUP((T$1)/10,0)*10,[1]Hugst!$R$4:$W$4,0))))</f>
        <v>3434.6512846720407</v>
      </c>
      <c r="U156" s="168">
        <f ca="1">IF($C156-U$1&lt;År1,0,T155*(1-VLOOKUP($A156,[1]Hugst!$R$5:$W$9,MATCH(ROUNDUP((U$1)/10,0)*10,[1]Hugst!$R$4:$W$4,0))))</f>
        <v>3439.6956890431875</v>
      </c>
      <c r="V156" s="168">
        <f ca="1">IF($C156-V$1&lt;År1,0,U155*(1-VLOOKUP($A156,[1]Hugst!$R$5:$W$9,MATCH(ROUNDUP((V$1)/10,0)*10,[1]Hugst!$R$4:$W$4,0))))</f>
        <v>3444.7654421799934</v>
      </c>
      <c r="W156" s="168">
        <f ca="1">IF($C156-W$1&lt;År1,0,V155*(1-VLOOKUP($A156,[1]Hugst!$R$5:$W$9,MATCH(ROUNDUP((W$1)/10,0)*10,[1]Hugst!$R$4:$W$4,0))))</f>
        <v>3449.8606714632306</v>
      </c>
      <c r="X156" s="168">
        <f ca="1">IF($C156-X$1&lt;År1,0,W155*(1-VLOOKUP($A156,[1]Hugst!$R$5:$W$9,MATCH(ROUNDUP((X$1)/10,0)*10,[1]Hugst!$R$4:$W$4,0))))</f>
        <v>3454.9815049137515</v>
      </c>
      <c r="Y156" s="168">
        <f ca="1">IF($C156-Y$1&lt;År1,0,X155*(1-VLOOKUP($A156,[1]Hugst!$R$5:$W$9,MATCH(ROUNDUP((Y$1)/10,0)*10,[1]Hugst!$R$4:$W$4,0))))</f>
        <v>3460.1280711956033</v>
      </c>
      <c r="Z156" s="168">
        <f ca="1">IF($C156-Z$1&lt;År1,0,Y155*(1-VLOOKUP($A156,[1]Hugst!$R$5:$W$9,MATCH(ROUNDUP((Z$1)/10,0)*10,[1]Hugst!$R$4:$W$4,0))))</f>
        <v>3465.3004996196937</v>
      </c>
      <c r="AA156" s="168">
        <f ca="1">IF($C156-AA$1&lt;År1,0,Z155*(1-VLOOKUP($A156,[1]Hugst!$R$5:$W$9,MATCH(ROUNDUP((AA$1)/10,0)*10,[1]Hugst!$R$4:$W$4,0))))</f>
        <v>3470.498920146299</v>
      </c>
      <c r="AB156" s="168">
        <f ca="1">IF($C156-AB$1&lt;År1,0,AA155*(1-VLOOKUP($A156,[1]Hugst!$R$5:$W$9,MATCH(ROUNDUP((AB$1)/10,0)*10,[1]Hugst!$R$4:$W$4,0))))</f>
        <v>3475.7234633892181</v>
      </c>
      <c r="AC156" s="168">
        <f ca="1">IF($C156-AC$1&lt;År1,0,AB155*(1-VLOOKUP($A156,[1]Hugst!$R$5:$W$9,MATCH(ROUNDUP((AC$1)/10,0)*10,[1]Hugst!$R$4:$W$4,0))))</f>
        <v>3480.9742606182222</v>
      </c>
      <c r="AD156" s="168">
        <f ca="1">IF($C156-AD$1&lt;År1,0,AC155*(1-VLOOKUP($A156,[1]Hugst!$R$5:$W$9,MATCH(ROUNDUP((AD$1)/10,0)*10,[1]Hugst!$R$4:$W$4,0))))</f>
        <v>3486.2514437629538</v>
      </c>
      <c r="AE156" s="168">
        <f ca="1">IF($C156-AE$1&lt;År1,0,AD155*(1-VLOOKUP($A156,[1]Hugst!$R$5:$W$9,MATCH(ROUNDUP((AE$1)/10,0)*10,[1]Hugst!$R$4:$W$4,0))))</f>
        <v>3491.5551454159536</v>
      </c>
      <c r="AF156" s="168">
        <f ca="1">IF($C156-AF$1&lt;År1,0,AE155*(1-VLOOKUP($A156,[1]Hugst!$R$5:$W$9,MATCH(ROUNDUP((AF$1)/10,0)*10,[1]Hugst!$R$4:$W$4,0))))</f>
        <v>3496.8854988360649</v>
      </c>
      <c r="AG156" s="168">
        <f ca="1">IF($C156-AG$1&lt;År1,0,AF155*(1-VLOOKUP($A156,[1]Hugst!$R$5:$W$9,MATCH(ROUNDUP((AG$1)/10,0)*10,[1]Hugst!$R$4:$W$4,0))))</f>
        <v>3502.2426379517524</v>
      </c>
      <c r="AH156" s="168">
        <f ca="1">IF($C156-AH$1&lt;År1,0,AG155*(1-VLOOKUP($A156,[1]Hugst!$R$5:$W$9,MATCH(ROUNDUP((AH$1)/10,0)*10,[1]Hugst!$R$4:$W$4,0))))</f>
        <v>3507.6266973645065</v>
      </c>
      <c r="AI156" s="168">
        <f ca="1">IF($C156-AI$1&lt;År1,0,AH155*(1-VLOOKUP($A156,[1]Hugst!$R$5:$W$9,MATCH(ROUNDUP((AI$1)/10,0)*10,[1]Hugst!$R$4:$W$4,0))))</f>
        <v>3513.0378123521618</v>
      </c>
      <c r="AJ156" s="168">
        <f ca="1">IF($C156-AJ$1&lt;År1,0,AI155*(1-VLOOKUP($A156,[1]Hugst!$R$5:$W$9,MATCH(ROUNDUP((AJ$1)/10,0)*10,[1]Hugst!$R$4:$W$4,0))))</f>
        <v>3512.0788895654355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318.36369594233838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687.54888112752417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316.77187746262643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685.95706264781222</v>
      </c>
      <c r="G158" s="168">
        <f ca="1">IF($C158-G$1&lt;År1,0,F157*(1-VLOOKUP($A158,[1]Hugst!$R$5:$W$9,MATCH(ROUNDUP((G$1)/10,0)*10,[1]Hugst!$R$4:$W$4,0))))</f>
        <v>687.54888112752417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315.18801807531418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684.37320326049996</v>
      </c>
      <c r="G159" s="168">
        <f ca="1">IF($C159-G$1&lt;År1,0,F158*(1-VLOOKUP($A159,[1]Hugst!$R$5:$W$9,MATCH(ROUNDUP((G$1)/10,0)*10,[1]Hugst!$R$4:$W$4,0))))</f>
        <v>685.95706264781222</v>
      </c>
      <c r="H159" s="168">
        <f ca="1">IF($C159-H$1&lt;År1,0,G158*(1-VLOOKUP($A159,[1]Hugst!$R$5:$W$9,MATCH(ROUNDUP((H$1)/10,0)*10,[1]Hugst!$R$4:$W$4,0))))</f>
        <v>687.54888112752417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313.61207798492978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682.79726317011557</v>
      </c>
      <c r="G160" s="168">
        <f ca="1">IF($C160-G$1&lt;År1,0,F159*(1-VLOOKUP($A160,[1]Hugst!$R$5:$W$9,MATCH(ROUNDUP((G$1)/10,0)*10,[1]Hugst!$R$4:$W$4,0))))</f>
        <v>684.37320326049996</v>
      </c>
      <c r="H160" s="168">
        <f ca="1">IF($C160-H$1&lt;År1,0,G159*(1-VLOOKUP($A160,[1]Hugst!$R$5:$W$9,MATCH(ROUNDUP((H$1)/10,0)*10,[1]Hugst!$R$4:$W$4,0))))</f>
        <v>685.95706264781222</v>
      </c>
      <c r="I160" s="168">
        <f ca="1">IF($C160-I$1&lt;År1,0,H159*(1-VLOOKUP($A160,[1]Hugst!$R$5:$W$9,MATCH(ROUNDUP((I$1)/10,0)*10,[1]Hugst!$R$4:$W$4,0))))</f>
        <v>687.54888112752417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312.04401759501343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681.22920278019922</v>
      </c>
      <c r="G161" s="168">
        <f ca="1">IF($C161-G$1&lt;År1,0,F160*(1-VLOOKUP($A161,[1]Hugst!$R$5:$W$9,MATCH(ROUNDUP((G$1)/10,0)*10,[1]Hugst!$R$4:$W$4,0))))</f>
        <v>682.79726317011557</v>
      </c>
      <c r="H161" s="168">
        <f ca="1">IF($C161-H$1&lt;År1,0,G160*(1-VLOOKUP($A161,[1]Hugst!$R$5:$W$9,MATCH(ROUNDUP((H$1)/10,0)*10,[1]Hugst!$R$4:$W$4,0))))</f>
        <v>684.37320326049996</v>
      </c>
      <c r="I161" s="168">
        <f ca="1">IF($C161-I$1&lt;År1,0,H160*(1-VLOOKUP($A161,[1]Hugst!$R$5:$W$9,MATCH(ROUNDUP((I$1)/10,0)*10,[1]Hugst!$R$4:$W$4,0))))</f>
        <v>685.95706264781222</v>
      </c>
      <c r="J161" s="168">
        <f ca="1">IF($C161-J$1&lt;År1,0,I160*(1-VLOOKUP($A161,[1]Hugst!$R$5:$W$9,MATCH(ROUNDUP((J$1)/10,0)*10,[1]Hugst!$R$4:$W$4,0))))</f>
        <v>687.54888112752417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310.48379750703316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679.66898269221895</v>
      </c>
      <c r="G162" s="168">
        <f ca="1">IF($C162-G$1&lt;År1,0,F161*(1-VLOOKUP($A162,[1]Hugst!$R$5:$W$9,MATCH(ROUNDUP((G$1)/10,0)*10,[1]Hugst!$R$4:$W$4,0))))</f>
        <v>681.22920278019922</v>
      </c>
      <c r="H162" s="168">
        <f ca="1">IF($C162-H$1&lt;År1,0,G161*(1-VLOOKUP($A162,[1]Hugst!$R$5:$W$9,MATCH(ROUNDUP((H$1)/10,0)*10,[1]Hugst!$R$4:$W$4,0))))</f>
        <v>682.79726317011557</v>
      </c>
      <c r="I162" s="168">
        <f ca="1">IF($C162-I$1&lt;År1,0,H161*(1-VLOOKUP($A162,[1]Hugst!$R$5:$W$9,MATCH(ROUNDUP((I$1)/10,0)*10,[1]Hugst!$R$4:$W$4,0))))</f>
        <v>684.37320326049996</v>
      </c>
      <c r="J162" s="168">
        <f ca="1">IF($C162-J$1&lt;År1,0,I161*(1-VLOOKUP($A162,[1]Hugst!$R$5:$W$9,MATCH(ROUNDUP((J$1)/10,0)*10,[1]Hugst!$R$4:$W$4,0))))</f>
        <v>685.95706264781222</v>
      </c>
      <c r="K162" s="168">
        <f ca="1">IF($C162-K$1&lt;År1,0,J161*(1-VLOOKUP($A162,[1]Hugst!$R$5:$W$9,MATCH(ROUNDUP((K$1)/10,0)*10,[1]Hugst!$R$4:$W$4,0))))</f>
        <v>687.54888112752417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308.93137851951178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678.11656370469757</v>
      </c>
      <c r="G163" s="168">
        <f ca="1">IF($C163-G$1&lt;År1,0,F162*(1-VLOOKUP($A163,[1]Hugst!$R$5:$W$9,MATCH(ROUNDUP((G$1)/10,0)*10,[1]Hugst!$R$4:$W$4,0))))</f>
        <v>679.66898269221895</v>
      </c>
      <c r="H163" s="168">
        <f ca="1">IF($C163-H$1&lt;År1,0,G162*(1-VLOOKUP($A163,[1]Hugst!$R$5:$W$9,MATCH(ROUNDUP((H$1)/10,0)*10,[1]Hugst!$R$4:$W$4,0))))</f>
        <v>681.22920278019922</v>
      </c>
      <c r="I163" s="168">
        <f ca="1">IF($C163-I$1&lt;År1,0,H162*(1-VLOOKUP($A163,[1]Hugst!$R$5:$W$9,MATCH(ROUNDUP((I$1)/10,0)*10,[1]Hugst!$R$4:$W$4,0))))</f>
        <v>682.79726317011557</v>
      </c>
      <c r="J163" s="168">
        <f ca="1">IF($C163-J$1&lt;År1,0,I162*(1-VLOOKUP($A163,[1]Hugst!$R$5:$W$9,MATCH(ROUNDUP((J$1)/10,0)*10,[1]Hugst!$R$4:$W$4,0))))</f>
        <v>684.37320326049996</v>
      </c>
      <c r="K163" s="168">
        <f ca="1">IF($C163-K$1&lt;År1,0,J162*(1-VLOOKUP($A163,[1]Hugst!$R$5:$W$9,MATCH(ROUNDUP((K$1)/10,0)*10,[1]Hugst!$R$4:$W$4,0))))</f>
        <v>685.95706264781222</v>
      </c>
      <c r="L163" s="168">
        <f ca="1">IF($C163-L$1&lt;År1,0,K162*(1-VLOOKUP($A163,[1]Hugst!$R$5:$W$9,MATCH(ROUNDUP((L$1)/10,0)*10,[1]Hugst!$R$4:$W$4,0))))</f>
        <v>687.54888112752417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307.38672162689909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676.57190681208488</v>
      </c>
      <c r="G164" s="168">
        <f ca="1">IF($C164-G$1&lt;År1,0,F163*(1-VLOOKUP($A164,[1]Hugst!$R$5:$W$9,MATCH(ROUNDUP((G$1)/10,0)*10,[1]Hugst!$R$4:$W$4,0))))</f>
        <v>678.11656370469757</v>
      </c>
      <c r="H164" s="168">
        <f ca="1">IF($C164-H$1&lt;År1,0,G163*(1-VLOOKUP($A164,[1]Hugst!$R$5:$W$9,MATCH(ROUNDUP((H$1)/10,0)*10,[1]Hugst!$R$4:$W$4,0))))</f>
        <v>679.66898269221895</v>
      </c>
      <c r="I164" s="168">
        <f ca="1">IF($C164-I$1&lt;År1,0,H163*(1-VLOOKUP($A164,[1]Hugst!$R$5:$W$9,MATCH(ROUNDUP((I$1)/10,0)*10,[1]Hugst!$R$4:$W$4,0))))</f>
        <v>681.22920278019922</v>
      </c>
      <c r="J164" s="168">
        <f ca="1">IF($C164-J$1&lt;År1,0,I163*(1-VLOOKUP($A164,[1]Hugst!$R$5:$W$9,MATCH(ROUNDUP((J$1)/10,0)*10,[1]Hugst!$R$4:$W$4,0))))</f>
        <v>682.79726317011557</v>
      </c>
      <c r="K164" s="168">
        <f ca="1">IF($C164-K$1&lt;År1,0,J163*(1-VLOOKUP($A164,[1]Hugst!$R$5:$W$9,MATCH(ROUNDUP((K$1)/10,0)*10,[1]Hugst!$R$4:$W$4,0))))</f>
        <v>684.37320326049996</v>
      </c>
      <c r="L164" s="168">
        <f ca="1">IF($C164-L$1&lt;År1,0,K163*(1-VLOOKUP($A164,[1]Hugst!$R$5:$W$9,MATCH(ROUNDUP((L$1)/10,0)*10,[1]Hugst!$R$4:$W$4,0))))</f>
        <v>685.95706264781222</v>
      </c>
      <c r="M164" s="168">
        <f ca="1">IF($C164-M$1&lt;År1,0,L163*(1-VLOOKUP($A164,[1]Hugst!$R$5:$W$9,MATCH(ROUNDUP((M$1)/10,0)*10,[1]Hugst!$R$4:$W$4,0))))</f>
        <v>687.54888112752417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305.84978801877151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675.03497320395729</v>
      </c>
      <c r="G165" s="168">
        <f ca="1">IF($C165-G$1&lt;År1,0,F164*(1-VLOOKUP($A165,[1]Hugst!$R$5:$W$9,MATCH(ROUNDUP((G$1)/10,0)*10,[1]Hugst!$R$4:$W$4,0))))</f>
        <v>676.57190681208488</v>
      </c>
      <c r="H165" s="168">
        <f ca="1">IF($C165-H$1&lt;År1,0,G164*(1-VLOOKUP($A165,[1]Hugst!$R$5:$W$9,MATCH(ROUNDUP((H$1)/10,0)*10,[1]Hugst!$R$4:$W$4,0))))</f>
        <v>678.11656370469757</v>
      </c>
      <c r="I165" s="168">
        <f ca="1">IF($C165-I$1&lt;År1,0,H164*(1-VLOOKUP($A165,[1]Hugst!$R$5:$W$9,MATCH(ROUNDUP((I$1)/10,0)*10,[1]Hugst!$R$4:$W$4,0))))</f>
        <v>679.66898269221895</v>
      </c>
      <c r="J165" s="168">
        <f ca="1">IF($C165-J$1&lt;År1,0,I164*(1-VLOOKUP($A165,[1]Hugst!$R$5:$W$9,MATCH(ROUNDUP((J$1)/10,0)*10,[1]Hugst!$R$4:$W$4,0))))</f>
        <v>681.22920278019922</v>
      </c>
      <c r="K165" s="168">
        <f ca="1">IF($C165-K$1&lt;År1,0,J164*(1-VLOOKUP($A165,[1]Hugst!$R$5:$W$9,MATCH(ROUNDUP((K$1)/10,0)*10,[1]Hugst!$R$4:$W$4,0))))</f>
        <v>682.79726317011557</v>
      </c>
      <c r="L165" s="168">
        <f ca="1">IF($C165-L$1&lt;År1,0,K164*(1-VLOOKUP($A165,[1]Hugst!$R$5:$W$9,MATCH(ROUNDUP((L$1)/10,0)*10,[1]Hugst!$R$4:$W$4,0))))</f>
        <v>684.37320326049996</v>
      </c>
      <c r="M165" s="168">
        <f ca="1">IF($C165-M$1&lt;År1,0,L164*(1-VLOOKUP($A165,[1]Hugst!$R$5:$W$9,MATCH(ROUNDUP((M$1)/10,0)*10,[1]Hugst!$R$4:$W$4,0))))</f>
        <v>685.95706264781222</v>
      </c>
      <c r="N165" s="168">
        <f ca="1">IF($C165-N$1&lt;År1,0,M164*(1-VLOOKUP($A165,[1]Hugst!$R$5:$W$9,MATCH(ROUNDUP((N$1)/10,0)*10,[1]Hugst!$R$4:$W$4,0))))</f>
        <v>687.54888112752417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304.32053907867521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673.505724263861</v>
      </c>
      <c r="G166" s="168">
        <f ca="1">IF($C166-G$1&lt;År1,0,F165*(1-VLOOKUP($A166,[1]Hugst!$R$5:$W$9,MATCH(ROUNDUP((G$1)/10,0)*10,[1]Hugst!$R$4:$W$4,0))))</f>
        <v>675.03497320395729</v>
      </c>
      <c r="H166" s="168">
        <f ca="1">IF($C166-H$1&lt;År1,0,G165*(1-VLOOKUP($A166,[1]Hugst!$R$5:$W$9,MATCH(ROUNDUP((H$1)/10,0)*10,[1]Hugst!$R$4:$W$4,0))))</f>
        <v>676.57190681208488</v>
      </c>
      <c r="I166" s="168">
        <f ca="1">IF($C166-I$1&lt;År1,0,H165*(1-VLOOKUP($A166,[1]Hugst!$R$5:$W$9,MATCH(ROUNDUP((I$1)/10,0)*10,[1]Hugst!$R$4:$W$4,0))))</f>
        <v>678.11656370469757</v>
      </c>
      <c r="J166" s="168">
        <f ca="1">IF($C166-J$1&lt;År1,0,I165*(1-VLOOKUP($A166,[1]Hugst!$R$5:$W$9,MATCH(ROUNDUP((J$1)/10,0)*10,[1]Hugst!$R$4:$W$4,0))))</f>
        <v>679.66898269221895</v>
      </c>
      <c r="K166" s="168">
        <f ca="1">IF($C166-K$1&lt;År1,0,J165*(1-VLOOKUP($A166,[1]Hugst!$R$5:$W$9,MATCH(ROUNDUP((K$1)/10,0)*10,[1]Hugst!$R$4:$W$4,0))))</f>
        <v>681.22920278019922</v>
      </c>
      <c r="L166" s="168">
        <f ca="1">IF($C166-L$1&lt;År1,0,K165*(1-VLOOKUP($A166,[1]Hugst!$R$5:$W$9,MATCH(ROUNDUP((L$1)/10,0)*10,[1]Hugst!$R$4:$W$4,0))))</f>
        <v>682.79726317011557</v>
      </c>
      <c r="M166" s="168">
        <f ca="1">IF($C166-M$1&lt;År1,0,L165*(1-VLOOKUP($A166,[1]Hugst!$R$5:$W$9,MATCH(ROUNDUP((M$1)/10,0)*10,[1]Hugst!$R$4:$W$4,0))))</f>
        <v>684.37320326049996</v>
      </c>
      <c r="N166" s="168">
        <f ca="1">IF($C166-N$1&lt;År1,0,M165*(1-VLOOKUP($A166,[1]Hugst!$R$5:$W$9,MATCH(ROUNDUP((N$1)/10,0)*10,[1]Hugst!$R$4:$W$4,0))))</f>
        <v>685.95706264781222</v>
      </c>
      <c r="O166" s="168">
        <f ca="1">IF($C166-O$1&lt;År1,0,N165*(1-VLOOKUP($A166,[1]Hugst!$R$5:$W$9,MATCH(ROUNDUP((O$1)/10,0)*10,[1]Hugst!$R$4:$W$4,0))))</f>
        <v>687.54888112752417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302.7989363832894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671.98412156847519</v>
      </c>
      <c r="G167" s="168">
        <f ca="1">IF($C167-G$1&lt;År1,0,F166*(1-VLOOKUP($A167,[1]Hugst!$R$5:$W$9,MATCH(ROUNDUP((G$1)/10,0)*10,[1]Hugst!$R$4:$W$4,0))))</f>
        <v>673.505724263861</v>
      </c>
      <c r="H167" s="168">
        <f ca="1">IF($C167-H$1&lt;År1,0,G166*(1-VLOOKUP($A167,[1]Hugst!$R$5:$W$9,MATCH(ROUNDUP((H$1)/10,0)*10,[1]Hugst!$R$4:$W$4,0))))</f>
        <v>675.03497320395729</v>
      </c>
      <c r="I167" s="168">
        <f ca="1">IF($C167-I$1&lt;År1,0,H166*(1-VLOOKUP($A167,[1]Hugst!$R$5:$W$9,MATCH(ROUNDUP((I$1)/10,0)*10,[1]Hugst!$R$4:$W$4,0))))</f>
        <v>676.57190681208488</v>
      </c>
      <c r="J167" s="168">
        <f ca="1">IF($C167-J$1&lt;År1,0,I166*(1-VLOOKUP($A167,[1]Hugst!$R$5:$W$9,MATCH(ROUNDUP((J$1)/10,0)*10,[1]Hugst!$R$4:$W$4,0))))</f>
        <v>678.11656370469757</v>
      </c>
      <c r="K167" s="168">
        <f ca="1">IF($C167-K$1&lt;År1,0,J166*(1-VLOOKUP($A167,[1]Hugst!$R$5:$W$9,MATCH(ROUNDUP((K$1)/10,0)*10,[1]Hugst!$R$4:$W$4,0))))</f>
        <v>679.66898269221895</v>
      </c>
      <c r="L167" s="168">
        <f ca="1">IF($C167-L$1&lt;År1,0,K166*(1-VLOOKUP($A167,[1]Hugst!$R$5:$W$9,MATCH(ROUNDUP((L$1)/10,0)*10,[1]Hugst!$R$4:$W$4,0))))</f>
        <v>681.22920278019922</v>
      </c>
      <c r="M167" s="168">
        <f ca="1">IF($C167-M$1&lt;År1,0,L166*(1-VLOOKUP($A167,[1]Hugst!$R$5:$W$9,MATCH(ROUNDUP((M$1)/10,0)*10,[1]Hugst!$R$4:$W$4,0))))</f>
        <v>682.79726317011557</v>
      </c>
      <c r="N167" s="168">
        <f ca="1">IF($C167-N$1&lt;År1,0,M166*(1-VLOOKUP($A167,[1]Hugst!$R$5:$W$9,MATCH(ROUNDUP((N$1)/10,0)*10,[1]Hugst!$R$4:$W$4,0))))</f>
        <v>684.37320326049996</v>
      </c>
      <c r="O167" s="168">
        <f ca="1">IF($C167-O$1&lt;År1,0,N166*(1-VLOOKUP($A167,[1]Hugst!$R$5:$W$9,MATCH(ROUNDUP((O$1)/10,0)*10,[1]Hugst!$R$4:$W$4,0))))</f>
        <v>685.95706264781222</v>
      </c>
      <c r="P167" s="168">
        <f ca="1">IF($C167-P$1&lt;År1,0,O166*(1-VLOOKUP($A167,[1]Hugst!$R$5:$W$9,MATCH(ROUNDUP((P$1)/10,0)*10,[1]Hugst!$R$4:$W$4,0))))</f>
        <v>687.54888112752417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301.28494170135673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670.47012688654138</v>
      </c>
      <c r="G168" s="168">
        <f ca="1">IF($C168-G$1&lt;År1,0,F167*(1-VLOOKUP($A168,[1]Hugst!$R$5:$W$9,MATCH(ROUNDUP((G$1)/10,0)*10,[1]Hugst!$R$4:$W$4,0))))</f>
        <v>671.98412156847519</v>
      </c>
      <c r="H168" s="168">
        <f ca="1">IF($C168-H$1&lt;År1,0,G167*(1-VLOOKUP($A168,[1]Hugst!$R$5:$W$9,MATCH(ROUNDUP((H$1)/10,0)*10,[1]Hugst!$R$4:$W$4,0))))</f>
        <v>673.505724263861</v>
      </c>
      <c r="I168" s="168">
        <f ca="1">IF($C168-I$1&lt;År1,0,H167*(1-VLOOKUP($A168,[1]Hugst!$R$5:$W$9,MATCH(ROUNDUP((I$1)/10,0)*10,[1]Hugst!$R$4:$W$4,0))))</f>
        <v>675.03497320395729</v>
      </c>
      <c r="J168" s="168">
        <f ca="1">IF($C168-J$1&lt;År1,0,I167*(1-VLOOKUP($A168,[1]Hugst!$R$5:$W$9,MATCH(ROUNDUP((J$1)/10,0)*10,[1]Hugst!$R$4:$W$4,0))))</f>
        <v>676.57190681208488</v>
      </c>
      <c r="K168" s="168">
        <f ca="1">IF($C168-K$1&lt;År1,0,J167*(1-VLOOKUP($A168,[1]Hugst!$R$5:$W$9,MATCH(ROUNDUP((K$1)/10,0)*10,[1]Hugst!$R$4:$W$4,0))))</f>
        <v>678.11656370469757</v>
      </c>
      <c r="L168" s="168">
        <f ca="1">IF($C168-L$1&lt;År1,0,K167*(1-VLOOKUP($A168,[1]Hugst!$R$5:$W$9,MATCH(ROUNDUP((L$1)/10,0)*10,[1]Hugst!$R$4:$W$4,0))))</f>
        <v>679.66898269221895</v>
      </c>
      <c r="M168" s="168">
        <f ca="1">IF($C168-M$1&lt;År1,0,L167*(1-VLOOKUP($A168,[1]Hugst!$R$5:$W$9,MATCH(ROUNDUP((M$1)/10,0)*10,[1]Hugst!$R$4:$W$4,0))))</f>
        <v>681.22920278019922</v>
      </c>
      <c r="N168" s="168">
        <f ca="1">IF($C168-N$1&lt;År1,0,M167*(1-VLOOKUP($A168,[1]Hugst!$R$5:$W$9,MATCH(ROUNDUP((N$1)/10,0)*10,[1]Hugst!$R$4:$W$4,0))))</f>
        <v>682.79726317011557</v>
      </c>
      <c r="O168" s="168">
        <f ca="1">IF($C168-O$1&lt;År1,0,N167*(1-VLOOKUP($A168,[1]Hugst!$R$5:$W$9,MATCH(ROUNDUP((O$1)/10,0)*10,[1]Hugst!$R$4:$W$4,0))))</f>
        <v>684.37320326049996</v>
      </c>
      <c r="P168" s="168">
        <f ca="1">IF($C168-P$1&lt;År1,0,O167*(1-VLOOKUP($A168,[1]Hugst!$R$5:$W$9,MATCH(ROUNDUP((P$1)/10,0)*10,[1]Hugst!$R$4:$W$4,0))))</f>
        <v>685.95706264781222</v>
      </c>
      <c r="Q168" s="168">
        <f ca="1">IF($C168-Q$1&lt;År1,0,P167*(1-VLOOKUP($A168,[1]Hugst!$R$5:$W$9,MATCH(ROUNDUP((Q$1)/10,0)*10,[1]Hugst!$R$4:$W$4,0))))</f>
        <v>687.54888112752417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299.77851699286111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668.96370217804576</v>
      </c>
      <c r="G169" s="168">
        <f ca="1">IF($C169-G$1&lt;År1,0,F168*(1-VLOOKUP($A169,[1]Hugst!$R$5:$W$9,MATCH(ROUNDUP((G$1)/10,0)*10,[1]Hugst!$R$4:$W$4,0))))</f>
        <v>670.47012688654138</v>
      </c>
      <c r="H169" s="168">
        <f ca="1">IF($C169-H$1&lt;År1,0,G168*(1-VLOOKUP($A169,[1]Hugst!$R$5:$W$9,MATCH(ROUNDUP((H$1)/10,0)*10,[1]Hugst!$R$4:$W$4,0))))</f>
        <v>671.98412156847519</v>
      </c>
      <c r="I169" s="168">
        <f ca="1">IF($C169-I$1&lt;År1,0,H168*(1-VLOOKUP($A169,[1]Hugst!$R$5:$W$9,MATCH(ROUNDUP((I$1)/10,0)*10,[1]Hugst!$R$4:$W$4,0))))</f>
        <v>673.505724263861</v>
      </c>
      <c r="J169" s="168">
        <f ca="1">IF($C169-J$1&lt;År1,0,I168*(1-VLOOKUP($A169,[1]Hugst!$R$5:$W$9,MATCH(ROUNDUP((J$1)/10,0)*10,[1]Hugst!$R$4:$W$4,0))))</f>
        <v>675.03497320395729</v>
      </c>
      <c r="K169" s="168">
        <f ca="1">IF($C169-K$1&lt;År1,0,J168*(1-VLOOKUP($A169,[1]Hugst!$R$5:$W$9,MATCH(ROUNDUP((K$1)/10,0)*10,[1]Hugst!$R$4:$W$4,0))))</f>
        <v>676.57190681208488</v>
      </c>
      <c r="L169" s="168">
        <f ca="1">IF($C169-L$1&lt;År1,0,K168*(1-VLOOKUP($A169,[1]Hugst!$R$5:$W$9,MATCH(ROUNDUP((L$1)/10,0)*10,[1]Hugst!$R$4:$W$4,0))))</f>
        <v>678.11656370469757</v>
      </c>
      <c r="M169" s="168">
        <f ca="1">IF($C169-M$1&lt;År1,0,L168*(1-VLOOKUP($A169,[1]Hugst!$R$5:$W$9,MATCH(ROUNDUP((M$1)/10,0)*10,[1]Hugst!$R$4:$W$4,0))))</f>
        <v>679.66898269221895</v>
      </c>
      <c r="N169" s="168">
        <f ca="1">IF($C169-N$1&lt;År1,0,M168*(1-VLOOKUP($A169,[1]Hugst!$R$5:$W$9,MATCH(ROUNDUP((N$1)/10,0)*10,[1]Hugst!$R$4:$W$4,0))))</f>
        <v>681.22920278019922</v>
      </c>
      <c r="O169" s="168">
        <f ca="1">IF($C169-O$1&lt;År1,0,N168*(1-VLOOKUP($A169,[1]Hugst!$R$5:$W$9,MATCH(ROUNDUP((O$1)/10,0)*10,[1]Hugst!$R$4:$W$4,0))))</f>
        <v>682.79726317011557</v>
      </c>
      <c r="P169" s="168">
        <f ca="1">IF($C169-P$1&lt;År1,0,O168*(1-VLOOKUP($A169,[1]Hugst!$R$5:$W$9,MATCH(ROUNDUP((P$1)/10,0)*10,[1]Hugst!$R$4:$W$4,0))))</f>
        <v>684.37320326049996</v>
      </c>
      <c r="Q169" s="168">
        <f ca="1">IF($C169-Q$1&lt;År1,0,P168*(1-VLOOKUP($A169,[1]Hugst!$R$5:$W$9,MATCH(ROUNDUP((Q$1)/10,0)*10,[1]Hugst!$R$4:$W$4,0))))</f>
        <v>685.95706264781222</v>
      </c>
      <c r="R169" s="168">
        <f ca="1">IF($C169-R$1&lt;År1,0,Q168*(1-VLOOKUP($A169,[1]Hugst!$R$5:$W$9,MATCH(ROUNDUP((R$1)/10,0)*10,[1]Hugst!$R$4:$W$4,0))))</f>
        <v>687.54888112752417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298.2796244078927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667.46480959307735</v>
      </c>
      <c r="G170" s="168">
        <f ca="1">IF($C170-G$1&lt;År1,0,F169*(1-VLOOKUP($A170,[1]Hugst!$R$5:$W$9,MATCH(ROUNDUP((G$1)/10,0)*10,[1]Hugst!$R$4:$W$4,0))))</f>
        <v>668.96370217804576</v>
      </c>
      <c r="H170" s="168">
        <f ca="1">IF($C170-H$1&lt;År1,0,G169*(1-VLOOKUP($A170,[1]Hugst!$R$5:$W$9,MATCH(ROUNDUP((H$1)/10,0)*10,[1]Hugst!$R$4:$W$4,0))))</f>
        <v>670.47012688654138</v>
      </c>
      <c r="I170" s="168">
        <f ca="1">IF($C170-I$1&lt;År1,0,H169*(1-VLOOKUP($A170,[1]Hugst!$R$5:$W$9,MATCH(ROUNDUP((I$1)/10,0)*10,[1]Hugst!$R$4:$W$4,0))))</f>
        <v>671.98412156847519</v>
      </c>
      <c r="J170" s="168">
        <f ca="1">IF($C170-J$1&lt;År1,0,I169*(1-VLOOKUP($A170,[1]Hugst!$R$5:$W$9,MATCH(ROUNDUP((J$1)/10,0)*10,[1]Hugst!$R$4:$W$4,0))))</f>
        <v>673.505724263861</v>
      </c>
      <c r="K170" s="168">
        <f ca="1">IF($C170-K$1&lt;År1,0,J169*(1-VLOOKUP($A170,[1]Hugst!$R$5:$W$9,MATCH(ROUNDUP((K$1)/10,0)*10,[1]Hugst!$R$4:$W$4,0))))</f>
        <v>675.03497320395729</v>
      </c>
      <c r="L170" s="168">
        <f ca="1">IF($C170-L$1&lt;År1,0,K169*(1-VLOOKUP($A170,[1]Hugst!$R$5:$W$9,MATCH(ROUNDUP((L$1)/10,0)*10,[1]Hugst!$R$4:$W$4,0))))</f>
        <v>676.57190681208488</v>
      </c>
      <c r="M170" s="168">
        <f ca="1">IF($C170-M$1&lt;År1,0,L169*(1-VLOOKUP($A170,[1]Hugst!$R$5:$W$9,MATCH(ROUNDUP((M$1)/10,0)*10,[1]Hugst!$R$4:$W$4,0))))</f>
        <v>678.11656370469757</v>
      </c>
      <c r="N170" s="168">
        <f ca="1">IF($C170-N$1&lt;År1,0,M169*(1-VLOOKUP($A170,[1]Hugst!$R$5:$W$9,MATCH(ROUNDUP((N$1)/10,0)*10,[1]Hugst!$R$4:$W$4,0))))</f>
        <v>679.66898269221895</v>
      </c>
      <c r="O170" s="168">
        <f ca="1">IF($C170-O$1&lt;År1,0,N169*(1-VLOOKUP($A170,[1]Hugst!$R$5:$W$9,MATCH(ROUNDUP((O$1)/10,0)*10,[1]Hugst!$R$4:$W$4,0))))</f>
        <v>681.22920278019922</v>
      </c>
      <c r="P170" s="168">
        <f ca="1">IF($C170-P$1&lt;År1,0,O169*(1-VLOOKUP($A170,[1]Hugst!$R$5:$W$9,MATCH(ROUNDUP((P$1)/10,0)*10,[1]Hugst!$R$4:$W$4,0))))</f>
        <v>682.79726317011557</v>
      </c>
      <c r="Q170" s="168">
        <f ca="1">IF($C170-Q$1&lt;År1,0,P169*(1-VLOOKUP($A170,[1]Hugst!$R$5:$W$9,MATCH(ROUNDUP((Q$1)/10,0)*10,[1]Hugst!$R$4:$W$4,0))))</f>
        <v>684.37320326049996</v>
      </c>
      <c r="R170" s="168">
        <f ca="1">IF($C170-R$1&lt;År1,0,Q169*(1-VLOOKUP($A170,[1]Hugst!$R$5:$W$9,MATCH(ROUNDUP((R$1)/10,0)*10,[1]Hugst!$R$4:$W$4,0))))</f>
        <v>685.95706264781222</v>
      </c>
      <c r="S170" s="168">
        <f ca="1">IF($C170-S$1&lt;År1,0,R169*(1-VLOOKUP($A170,[1]Hugst!$R$5:$W$9,MATCH(ROUNDUP((S$1)/10,0)*10,[1]Hugst!$R$4:$W$4,0))))</f>
        <v>687.54888112752417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296.78822628585476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665.97341147103941</v>
      </c>
      <c r="G171" s="168">
        <f ca="1">IF($C171-G$1&lt;År1,0,F170*(1-VLOOKUP($A171,[1]Hugst!$R$5:$W$9,MATCH(ROUNDUP((G$1)/10,0)*10,[1]Hugst!$R$4:$W$4,0))))</f>
        <v>667.46480959307735</v>
      </c>
      <c r="H171" s="168">
        <f ca="1">IF($C171-H$1&lt;År1,0,G170*(1-VLOOKUP($A171,[1]Hugst!$R$5:$W$9,MATCH(ROUNDUP((H$1)/10,0)*10,[1]Hugst!$R$4:$W$4,0))))</f>
        <v>668.96370217804576</v>
      </c>
      <c r="I171" s="168">
        <f ca="1">IF($C171-I$1&lt;År1,0,H170*(1-VLOOKUP($A171,[1]Hugst!$R$5:$W$9,MATCH(ROUNDUP((I$1)/10,0)*10,[1]Hugst!$R$4:$W$4,0))))</f>
        <v>670.47012688654138</v>
      </c>
      <c r="J171" s="168">
        <f ca="1">IF($C171-J$1&lt;År1,0,I170*(1-VLOOKUP($A171,[1]Hugst!$R$5:$W$9,MATCH(ROUNDUP((J$1)/10,0)*10,[1]Hugst!$R$4:$W$4,0))))</f>
        <v>671.98412156847519</v>
      </c>
      <c r="K171" s="168">
        <f ca="1">IF($C171-K$1&lt;År1,0,J170*(1-VLOOKUP($A171,[1]Hugst!$R$5:$W$9,MATCH(ROUNDUP((K$1)/10,0)*10,[1]Hugst!$R$4:$W$4,0))))</f>
        <v>673.505724263861</v>
      </c>
      <c r="L171" s="168">
        <f ca="1">IF($C171-L$1&lt;År1,0,K170*(1-VLOOKUP($A171,[1]Hugst!$R$5:$W$9,MATCH(ROUNDUP((L$1)/10,0)*10,[1]Hugst!$R$4:$W$4,0))))</f>
        <v>675.03497320395729</v>
      </c>
      <c r="M171" s="168">
        <f ca="1">IF($C171-M$1&lt;År1,0,L170*(1-VLOOKUP($A171,[1]Hugst!$R$5:$W$9,MATCH(ROUNDUP((M$1)/10,0)*10,[1]Hugst!$R$4:$W$4,0))))</f>
        <v>676.57190681208488</v>
      </c>
      <c r="N171" s="168">
        <f ca="1">IF($C171-N$1&lt;År1,0,M170*(1-VLOOKUP($A171,[1]Hugst!$R$5:$W$9,MATCH(ROUNDUP((N$1)/10,0)*10,[1]Hugst!$R$4:$W$4,0))))</f>
        <v>678.11656370469757</v>
      </c>
      <c r="O171" s="168">
        <f ca="1">IF($C171-O$1&lt;År1,0,N170*(1-VLOOKUP($A171,[1]Hugst!$R$5:$W$9,MATCH(ROUNDUP((O$1)/10,0)*10,[1]Hugst!$R$4:$W$4,0))))</f>
        <v>679.66898269221895</v>
      </c>
      <c r="P171" s="168">
        <f ca="1">IF($C171-P$1&lt;År1,0,O170*(1-VLOOKUP($A171,[1]Hugst!$R$5:$W$9,MATCH(ROUNDUP((P$1)/10,0)*10,[1]Hugst!$R$4:$W$4,0))))</f>
        <v>681.22920278019922</v>
      </c>
      <c r="Q171" s="168">
        <f ca="1">IF($C171-Q$1&lt;År1,0,P170*(1-VLOOKUP($A171,[1]Hugst!$R$5:$W$9,MATCH(ROUNDUP((Q$1)/10,0)*10,[1]Hugst!$R$4:$W$4,0))))</f>
        <v>682.79726317011557</v>
      </c>
      <c r="R171" s="168">
        <f ca="1">IF($C171-R$1&lt;År1,0,Q170*(1-VLOOKUP($A171,[1]Hugst!$R$5:$W$9,MATCH(ROUNDUP((R$1)/10,0)*10,[1]Hugst!$R$4:$W$4,0))))</f>
        <v>684.37320326049996</v>
      </c>
      <c r="S171" s="168">
        <f ca="1">IF($C171-S$1&lt;År1,0,R170*(1-VLOOKUP($A171,[1]Hugst!$R$5:$W$9,MATCH(ROUNDUP((S$1)/10,0)*10,[1]Hugst!$R$4:$W$4,0))))</f>
        <v>685.95706264781222</v>
      </c>
      <c r="T171" s="168">
        <f ca="1">IF($C171-T$1&lt;År1,0,S170*(1-VLOOKUP($A171,[1]Hugst!$R$5:$W$9,MATCH(ROUNDUP((T$1)/10,0)*10,[1]Hugst!$R$4:$W$4,0))))</f>
        <v>687.54888112752417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295.30428515443054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664.4894703396152</v>
      </c>
      <c r="G172" s="168">
        <f ca="1">IF($C172-G$1&lt;År1,0,F171*(1-VLOOKUP($A172,[1]Hugst!$R$5:$W$9,MATCH(ROUNDUP((G$1)/10,0)*10,[1]Hugst!$R$4:$W$4,0))))</f>
        <v>665.97341147103941</v>
      </c>
      <c r="H172" s="168">
        <f ca="1">IF($C172-H$1&lt;År1,0,G171*(1-VLOOKUP($A172,[1]Hugst!$R$5:$W$9,MATCH(ROUNDUP((H$1)/10,0)*10,[1]Hugst!$R$4:$W$4,0))))</f>
        <v>667.46480959307735</v>
      </c>
      <c r="I172" s="168">
        <f ca="1">IF($C172-I$1&lt;År1,0,H171*(1-VLOOKUP($A172,[1]Hugst!$R$5:$W$9,MATCH(ROUNDUP((I$1)/10,0)*10,[1]Hugst!$R$4:$W$4,0))))</f>
        <v>668.96370217804576</v>
      </c>
      <c r="J172" s="168">
        <f ca="1">IF($C172-J$1&lt;År1,0,I171*(1-VLOOKUP($A172,[1]Hugst!$R$5:$W$9,MATCH(ROUNDUP((J$1)/10,0)*10,[1]Hugst!$R$4:$W$4,0))))</f>
        <v>670.47012688654138</v>
      </c>
      <c r="K172" s="168">
        <f ca="1">IF($C172-K$1&lt;År1,0,J171*(1-VLOOKUP($A172,[1]Hugst!$R$5:$W$9,MATCH(ROUNDUP((K$1)/10,0)*10,[1]Hugst!$R$4:$W$4,0))))</f>
        <v>671.98412156847519</v>
      </c>
      <c r="L172" s="168">
        <f ca="1">IF($C172-L$1&lt;År1,0,K171*(1-VLOOKUP($A172,[1]Hugst!$R$5:$W$9,MATCH(ROUNDUP((L$1)/10,0)*10,[1]Hugst!$R$4:$W$4,0))))</f>
        <v>673.505724263861</v>
      </c>
      <c r="M172" s="168">
        <f ca="1">IF($C172-M$1&lt;År1,0,L171*(1-VLOOKUP($A172,[1]Hugst!$R$5:$W$9,MATCH(ROUNDUP((M$1)/10,0)*10,[1]Hugst!$R$4:$W$4,0))))</f>
        <v>675.03497320395729</v>
      </c>
      <c r="N172" s="168">
        <f ca="1">IF($C172-N$1&lt;År1,0,M171*(1-VLOOKUP($A172,[1]Hugst!$R$5:$W$9,MATCH(ROUNDUP((N$1)/10,0)*10,[1]Hugst!$R$4:$W$4,0))))</f>
        <v>676.57190681208488</v>
      </c>
      <c r="O172" s="168">
        <f ca="1">IF($C172-O$1&lt;År1,0,N171*(1-VLOOKUP($A172,[1]Hugst!$R$5:$W$9,MATCH(ROUNDUP((O$1)/10,0)*10,[1]Hugst!$R$4:$W$4,0))))</f>
        <v>678.11656370469757</v>
      </c>
      <c r="P172" s="168">
        <f ca="1">IF($C172-P$1&lt;År1,0,O171*(1-VLOOKUP($A172,[1]Hugst!$R$5:$W$9,MATCH(ROUNDUP((P$1)/10,0)*10,[1]Hugst!$R$4:$W$4,0))))</f>
        <v>679.66898269221895</v>
      </c>
      <c r="Q172" s="168">
        <f ca="1">IF($C172-Q$1&lt;År1,0,P171*(1-VLOOKUP($A172,[1]Hugst!$R$5:$W$9,MATCH(ROUNDUP((Q$1)/10,0)*10,[1]Hugst!$R$4:$W$4,0))))</f>
        <v>681.22920278019922</v>
      </c>
      <c r="R172" s="168">
        <f ca="1">IF($C172-R$1&lt;År1,0,Q171*(1-VLOOKUP($A172,[1]Hugst!$R$5:$W$9,MATCH(ROUNDUP((R$1)/10,0)*10,[1]Hugst!$R$4:$W$4,0))))</f>
        <v>682.79726317011557</v>
      </c>
      <c r="S172" s="168">
        <f ca="1">IF($C172-S$1&lt;År1,0,R171*(1-VLOOKUP($A172,[1]Hugst!$R$5:$W$9,MATCH(ROUNDUP((S$1)/10,0)*10,[1]Hugst!$R$4:$W$4,0))))</f>
        <v>684.37320326049996</v>
      </c>
      <c r="T172" s="168">
        <f ca="1">IF($C172-T$1&lt;År1,0,S171*(1-VLOOKUP($A172,[1]Hugst!$R$5:$W$9,MATCH(ROUNDUP((T$1)/10,0)*10,[1]Hugst!$R$4:$W$4,0))))</f>
        <v>685.95706264781222</v>
      </c>
      <c r="U172" s="168">
        <f ca="1">IF($C172-U$1&lt;År1,0,T171*(1-VLOOKUP($A172,[1]Hugst!$R$5:$W$9,MATCH(ROUNDUP((U$1)/10,0)*10,[1]Hugst!$R$4:$W$4,0))))</f>
        <v>687.54888112752417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293.82776372865192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663.01294891383657</v>
      </c>
      <c r="G173" s="168">
        <f ca="1">IF($C173-G$1&lt;År1,0,F172*(1-VLOOKUP($A173,[1]Hugst!$R$5:$W$9,MATCH(ROUNDUP((G$1)/10,0)*10,[1]Hugst!$R$4:$W$4,0))))</f>
        <v>664.4894703396152</v>
      </c>
      <c r="H173" s="168">
        <f ca="1">IF($C173-H$1&lt;År1,0,G172*(1-VLOOKUP($A173,[1]Hugst!$R$5:$W$9,MATCH(ROUNDUP((H$1)/10,0)*10,[1]Hugst!$R$4:$W$4,0))))</f>
        <v>665.97341147103941</v>
      </c>
      <c r="I173" s="168">
        <f ca="1">IF($C173-I$1&lt;År1,0,H172*(1-VLOOKUP($A173,[1]Hugst!$R$5:$W$9,MATCH(ROUNDUP((I$1)/10,0)*10,[1]Hugst!$R$4:$W$4,0))))</f>
        <v>667.46480959307735</v>
      </c>
      <c r="J173" s="168">
        <f ca="1">IF($C173-J$1&lt;År1,0,I172*(1-VLOOKUP($A173,[1]Hugst!$R$5:$W$9,MATCH(ROUNDUP((J$1)/10,0)*10,[1]Hugst!$R$4:$W$4,0))))</f>
        <v>668.96370217804576</v>
      </c>
      <c r="K173" s="168">
        <f ca="1">IF($C173-K$1&lt;År1,0,J172*(1-VLOOKUP($A173,[1]Hugst!$R$5:$W$9,MATCH(ROUNDUP((K$1)/10,0)*10,[1]Hugst!$R$4:$W$4,0))))</f>
        <v>670.47012688654138</v>
      </c>
      <c r="L173" s="168">
        <f ca="1">IF($C173-L$1&lt;År1,0,K172*(1-VLOOKUP($A173,[1]Hugst!$R$5:$W$9,MATCH(ROUNDUP((L$1)/10,0)*10,[1]Hugst!$R$4:$W$4,0))))</f>
        <v>671.98412156847519</v>
      </c>
      <c r="M173" s="168">
        <f ca="1">IF($C173-M$1&lt;År1,0,L172*(1-VLOOKUP($A173,[1]Hugst!$R$5:$W$9,MATCH(ROUNDUP((M$1)/10,0)*10,[1]Hugst!$R$4:$W$4,0))))</f>
        <v>673.505724263861</v>
      </c>
      <c r="N173" s="168">
        <f ca="1">IF($C173-N$1&lt;År1,0,M172*(1-VLOOKUP($A173,[1]Hugst!$R$5:$W$9,MATCH(ROUNDUP((N$1)/10,0)*10,[1]Hugst!$R$4:$W$4,0))))</f>
        <v>675.03497320395729</v>
      </c>
      <c r="O173" s="168">
        <f ca="1">IF($C173-O$1&lt;År1,0,N172*(1-VLOOKUP($A173,[1]Hugst!$R$5:$W$9,MATCH(ROUNDUP((O$1)/10,0)*10,[1]Hugst!$R$4:$W$4,0))))</f>
        <v>676.57190681208488</v>
      </c>
      <c r="P173" s="168">
        <f ca="1">IF($C173-P$1&lt;År1,0,O172*(1-VLOOKUP($A173,[1]Hugst!$R$5:$W$9,MATCH(ROUNDUP((P$1)/10,0)*10,[1]Hugst!$R$4:$W$4,0))))</f>
        <v>678.11656370469757</v>
      </c>
      <c r="Q173" s="168">
        <f ca="1">IF($C173-Q$1&lt;År1,0,P172*(1-VLOOKUP($A173,[1]Hugst!$R$5:$W$9,MATCH(ROUNDUP((Q$1)/10,0)*10,[1]Hugst!$R$4:$W$4,0))))</f>
        <v>679.66898269221895</v>
      </c>
      <c r="R173" s="168">
        <f ca="1">IF($C173-R$1&lt;År1,0,Q172*(1-VLOOKUP($A173,[1]Hugst!$R$5:$W$9,MATCH(ROUNDUP((R$1)/10,0)*10,[1]Hugst!$R$4:$W$4,0))))</f>
        <v>681.22920278019922</v>
      </c>
      <c r="S173" s="168">
        <f ca="1">IF($C173-S$1&lt;År1,0,R172*(1-VLOOKUP($A173,[1]Hugst!$R$5:$W$9,MATCH(ROUNDUP((S$1)/10,0)*10,[1]Hugst!$R$4:$W$4,0))))</f>
        <v>682.79726317011557</v>
      </c>
      <c r="T173" s="168">
        <f ca="1">IF($C173-T$1&lt;År1,0,S172*(1-VLOOKUP($A173,[1]Hugst!$R$5:$W$9,MATCH(ROUNDUP((T$1)/10,0)*10,[1]Hugst!$R$4:$W$4,0))))</f>
        <v>684.37320326049996</v>
      </c>
      <c r="U173" s="168">
        <f ca="1">IF($C173-U$1&lt;År1,0,T172*(1-VLOOKUP($A173,[1]Hugst!$R$5:$W$9,MATCH(ROUNDUP((U$1)/10,0)*10,[1]Hugst!$R$4:$W$4,0))))</f>
        <v>685.95706264781222</v>
      </c>
      <c r="V173" s="168">
        <f ca="1">IF($C173-V$1&lt;År1,0,U172*(1-VLOOKUP($A173,[1]Hugst!$R$5:$W$9,MATCH(ROUNDUP((V$1)/10,0)*10,[1]Hugst!$R$4:$W$4,0))))</f>
        <v>687.54888112752417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292.35862491001171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661.54381009519636</v>
      </c>
      <c r="G174" s="168">
        <f ca="1">IF($C174-G$1&lt;År1,0,F173*(1-VLOOKUP($A174,[1]Hugst!$R$5:$W$9,MATCH(ROUNDUP((G$1)/10,0)*10,[1]Hugst!$R$4:$W$4,0))))</f>
        <v>663.01294891383657</v>
      </c>
      <c r="H174" s="168">
        <f ca="1">IF($C174-H$1&lt;År1,0,G173*(1-VLOOKUP($A174,[1]Hugst!$R$5:$W$9,MATCH(ROUNDUP((H$1)/10,0)*10,[1]Hugst!$R$4:$W$4,0))))</f>
        <v>664.4894703396152</v>
      </c>
      <c r="I174" s="168">
        <f ca="1">IF($C174-I$1&lt;År1,0,H173*(1-VLOOKUP($A174,[1]Hugst!$R$5:$W$9,MATCH(ROUNDUP((I$1)/10,0)*10,[1]Hugst!$R$4:$W$4,0))))</f>
        <v>665.97341147103941</v>
      </c>
      <c r="J174" s="168">
        <f ca="1">IF($C174-J$1&lt;År1,0,I173*(1-VLOOKUP($A174,[1]Hugst!$R$5:$W$9,MATCH(ROUNDUP((J$1)/10,0)*10,[1]Hugst!$R$4:$W$4,0))))</f>
        <v>667.46480959307735</v>
      </c>
      <c r="K174" s="168">
        <f ca="1">IF($C174-K$1&lt;År1,0,J173*(1-VLOOKUP($A174,[1]Hugst!$R$5:$W$9,MATCH(ROUNDUP((K$1)/10,0)*10,[1]Hugst!$R$4:$W$4,0))))</f>
        <v>668.96370217804576</v>
      </c>
      <c r="L174" s="168">
        <f ca="1">IF($C174-L$1&lt;År1,0,K173*(1-VLOOKUP($A174,[1]Hugst!$R$5:$W$9,MATCH(ROUNDUP((L$1)/10,0)*10,[1]Hugst!$R$4:$W$4,0))))</f>
        <v>670.47012688654138</v>
      </c>
      <c r="M174" s="168">
        <f ca="1">IF($C174-M$1&lt;År1,0,L173*(1-VLOOKUP($A174,[1]Hugst!$R$5:$W$9,MATCH(ROUNDUP((M$1)/10,0)*10,[1]Hugst!$R$4:$W$4,0))))</f>
        <v>671.98412156847519</v>
      </c>
      <c r="N174" s="168">
        <f ca="1">IF($C174-N$1&lt;År1,0,M173*(1-VLOOKUP($A174,[1]Hugst!$R$5:$W$9,MATCH(ROUNDUP((N$1)/10,0)*10,[1]Hugst!$R$4:$W$4,0))))</f>
        <v>673.505724263861</v>
      </c>
      <c r="O174" s="168">
        <f ca="1">IF($C174-O$1&lt;År1,0,N173*(1-VLOOKUP($A174,[1]Hugst!$R$5:$W$9,MATCH(ROUNDUP((O$1)/10,0)*10,[1]Hugst!$R$4:$W$4,0))))</f>
        <v>675.03497320395729</v>
      </c>
      <c r="P174" s="168">
        <f ca="1">IF($C174-P$1&lt;År1,0,O173*(1-VLOOKUP($A174,[1]Hugst!$R$5:$W$9,MATCH(ROUNDUP((P$1)/10,0)*10,[1]Hugst!$R$4:$W$4,0))))</f>
        <v>676.57190681208488</v>
      </c>
      <c r="Q174" s="168">
        <f ca="1">IF($C174-Q$1&lt;År1,0,P173*(1-VLOOKUP($A174,[1]Hugst!$R$5:$W$9,MATCH(ROUNDUP((Q$1)/10,0)*10,[1]Hugst!$R$4:$W$4,0))))</f>
        <v>678.11656370469757</v>
      </c>
      <c r="R174" s="168">
        <f ca="1">IF($C174-R$1&lt;År1,0,Q173*(1-VLOOKUP($A174,[1]Hugst!$R$5:$W$9,MATCH(ROUNDUP((R$1)/10,0)*10,[1]Hugst!$R$4:$W$4,0))))</f>
        <v>679.66898269221895</v>
      </c>
      <c r="S174" s="168">
        <f ca="1">IF($C174-S$1&lt;År1,0,R173*(1-VLOOKUP($A174,[1]Hugst!$R$5:$W$9,MATCH(ROUNDUP((S$1)/10,0)*10,[1]Hugst!$R$4:$W$4,0))))</f>
        <v>681.22920278019922</v>
      </c>
      <c r="T174" s="168">
        <f ca="1">IF($C174-T$1&lt;År1,0,S173*(1-VLOOKUP($A174,[1]Hugst!$R$5:$W$9,MATCH(ROUNDUP((T$1)/10,0)*10,[1]Hugst!$R$4:$W$4,0))))</f>
        <v>682.79726317011557</v>
      </c>
      <c r="U174" s="168">
        <f ca="1">IF($C174-U$1&lt;År1,0,T173*(1-VLOOKUP($A174,[1]Hugst!$R$5:$W$9,MATCH(ROUNDUP((U$1)/10,0)*10,[1]Hugst!$R$4:$W$4,0))))</f>
        <v>684.37320326049996</v>
      </c>
      <c r="V174" s="168">
        <f ca="1">IF($C174-V$1&lt;År1,0,U173*(1-VLOOKUP($A174,[1]Hugst!$R$5:$W$9,MATCH(ROUNDUP((V$1)/10,0)*10,[1]Hugst!$R$4:$W$4,0))))</f>
        <v>685.95706264781222</v>
      </c>
      <c r="W174" s="168">
        <f ca="1">IF($C174-W$1&lt;År1,0,V173*(1-VLOOKUP($A174,[1]Hugst!$R$5:$W$9,MATCH(ROUNDUP((W$1)/10,0)*10,[1]Hugst!$R$4:$W$4,0))))</f>
        <v>687.54888112752417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290.89683178546693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660.08201697065158</v>
      </c>
      <c r="G175" s="168">
        <f ca="1">IF($C175-G$1&lt;År1,0,F174*(1-VLOOKUP($A175,[1]Hugst!$R$5:$W$9,MATCH(ROUNDUP((G$1)/10,0)*10,[1]Hugst!$R$4:$W$4,0))))</f>
        <v>661.54381009519636</v>
      </c>
      <c r="H175" s="168">
        <f ca="1">IF($C175-H$1&lt;År1,0,G174*(1-VLOOKUP($A175,[1]Hugst!$R$5:$W$9,MATCH(ROUNDUP((H$1)/10,0)*10,[1]Hugst!$R$4:$W$4,0))))</f>
        <v>663.01294891383657</v>
      </c>
      <c r="I175" s="168">
        <f ca="1">IF($C175-I$1&lt;År1,0,H174*(1-VLOOKUP($A175,[1]Hugst!$R$5:$W$9,MATCH(ROUNDUP((I$1)/10,0)*10,[1]Hugst!$R$4:$W$4,0))))</f>
        <v>664.4894703396152</v>
      </c>
      <c r="J175" s="168">
        <f ca="1">IF($C175-J$1&lt;År1,0,I174*(1-VLOOKUP($A175,[1]Hugst!$R$5:$W$9,MATCH(ROUNDUP((J$1)/10,0)*10,[1]Hugst!$R$4:$W$4,0))))</f>
        <v>665.97341147103941</v>
      </c>
      <c r="K175" s="168">
        <f ca="1">IF($C175-K$1&lt;År1,0,J174*(1-VLOOKUP($A175,[1]Hugst!$R$5:$W$9,MATCH(ROUNDUP((K$1)/10,0)*10,[1]Hugst!$R$4:$W$4,0))))</f>
        <v>667.46480959307735</v>
      </c>
      <c r="L175" s="168">
        <f ca="1">IF($C175-L$1&lt;År1,0,K174*(1-VLOOKUP($A175,[1]Hugst!$R$5:$W$9,MATCH(ROUNDUP((L$1)/10,0)*10,[1]Hugst!$R$4:$W$4,0))))</f>
        <v>668.96370217804576</v>
      </c>
      <c r="M175" s="168">
        <f ca="1">IF($C175-M$1&lt;År1,0,L174*(1-VLOOKUP($A175,[1]Hugst!$R$5:$W$9,MATCH(ROUNDUP((M$1)/10,0)*10,[1]Hugst!$R$4:$W$4,0))))</f>
        <v>670.47012688654138</v>
      </c>
      <c r="N175" s="168">
        <f ca="1">IF($C175-N$1&lt;År1,0,M174*(1-VLOOKUP($A175,[1]Hugst!$R$5:$W$9,MATCH(ROUNDUP((N$1)/10,0)*10,[1]Hugst!$R$4:$W$4,0))))</f>
        <v>671.98412156847519</v>
      </c>
      <c r="O175" s="168">
        <f ca="1">IF($C175-O$1&lt;År1,0,N174*(1-VLOOKUP($A175,[1]Hugst!$R$5:$W$9,MATCH(ROUNDUP((O$1)/10,0)*10,[1]Hugst!$R$4:$W$4,0))))</f>
        <v>673.505724263861</v>
      </c>
      <c r="P175" s="168">
        <f ca="1">IF($C175-P$1&lt;År1,0,O174*(1-VLOOKUP($A175,[1]Hugst!$R$5:$W$9,MATCH(ROUNDUP((P$1)/10,0)*10,[1]Hugst!$R$4:$W$4,0))))</f>
        <v>675.03497320395729</v>
      </c>
      <c r="Q175" s="168">
        <f ca="1">IF($C175-Q$1&lt;År1,0,P174*(1-VLOOKUP($A175,[1]Hugst!$R$5:$W$9,MATCH(ROUNDUP((Q$1)/10,0)*10,[1]Hugst!$R$4:$W$4,0))))</f>
        <v>676.57190681208488</v>
      </c>
      <c r="R175" s="168">
        <f ca="1">IF($C175-R$1&lt;År1,0,Q174*(1-VLOOKUP($A175,[1]Hugst!$R$5:$W$9,MATCH(ROUNDUP((R$1)/10,0)*10,[1]Hugst!$R$4:$W$4,0))))</f>
        <v>678.11656370469757</v>
      </c>
      <c r="S175" s="168">
        <f ca="1">IF($C175-S$1&lt;År1,0,R174*(1-VLOOKUP($A175,[1]Hugst!$R$5:$W$9,MATCH(ROUNDUP((S$1)/10,0)*10,[1]Hugst!$R$4:$W$4,0))))</f>
        <v>679.66898269221895</v>
      </c>
      <c r="T175" s="168">
        <f ca="1">IF($C175-T$1&lt;År1,0,S174*(1-VLOOKUP($A175,[1]Hugst!$R$5:$W$9,MATCH(ROUNDUP((T$1)/10,0)*10,[1]Hugst!$R$4:$W$4,0))))</f>
        <v>681.22920278019922</v>
      </c>
      <c r="U175" s="168">
        <f ca="1">IF($C175-U$1&lt;År1,0,T174*(1-VLOOKUP($A175,[1]Hugst!$R$5:$W$9,MATCH(ROUNDUP((U$1)/10,0)*10,[1]Hugst!$R$4:$W$4,0))))</f>
        <v>682.79726317011557</v>
      </c>
      <c r="V175" s="168">
        <f ca="1">IF($C175-V$1&lt;År1,0,U174*(1-VLOOKUP($A175,[1]Hugst!$R$5:$W$9,MATCH(ROUNDUP((V$1)/10,0)*10,[1]Hugst!$R$4:$W$4,0))))</f>
        <v>684.37320326049996</v>
      </c>
      <c r="W175" s="168">
        <f ca="1">IF($C175-W$1&lt;År1,0,V174*(1-VLOOKUP($A175,[1]Hugst!$R$5:$W$9,MATCH(ROUNDUP((W$1)/10,0)*10,[1]Hugst!$R$4:$W$4,0))))</f>
        <v>685.95706264781222</v>
      </c>
      <c r="X175" s="168">
        <f ca="1">IF($C175-X$1&lt;År1,0,W174*(1-VLOOKUP($A175,[1]Hugst!$R$5:$W$9,MATCH(ROUNDUP((X$1)/10,0)*10,[1]Hugst!$R$4:$W$4,0))))</f>
        <v>687.54888112752417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289.44234762652923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658.62753281171388</v>
      </c>
      <c r="G176" s="168">
        <f ca="1">IF($C176-G$1&lt;År1,0,F175*(1-VLOOKUP($A176,[1]Hugst!$R$5:$W$9,MATCH(ROUNDUP((G$1)/10,0)*10,[1]Hugst!$R$4:$W$4,0))))</f>
        <v>660.08201697065158</v>
      </c>
      <c r="H176" s="168">
        <f ca="1">IF($C176-H$1&lt;År1,0,G175*(1-VLOOKUP($A176,[1]Hugst!$R$5:$W$9,MATCH(ROUNDUP((H$1)/10,0)*10,[1]Hugst!$R$4:$W$4,0))))</f>
        <v>661.54381009519636</v>
      </c>
      <c r="I176" s="168">
        <f ca="1">IF($C176-I$1&lt;År1,0,H175*(1-VLOOKUP($A176,[1]Hugst!$R$5:$W$9,MATCH(ROUNDUP((I$1)/10,0)*10,[1]Hugst!$R$4:$W$4,0))))</f>
        <v>663.01294891383657</v>
      </c>
      <c r="J176" s="168">
        <f ca="1">IF($C176-J$1&lt;År1,0,I175*(1-VLOOKUP($A176,[1]Hugst!$R$5:$W$9,MATCH(ROUNDUP((J$1)/10,0)*10,[1]Hugst!$R$4:$W$4,0))))</f>
        <v>664.4894703396152</v>
      </c>
      <c r="K176" s="168">
        <f ca="1">IF($C176-K$1&lt;År1,0,J175*(1-VLOOKUP($A176,[1]Hugst!$R$5:$W$9,MATCH(ROUNDUP((K$1)/10,0)*10,[1]Hugst!$R$4:$W$4,0))))</f>
        <v>665.97341147103941</v>
      </c>
      <c r="L176" s="168">
        <f ca="1">IF($C176-L$1&lt;År1,0,K175*(1-VLOOKUP($A176,[1]Hugst!$R$5:$W$9,MATCH(ROUNDUP((L$1)/10,0)*10,[1]Hugst!$R$4:$W$4,0))))</f>
        <v>667.46480959307735</v>
      </c>
      <c r="M176" s="168">
        <f ca="1">IF($C176-M$1&lt;År1,0,L175*(1-VLOOKUP($A176,[1]Hugst!$R$5:$W$9,MATCH(ROUNDUP((M$1)/10,0)*10,[1]Hugst!$R$4:$W$4,0))))</f>
        <v>668.96370217804576</v>
      </c>
      <c r="N176" s="168">
        <f ca="1">IF($C176-N$1&lt;År1,0,M175*(1-VLOOKUP($A176,[1]Hugst!$R$5:$W$9,MATCH(ROUNDUP((N$1)/10,0)*10,[1]Hugst!$R$4:$W$4,0))))</f>
        <v>670.47012688654138</v>
      </c>
      <c r="O176" s="168">
        <f ca="1">IF($C176-O$1&lt;År1,0,N175*(1-VLOOKUP($A176,[1]Hugst!$R$5:$W$9,MATCH(ROUNDUP((O$1)/10,0)*10,[1]Hugst!$R$4:$W$4,0))))</f>
        <v>671.98412156847519</v>
      </c>
      <c r="P176" s="168">
        <f ca="1">IF($C176-P$1&lt;År1,0,O175*(1-VLOOKUP($A176,[1]Hugst!$R$5:$W$9,MATCH(ROUNDUP((P$1)/10,0)*10,[1]Hugst!$R$4:$W$4,0))))</f>
        <v>673.505724263861</v>
      </c>
      <c r="Q176" s="168">
        <f ca="1">IF($C176-Q$1&lt;År1,0,P175*(1-VLOOKUP($A176,[1]Hugst!$R$5:$W$9,MATCH(ROUNDUP((Q$1)/10,0)*10,[1]Hugst!$R$4:$W$4,0))))</f>
        <v>675.03497320395729</v>
      </c>
      <c r="R176" s="168">
        <f ca="1">IF($C176-R$1&lt;År1,0,Q175*(1-VLOOKUP($A176,[1]Hugst!$R$5:$W$9,MATCH(ROUNDUP((R$1)/10,0)*10,[1]Hugst!$R$4:$W$4,0))))</f>
        <v>676.57190681208488</v>
      </c>
      <c r="S176" s="168">
        <f ca="1">IF($C176-S$1&lt;År1,0,R175*(1-VLOOKUP($A176,[1]Hugst!$R$5:$W$9,MATCH(ROUNDUP((S$1)/10,0)*10,[1]Hugst!$R$4:$W$4,0))))</f>
        <v>678.11656370469757</v>
      </c>
      <c r="T176" s="168">
        <f ca="1">IF($C176-T$1&lt;År1,0,S175*(1-VLOOKUP($A176,[1]Hugst!$R$5:$W$9,MATCH(ROUNDUP((T$1)/10,0)*10,[1]Hugst!$R$4:$W$4,0))))</f>
        <v>679.66898269221895</v>
      </c>
      <c r="U176" s="168">
        <f ca="1">IF($C176-U$1&lt;År1,0,T175*(1-VLOOKUP($A176,[1]Hugst!$R$5:$W$9,MATCH(ROUNDUP((U$1)/10,0)*10,[1]Hugst!$R$4:$W$4,0))))</f>
        <v>681.22920278019922</v>
      </c>
      <c r="V176" s="168">
        <f ca="1">IF($C176-V$1&lt;År1,0,U175*(1-VLOOKUP($A176,[1]Hugst!$R$5:$W$9,MATCH(ROUNDUP((V$1)/10,0)*10,[1]Hugst!$R$4:$W$4,0))))</f>
        <v>682.79726317011557</v>
      </c>
      <c r="W176" s="168">
        <f ca="1">IF($C176-W$1&lt;År1,0,V175*(1-VLOOKUP($A176,[1]Hugst!$R$5:$W$9,MATCH(ROUNDUP((W$1)/10,0)*10,[1]Hugst!$R$4:$W$4,0))))</f>
        <v>684.37320326049996</v>
      </c>
      <c r="X176" s="168">
        <f ca="1">IF($C176-X$1&lt;År1,0,W175*(1-VLOOKUP($A176,[1]Hugst!$R$5:$W$9,MATCH(ROUNDUP((X$1)/10,0)*10,[1]Hugst!$R$4:$W$4,0))))</f>
        <v>685.95706264781222</v>
      </c>
      <c r="Y176" s="168">
        <f ca="1">IF($C176-Y$1&lt;År1,0,X175*(1-VLOOKUP($A176,[1]Hugst!$R$5:$W$9,MATCH(ROUNDUP((Y$1)/10,0)*10,[1]Hugst!$R$4:$W$4,0))))</f>
        <v>687.54888112752417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287.99513588839909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657.18032107358374</v>
      </c>
      <c r="G177" s="168">
        <f ca="1">IF($C177-G$1&lt;År1,0,F176*(1-VLOOKUP($A177,[1]Hugst!$R$5:$W$9,MATCH(ROUNDUP((G$1)/10,0)*10,[1]Hugst!$R$4:$W$4,0))))</f>
        <v>658.62753281171388</v>
      </c>
      <c r="H177" s="168">
        <f ca="1">IF($C177-H$1&lt;År1,0,G176*(1-VLOOKUP($A177,[1]Hugst!$R$5:$W$9,MATCH(ROUNDUP((H$1)/10,0)*10,[1]Hugst!$R$4:$W$4,0))))</f>
        <v>660.08201697065158</v>
      </c>
      <c r="I177" s="168">
        <f ca="1">IF($C177-I$1&lt;År1,0,H176*(1-VLOOKUP($A177,[1]Hugst!$R$5:$W$9,MATCH(ROUNDUP((I$1)/10,0)*10,[1]Hugst!$R$4:$W$4,0))))</f>
        <v>661.54381009519636</v>
      </c>
      <c r="J177" s="168">
        <f ca="1">IF($C177-J$1&lt;År1,0,I176*(1-VLOOKUP($A177,[1]Hugst!$R$5:$W$9,MATCH(ROUNDUP((J$1)/10,0)*10,[1]Hugst!$R$4:$W$4,0))))</f>
        <v>663.01294891383657</v>
      </c>
      <c r="K177" s="168">
        <f ca="1">IF($C177-K$1&lt;År1,0,J176*(1-VLOOKUP($A177,[1]Hugst!$R$5:$W$9,MATCH(ROUNDUP((K$1)/10,0)*10,[1]Hugst!$R$4:$W$4,0))))</f>
        <v>664.4894703396152</v>
      </c>
      <c r="L177" s="168">
        <f ca="1">IF($C177-L$1&lt;År1,0,K176*(1-VLOOKUP($A177,[1]Hugst!$R$5:$W$9,MATCH(ROUNDUP((L$1)/10,0)*10,[1]Hugst!$R$4:$W$4,0))))</f>
        <v>665.97341147103941</v>
      </c>
      <c r="M177" s="168">
        <f ca="1">IF($C177-M$1&lt;År1,0,L176*(1-VLOOKUP($A177,[1]Hugst!$R$5:$W$9,MATCH(ROUNDUP((M$1)/10,0)*10,[1]Hugst!$R$4:$W$4,0))))</f>
        <v>667.46480959307735</v>
      </c>
      <c r="N177" s="168">
        <f ca="1">IF($C177-N$1&lt;År1,0,M176*(1-VLOOKUP($A177,[1]Hugst!$R$5:$W$9,MATCH(ROUNDUP((N$1)/10,0)*10,[1]Hugst!$R$4:$W$4,0))))</f>
        <v>668.96370217804576</v>
      </c>
      <c r="O177" s="168">
        <f ca="1">IF($C177-O$1&lt;År1,0,N176*(1-VLOOKUP($A177,[1]Hugst!$R$5:$W$9,MATCH(ROUNDUP((O$1)/10,0)*10,[1]Hugst!$R$4:$W$4,0))))</f>
        <v>670.47012688654138</v>
      </c>
      <c r="P177" s="168">
        <f ca="1">IF($C177-P$1&lt;År1,0,O176*(1-VLOOKUP($A177,[1]Hugst!$R$5:$W$9,MATCH(ROUNDUP((P$1)/10,0)*10,[1]Hugst!$R$4:$W$4,0))))</f>
        <v>671.98412156847519</v>
      </c>
      <c r="Q177" s="168">
        <f ca="1">IF($C177-Q$1&lt;År1,0,P176*(1-VLOOKUP($A177,[1]Hugst!$R$5:$W$9,MATCH(ROUNDUP((Q$1)/10,0)*10,[1]Hugst!$R$4:$W$4,0))))</f>
        <v>673.505724263861</v>
      </c>
      <c r="R177" s="168">
        <f ca="1">IF($C177-R$1&lt;År1,0,Q176*(1-VLOOKUP($A177,[1]Hugst!$R$5:$W$9,MATCH(ROUNDUP((R$1)/10,0)*10,[1]Hugst!$R$4:$W$4,0))))</f>
        <v>675.03497320395729</v>
      </c>
      <c r="S177" s="168">
        <f ca="1">IF($C177-S$1&lt;År1,0,R176*(1-VLOOKUP($A177,[1]Hugst!$R$5:$W$9,MATCH(ROUNDUP((S$1)/10,0)*10,[1]Hugst!$R$4:$W$4,0))))</f>
        <v>676.57190681208488</v>
      </c>
      <c r="T177" s="168">
        <f ca="1">IF($C177-T$1&lt;År1,0,S176*(1-VLOOKUP($A177,[1]Hugst!$R$5:$W$9,MATCH(ROUNDUP((T$1)/10,0)*10,[1]Hugst!$R$4:$W$4,0))))</f>
        <v>678.11656370469757</v>
      </c>
      <c r="U177" s="168">
        <f ca="1">IF($C177-U$1&lt;År1,0,T176*(1-VLOOKUP($A177,[1]Hugst!$R$5:$W$9,MATCH(ROUNDUP((U$1)/10,0)*10,[1]Hugst!$R$4:$W$4,0))))</f>
        <v>679.66898269221895</v>
      </c>
      <c r="V177" s="168">
        <f ca="1">IF($C177-V$1&lt;År1,0,U176*(1-VLOOKUP($A177,[1]Hugst!$R$5:$W$9,MATCH(ROUNDUP((V$1)/10,0)*10,[1]Hugst!$R$4:$W$4,0))))</f>
        <v>681.22920278019922</v>
      </c>
      <c r="W177" s="168">
        <f ca="1">IF($C177-W$1&lt;År1,0,V176*(1-VLOOKUP($A177,[1]Hugst!$R$5:$W$9,MATCH(ROUNDUP((W$1)/10,0)*10,[1]Hugst!$R$4:$W$4,0))))</f>
        <v>682.79726317011557</v>
      </c>
      <c r="X177" s="168">
        <f ca="1">IF($C177-X$1&lt;År1,0,W176*(1-VLOOKUP($A177,[1]Hugst!$R$5:$W$9,MATCH(ROUNDUP((X$1)/10,0)*10,[1]Hugst!$R$4:$W$4,0))))</f>
        <v>684.37320326049996</v>
      </c>
      <c r="Y177" s="168">
        <f ca="1">IF($C177-Y$1&lt;År1,0,X176*(1-VLOOKUP($A177,[1]Hugst!$R$5:$W$9,MATCH(ROUNDUP((Y$1)/10,0)*10,[1]Hugst!$R$4:$W$4,0))))</f>
        <v>685.95706264781222</v>
      </c>
      <c r="Z177" s="168">
        <f ca="1">IF($C177-Z$1&lt;År1,0,Y176*(1-VLOOKUP($A177,[1]Hugst!$R$5:$W$9,MATCH(ROUNDUP((Z$1)/10,0)*10,[1]Hugst!$R$4:$W$4,0))))</f>
        <v>687.54888112752417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286.55516020896175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655.7403453941464</v>
      </c>
      <c r="G178" s="168">
        <f ca="1">IF($C178-G$1&lt;År1,0,F177*(1-VLOOKUP($A178,[1]Hugst!$R$5:$W$9,MATCH(ROUNDUP((G$1)/10,0)*10,[1]Hugst!$R$4:$W$4,0))))</f>
        <v>657.18032107358374</v>
      </c>
      <c r="H178" s="168">
        <f ca="1">IF($C178-H$1&lt;År1,0,G177*(1-VLOOKUP($A178,[1]Hugst!$R$5:$W$9,MATCH(ROUNDUP((H$1)/10,0)*10,[1]Hugst!$R$4:$W$4,0))))</f>
        <v>658.62753281171388</v>
      </c>
      <c r="I178" s="168">
        <f ca="1">IF($C178-I$1&lt;År1,0,H177*(1-VLOOKUP($A178,[1]Hugst!$R$5:$W$9,MATCH(ROUNDUP((I$1)/10,0)*10,[1]Hugst!$R$4:$W$4,0))))</f>
        <v>660.08201697065158</v>
      </c>
      <c r="J178" s="168">
        <f ca="1">IF($C178-J$1&lt;År1,0,I177*(1-VLOOKUP($A178,[1]Hugst!$R$5:$W$9,MATCH(ROUNDUP((J$1)/10,0)*10,[1]Hugst!$R$4:$W$4,0))))</f>
        <v>661.54381009519636</v>
      </c>
      <c r="K178" s="168">
        <f ca="1">IF($C178-K$1&lt;År1,0,J177*(1-VLOOKUP($A178,[1]Hugst!$R$5:$W$9,MATCH(ROUNDUP((K$1)/10,0)*10,[1]Hugst!$R$4:$W$4,0))))</f>
        <v>663.01294891383657</v>
      </c>
      <c r="L178" s="168">
        <f ca="1">IF($C178-L$1&lt;År1,0,K177*(1-VLOOKUP($A178,[1]Hugst!$R$5:$W$9,MATCH(ROUNDUP((L$1)/10,0)*10,[1]Hugst!$R$4:$W$4,0))))</f>
        <v>664.4894703396152</v>
      </c>
      <c r="M178" s="168">
        <f ca="1">IF($C178-M$1&lt;År1,0,L177*(1-VLOOKUP($A178,[1]Hugst!$R$5:$W$9,MATCH(ROUNDUP((M$1)/10,0)*10,[1]Hugst!$R$4:$W$4,0))))</f>
        <v>665.97341147103941</v>
      </c>
      <c r="N178" s="168">
        <f ca="1">IF($C178-N$1&lt;År1,0,M177*(1-VLOOKUP($A178,[1]Hugst!$R$5:$W$9,MATCH(ROUNDUP((N$1)/10,0)*10,[1]Hugst!$R$4:$W$4,0))))</f>
        <v>667.46480959307735</v>
      </c>
      <c r="O178" s="168">
        <f ca="1">IF($C178-O$1&lt;År1,0,N177*(1-VLOOKUP($A178,[1]Hugst!$R$5:$W$9,MATCH(ROUNDUP((O$1)/10,0)*10,[1]Hugst!$R$4:$W$4,0))))</f>
        <v>668.96370217804576</v>
      </c>
      <c r="P178" s="168">
        <f ca="1">IF($C178-P$1&lt;År1,0,O177*(1-VLOOKUP($A178,[1]Hugst!$R$5:$W$9,MATCH(ROUNDUP((P$1)/10,0)*10,[1]Hugst!$R$4:$W$4,0))))</f>
        <v>670.47012688654138</v>
      </c>
      <c r="Q178" s="168">
        <f ca="1">IF($C178-Q$1&lt;År1,0,P177*(1-VLOOKUP($A178,[1]Hugst!$R$5:$W$9,MATCH(ROUNDUP((Q$1)/10,0)*10,[1]Hugst!$R$4:$W$4,0))))</f>
        <v>671.98412156847519</v>
      </c>
      <c r="R178" s="168">
        <f ca="1">IF($C178-R$1&lt;År1,0,Q177*(1-VLOOKUP($A178,[1]Hugst!$R$5:$W$9,MATCH(ROUNDUP((R$1)/10,0)*10,[1]Hugst!$R$4:$W$4,0))))</f>
        <v>673.505724263861</v>
      </c>
      <c r="S178" s="168">
        <f ca="1">IF($C178-S$1&lt;År1,0,R177*(1-VLOOKUP($A178,[1]Hugst!$R$5:$W$9,MATCH(ROUNDUP((S$1)/10,0)*10,[1]Hugst!$R$4:$W$4,0))))</f>
        <v>675.03497320395729</v>
      </c>
      <c r="T178" s="168">
        <f ca="1">IF($C178-T$1&lt;År1,0,S177*(1-VLOOKUP($A178,[1]Hugst!$R$5:$W$9,MATCH(ROUNDUP((T$1)/10,0)*10,[1]Hugst!$R$4:$W$4,0))))</f>
        <v>676.57190681208488</v>
      </c>
      <c r="U178" s="168">
        <f ca="1">IF($C178-U$1&lt;År1,0,T177*(1-VLOOKUP($A178,[1]Hugst!$R$5:$W$9,MATCH(ROUNDUP((U$1)/10,0)*10,[1]Hugst!$R$4:$W$4,0))))</f>
        <v>678.11656370469757</v>
      </c>
      <c r="V178" s="168">
        <f ca="1">IF($C178-V$1&lt;År1,0,U177*(1-VLOOKUP($A178,[1]Hugst!$R$5:$W$9,MATCH(ROUNDUP((V$1)/10,0)*10,[1]Hugst!$R$4:$W$4,0))))</f>
        <v>679.66898269221895</v>
      </c>
      <c r="W178" s="168">
        <f ca="1">IF($C178-W$1&lt;År1,0,V177*(1-VLOOKUP($A178,[1]Hugst!$R$5:$W$9,MATCH(ROUNDUP((W$1)/10,0)*10,[1]Hugst!$R$4:$W$4,0))))</f>
        <v>681.22920278019922</v>
      </c>
      <c r="X178" s="168">
        <f ca="1">IF($C178-X$1&lt;År1,0,W177*(1-VLOOKUP($A178,[1]Hugst!$R$5:$W$9,MATCH(ROUNDUP((X$1)/10,0)*10,[1]Hugst!$R$4:$W$4,0))))</f>
        <v>682.79726317011557</v>
      </c>
      <c r="Y178" s="168">
        <f ca="1">IF($C178-Y$1&lt;År1,0,X177*(1-VLOOKUP($A178,[1]Hugst!$R$5:$W$9,MATCH(ROUNDUP((Y$1)/10,0)*10,[1]Hugst!$R$4:$W$4,0))))</f>
        <v>684.37320326049996</v>
      </c>
      <c r="Z178" s="168">
        <f ca="1">IF($C178-Z$1&lt;År1,0,Y177*(1-VLOOKUP($A178,[1]Hugst!$R$5:$W$9,MATCH(ROUNDUP((Z$1)/10,0)*10,[1]Hugst!$R$4:$W$4,0))))</f>
        <v>685.95706264781222</v>
      </c>
      <c r="AA178" s="168">
        <f ca="1">IF($C178-AA$1&lt;År1,0,Z177*(1-VLOOKUP($A178,[1]Hugst!$R$5:$W$9,MATCH(ROUNDUP((AA$1)/10,0)*10,[1]Hugst!$R$4:$W$4,0))))</f>
        <v>687.54888112752417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285.12238440791407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654.30756959309872</v>
      </c>
      <c r="G179" s="168">
        <f ca="1">IF($C179-G$1&lt;År1,0,F178*(1-VLOOKUP($A179,[1]Hugst!$R$5:$W$9,MATCH(ROUNDUP((G$1)/10,0)*10,[1]Hugst!$R$4:$W$4,0))))</f>
        <v>655.7403453941464</v>
      </c>
      <c r="H179" s="168">
        <f ca="1">IF($C179-H$1&lt;År1,0,G178*(1-VLOOKUP($A179,[1]Hugst!$R$5:$W$9,MATCH(ROUNDUP((H$1)/10,0)*10,[1]Hugst!$R$4:$W$4,0))))</f>
        <v>657.18032107358374</v>
      </c>
      <c r="I179" s="168">
        <f ca="1">IF($C179-I$1&lt;År1,0,H178*(1-VLOOKUP($A179,[1]Hugst!$R$5:$W$9,MATCH(ROUNDUP((I$1)/10,0)*10,[1]Hugst!$R$4:$W$4,0))))</f>
        <v>658.62753281171388</v>
      </c>
      <c r="J179" s="168">
        <f ca="1">IF($C179-J$1&lt;År1,0,I178*(1-VLOOKUP($A179,[1]Hugst!$R$5:$W$9,MATCH(ROUNDUP((J$1)/10,0)*10,[1]Hugst!$R$4:$W$4,0))))</f>
        <v>660.08201697065158</v>
      </c>
      <c r="K179" s="168">
        <f ca="1">IF($C179-K$1&lt;År1,0,J178*(1-VLOOKUP($A179,[1]Hugst!$R$5:$W$9,MATCH(ROUNDUP((K$1)/10,0)*10,[1]Hugst!$R$4:$W$4,0))))</f>
        <v>661.54381009519636</v>
      </c>
      <c r="L179" s="168">
        <f ca="1">IF($C179-L$1&lt;År1,0,K178*(1-VLOOKUP($A179,[1]Hugst!$R$5:$W$9,MATCH(ROUNDUP((L$1)/10,0)*10,[1]Hugst!$R$4:$W$4,0))))</f>
        <v>663.01294891383657</v>
      </c>
      <c r="M179" s="168">
        <f ca="1">IF($C179-M$1&lt;År1,0,L178*(1-VLOOKUP($A179,[1]Hugst!$R$5:$W$9,MATCH(ROUNDUP((M$1)/10,0)*10,[1]Hugst!$R$4:$W$4,0))))</f>
        <v>664.4894703396152</v>
      </c>
      <c r="N179" s="168">
        <f ca="1">IF($C179-N$1&lt;År1,0,M178*(1-VLOOKUP($A179,[1]Hugst!$R$5:$W$9,MATCH(ROUNDUP((N$1)/10,0)*10,[1]Hugst!$R$4:$W$4,0))))</f>
        <v>665.97341147103941</v>
      </c>
      <c r="O179" s="168">
        <f ca="1">IF($C179-O$1&lt;År1,0,N178*(1-VLOOKUP($A179,[1]Hugst!$R$5:$W$9,MATCH(ROUNDUP((O$1)/10,0)*10,[1]Hugst!$R$4:$W$4,0))))</f>
        <v>667.46480959307735</v>
      </c>
      <c r="P179" s="168">
        <f ca="1">IF($C179-P$1&lt;År1,0,O178*(1-VLOOKUP($A179,[1]Hugst!$R$5:$W$9,MATCH(ROUNDUP((P$1)/10,0)*10,[1]Hugst!$R$4:$W$4,0))))</f>
        <v>668.96370217804576</v>
      </c>
      <c r="Q179" s="168">
        <f ca="1">IF($C179-Q$1&lt;År1,0,P178*(1-VLOOKUP($A179,[1]Hugst!$R$5:$W$9,MATCH(ROUNDUP((Q$1)/10,0)*10,[1]Hugst!$R$4:$W$4,0))))</f>
        <v>670.47012688654138</v>
      </c>
      <c r="R179" s="168">
        <f ca="1">IF($C179-R$1&lt;År1,0,Q178*(1-VLOOKUP($A179,[1]Hugst!$R$5:$W$9,MATCH(ROUNDUP((R$1)/10,0)*10,[1]Hugst!$R$4:$W$4,0))))</f>
        <v>671.98412156847519</v>
      </c>
      <c r="S179" s="168">
        <f ca="1">IF($C179-S$1&lt;År1,0,R178*(1-VLOOKUP($A179,[1]Hugst!$R$5:$W$9,MATCH(ROUNDUP((S$1)/10,0)*10,[1]Hugst!$R$4:$W$4,0))))</f>
        <v>673.505724263861</v>
      </c>
      <c r="T179" s="168">
        <f ca="1">IF($C179-T$1&lt;År1,0,S178*(1-VLOOKUP($A179,[1]Hugst!$R$5:$W$9,MATCH(ROUNDUP((T$1)/10,0)*10,[1]Hugst!$R$4:$W$4,0))))</f>
        <v>675.03497320395729</v>
      </c>
      <c r="U179" s="168">
        <f ca="1">IF($C179-U$1&lt;År1,0,T178*(1-VLOOKUP($A179,[1]Hugst!$R$5:$W$9,MATCH(ROUNDUP((U$1)/10,0)*10,[1]Hugst!$R$4:$W$4,0))))</f>
        <v>676.57190681208488</v>
      </c>
      <c r="V179" s="168">
        <f ca="1">IF($C179-V$1&lt;År1,0,U178*(1-VLOOKUP($A179,[1]Hugst!$R$5:$W$9,MATCH(ROUNDUP((V$1)/10,0)*10,[1]Hugst!$R$4:$W$4,0))))</f>
        <v>678.11656370469757</v>
      </c>
      <c r="W179" s="168">
        <f ca="1">IF($C179-W$1&lt;År1,0,V178*(1-VLOOKUP($A179,[1]Hugst!$R$5:$W$9,MATCH(ROUNDUP((W$1)/10,0)*10,[1]Hugst!$R$4:$W$4,0))))</f>
        <v>679.66898269221895</v>
      </c>
      <c r="X179" s="168">
        <f ca="1">IF($C179-X$1&lt;År1,0,W178*(1-VLOOKUP($A179,[1]Hugst!$R$5:$W$9,MATCH(ROUNDUP((X$1)/10,0)*10,[1]Hugst!$R$4:$W$4,0))))</f>
        <v>681.22920278019922</v>
      </c>
      <c r="Y179" s="168">
        <f ca="1">IF($C179-Y$1&lt;År1,0,X178*(1-VLOOKUP($A179,[1]Hugst!$R$5:$W$9,MATCH(ROUNDUP((Y$1)/10,0)*10,[1]Hugst!$R$4:$W$4,0))))</f>
        <v>682.79726317011557</v>
      </c>
      <c r="Z179" s="168">
        <f ca="1">IF($C179-Z$1&lt;År1,0,Y178*(1-VLOOKUP($A179,[1]Hugst!$R$5:$W$9,MATCH(ROUNDUP((Z$1)/10,0)*10,[1]Hugst!$R$4:$W$4,0))))</f>
        <v>684.37320326049996</v>
      </c>
      <c r="AA179" s="168">
        <f ca="1">IF($C179-AA$1&lt;År1,0,Z178*(1-VLOOKUP($A179,[1]Hugst!$R$5:$W$9,MATCH(ROUNDUP((AA$1)/10,0)*10,[1]Hugst!$R$4:$W$4,0))))</f>
        <v>685.95706264781222</v>
      </c>
      <c r="AB179" s="168">
        <f ca="1">IF($C179-AB$1&lt;År1,0,AA178*(1-VLOOKUP($A179,[1]Hugst!$R$5:$W$9,MATCH(ROUNDUP((AB$1)/10,0)*10,[1]Hugst!$R$4:$W$4,0))))</f>
        <v>687.54888112752417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283.69677248587686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652.88195767106151</v>
      </c>
      <c r="G180" s="168">
        <f ca="1">IF($C180-G$1&lt;År1,0,F179*(1-VLOOKUP($A180,[1]Hugst!$R$5:$W$9,MATCH(ROUNDUP((G$1)/10,0)*10,[1]Hugst!$R$4:$W$4,0))))</f>
        <v>654.30756959309872</v>
      </c>
      <c r="H180" s="168">
        <f ca="1">IF($C180-H$1&lt;År1,0,G179*(1-VLOOKUP($A180,[1]Hugst!$R$5:$W$9,MATCH(ROUNDUP((H$1)/10,0)*10,[1]Hugst!$R$4:$W$4,0))))</f>
        <v>655.7403453941464</v>
      </c>
      <c r="I180" s="168">
        <f ca="1">IF($C180-I$1&lt;År1,0,H179*(1-VLOOKUP($A180,[1]Hugst!$R$5:$W$9,MATCH(ROUNDUP((I$1)/10,0)*10,[1]Hugst!$R$4:$W$4,0))))</f>
        <v>657.18032107358374</v>
      </c>
      <c r="J180" s="168">
        <f ca="1">IF($C180-J$1&lt;År1,0,I179*(1-VLOOKUP($A180,[1]Hugst!$R$5:$W$9,MATCH(ROUNDUP((J$1)/10,0)*10,[1]Hugst!$R$4:$W$4,0))))</f>
        <v>658.62753281171388</v>
      </c>
      <c r="K180" s="168">
        <f ca="1">IF($C180-K$1&lt;År1,0,J179*(1-VLOOKUP($A180,[1]Hugst!$R$5:$W$9,MATCH(ROUNDUP((K$1)/10,0)*10,[1]Hugst!$R$4:$W$4,0))))</f>
        <v>660.08201697065158</v>
      </c>
      <c r="L180" s="168">
        <f ca="1">IF($C180-L$1&lt;År1,0,K179*(1-VLOOKUP($A180,[1]Hugst!$R$5:$W$9,MATCH(ROUNDUP((L$1)/10,0)*10,[1]Hugst!$R$4:$W$4,0))))</f>
        <v>661.54381009519636</v>
      </c>
      <c r="M180" s="168">
        <f ca="1">IF($C180-M$1&lt;År1,0,L179*(1-VLOOKUP($A180,[1]Hugst!$R$5:$W$9,MATCH(ROUNDUP((M$1)/10,0)*10,[1]Hugst!$R$4:$W$4,0))))</f>
        <v>663.01294891383657</v>
      </c>
      <c r="N180" s="168">
        <f ca="1">IF($C180-N$1&lt;År1,0,M179*(1-VLOOKUP($A180,[1]Hugst!$R$5:$W$9,MATCH(ROUNDUP((N$1)/10,0)*10,[1]Hugst!$R$4:$W$4,0))))</f>
        <v>664.4894703396152</v>
      </c>
      <c r="O180" s="168">
        <f ca="1">IF($C180-O$1&lt;År1,0,N179*(1-VLOOKUP($A180,[1]Hugst!$R$5:$W$9,MATCH(ROUNDUP((O$1)/10,0)*10,[1]Hugst!$R$4:$W$4,0))))</f>
        <v>665.97341147103941</v>
      </c>
      <c r="P180" s="168">
        <f ca="1">IF($C180-P$1&lt;År1,0,O179*(1-VLOOKUP($A180,[1]Hugst!$R$5:$W$9,MATCH(ROUNDUP((P$1)/10,0)*10,[1]Hugst!$R$4:$W$4,0))))</f>
        <v>667.46480959307735</v>
      </c>
      <c r="Q180" s="168">
        <f ca="1">IF($C180-Q$1&lt;År1,0,P179*(1-VLOOKUP($A180,[1]Hugst!$R$5:$W$9,MATCH(ROUNDUP((Q$1)/10,0)*10,[1]Hugst!$R$4:$W$4,0))))</f>
        <v>668.96370217804576</v>
      </c>
      <c r="R180" s="168">
        <f ca="1">IF($C180-R$1&lt;År1,0,Q179*(1-VLOOKUP($A180,[1]Hugst!$R$5:$W$9,MATCH(ROUNDUP((R$1)/10,0)*10,[1]Hugst!$R$4:$W$4,0))))</f>
        <v>670.47012688654138</v>
      </c>
      <c r="S180" s="168">
        <f ca="1">IF($C180-S$1&lt;År1,0,R179*(1-VLOOKUP($A180,[1]Hugst!$R$5:$W$9,MATCH(ROUNDUP((S$1)/10,0)*10,[1]Hugst!$R$4:$W$4,0))))</f>
        <v>671.98412156847519</v>
      </c>
      <c r="T180" s="168">
        <f ca="1">IF($C180-T$1&lt;År1,0,S179*(1-VLOOKUP($A180,[1]Hugst!$R$5:$W$9,MATCH(ROUNDUP((T$1)/10,0)*10,[1]Hugst!$R$4:$W$4,0))))</f>
        <v>673.505724263861</v>
      </c>
      <c r="U180" s="168">
        <f ca="1">IF($C180-U$1&lt;År1,0,T179*(1-VLOOKUP($A180,[1]Hugst!$R$5:$W$9,MATCH(ROUNDUP((U$1)/10,0)*10,[1]Hugst!$R$4:$W$4,0))))</f>
        <v>675.03497320395729</v>
      </c>
      <c r="V180" s="168">
        <f ca="1">IF($C180-V$1&lt;År1,0,U179*(1-VLOOKUP($A180,[1]Hugst!$R$5:$W$9,MATCH(ROUNDUP((V$1)/10,0)*10,[1]Hugst!$R$4:$W$4,0))))</f>
        <v>676.57190681208488</v>
      </c>
      <c r="W180" s="168">
        <f ca="1">IF($C180-W$1&lt;År1,0,V179*(1-VLOOKUP($A180,[1]Hugst!$R$5:$W$9,MATCH(ROUNDUP((W$1)/10,0)*10,[1]Hugst!$R$4:$W$4,0))))</f>
        <v>678.11656370469757</v>
      </c>
      <c r="X180" s="168">
        <f ca="1">IF($C180-X$1&lt;År1,0,W179*(1-VLOOKUP($A180,[1]Hugst!$R$5:$W$9,MATCH(ROUNDUP((X$1)/10,0)*10,[1]Hugst!$R$4:$W$4,0))))</f>
        <v>679.66898269221895</v>
      </c>
      <c r="Y180" s="168">
        <f ca="1">IF($C180-Y$1&lt;År1,0,X179*(1-VLOOKUP($A180,[1]Hugst!$R$5:$W$9,MATCH(ROUNDUP((Y$1)/10,0)*10,[1]Hugst!$R$4:$W$4,0))))</f>
        <v>681.22920278019922</v>
      </c>
      <c r="Z180" s="168">
        <f ca="1">IF($C180-Z$1&lt;År1,0,Y179*(1-VLOOKUP($A180,[1]Hugst!$R$5:$W$9,MATCH(ROUNDUP((Z$1)/10,0)*10,[1]Hugst!$R$4:$W$4,0))))</f>
        <v>682.79726317011557</v>
      </c>
      <c r="AA180" s="168">
        <f ca="1">IF($C180-AA$1&lt;År1,0,Z179*(1-VLOOKUP($A180,[1]Hugst!$R$5:$W$9,MATCH(ROUNDUP((AA$1)/10,0)*10,[1]Hugst!$R$4:$W$4,0))))</f>
        <v>684.37320326049996</v>
      </c>
      <c r="AB180" s="168">
        <f ca="1">IF($C180-AB$1&lt;År1,0,AA179*(1-VLOOKUP($A180,[1]Hugst!$R$5:$W$9,MATCH(ROUNDUP((AB$1)/10,0)*10,[1]Hugst!$R$4:$W$4,0))))</f>
        <v>685.95706264781222</v>
      </c>
      <c r="AC180" s="168">
        <f ca="1">IF($C180-AC$1&lt;År1,0,AB179*(1-VLOOKUP($A180,[1]Hugst!$R$5:$W$9,MATCH(ROUNDUP((AC$1)/10,0)*10,[1]Hugst!$R$4:$W$4,0))))</f>
        <v>687.54888112752417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282.27828862344177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651.46347380862642</v>
      </c>
      <c r="G181" s="168">
        <f ca="1">IF($C181-G$1&lt;År1,0,F180*(1-VLOOKUP($A181,[1]Hugst!$R$5:$W$9,MATCH(ROUNDUP((G$1)/10,0)*10,[1]Hugst!$R$4:$W$4,0))))</f>
        <v>652.88195767106151</v>
      </c>
      <c r="H181" s="168">
        <f ca="1">IF($C181-H$1&lt;År1,0,G180*(1-VLOOKUP($A181,[1]Hugst!$R$5:$W$9,MATCH(ROUNDUP((H$1)/10,0)*10,[1]Hugst!$R$4:$W$4,0))))</f>
        <v>654.30756959309872</v>
      </c>
      <c r="I181" s="168">
        <f ca="1">IF($C181-I$1&lt;År1,0,H180*(1-VLOOKUP($A181,[1]Hugst!$R$5:$W$9,MATCH(ROUNDUP((I$1)/10,0)*10,[1]Hugst!$R$4:$W$4,0))))</f>
        <v>655.7403453941464</v>
      </c>
      <c r="J181" s="168">
        <f ca="1">IF($C181-J$1&lt;År1,0,I180*(1-VLOOKUP($A181,[1]Hugst!$R$5:$W$9,MATCH(ROUNDUP((J$1)/10,0)*10,[1]Hugst!$R$4:$W$4,0))))</f>
        <v>657.18032107358374</v>
      </c>
      <c r="K181" s="168">
        <f ca="1">IF($C181-K$1&lt;År1,0,J180*(1-VLOOKUP($A181,[1]Hugst!$R$5:$W$9,MATCH(ROUNDUP((K$1)/10,0)*10,[1]Hugst!$R$4:$W$4,0))))</f>
        <v>658.62753281171388</v>
      </c>
      <c r="L181" s="168">
        <f ca="1">IF($C181-L$1&lt;År1,0,K180*(1-VLOOKUP($A181,[1]Hugst!$R$5:$W$9,MATCH(ROUNDUP((L$1)/10,0)*10,[1]Hugst!$R$4:$W$4,0))))</f>
        <v>660.08201697065158</v>
      </c>
      <c r="M181" s="168">
        <f ca="1">IF($C181-M$1&lt;År1,0,L180*(1-VLOOKUP($A181,[1]Hugst!$R$5:$W$9,MATCH(ROUNDUP((M$1)/10,0)*10,[1]Hugst!$R$4:$W$4,0))))</f>
        <v>661.54381009519636</v>
      </c>
      <c r="N181" s="168">
        <f ca="1">IF($C181-N$1&lt;År1,0,M180*(1-VLOOKUP($A181,[1]Hugst!$R$5:$W$9,MATCH(ROUNDUP((N$1)/10,0)*10,[1]Hugst!$R$4:$W$4,0))))</f>
        <v>663.01294891383657</v>
      </c>
      <c r="O181" s="168">
        <f ca="1">IF($C181-O$1&lt;År1,0,N180*(1-VLOOKUP($A181,[1]Hugst!$R$5:$W$9,MATCH(ROUNDUP((O$1)/10,0)*10,[1]Hugst!$R$4:$W$4,0))))</f>
        <v>664.4894703396152</v>
      </c>
      <c r="P181" s="168">
        <f ca="1">IF($C181-P$1&lt;År1,0,O180*(1-VLOOKUP($A181,[1]Hugst!$R$5:$W$9,MATCH(ROUNDUP((P$1)/10,0)*10,[1]Hugst!$R$4:$W$4,0))))</f>
        <v>665.97341147103941</v>
      </c>
      <c r="Q181" s="168">
        <f ca="1">IF($C181-Q$1&lt;År1,0,P180*(1-VLOOKUP($A181,[1]Hugst!$R$5:$W$9,MATCH(ROUNDUP((Q$1)/10,0)*10,[1]Hugst!$R$4:$W$4,0))))</f>
        <v>667.46480959307735</v>
      </c>
      <c r="R181" s="168">
        <f ca="1">IF($C181-R$1&lt;År1,0,Q180*(1-VLOOKUP($A181,[1]Hugst!$R$5:$W$9,MATCH(ROUNDUP((R$1)/10,0)*10,[1]Hugst!$R$4:$W$4,0))))</f>
        <v>668.96370217804576</v>
      </c>
      <c r="S181" s="168">
        <f ca="1">IF($C181-S$1&lt;År1,0,R180*(1-VLOOKUP($A181,[1]Hugst!$R$5:$W$9,MATCH(ROUNDUP((S$1)/10,0)*10,[1]Hugst!$R$4:$W$4,0))))</f>
        <v>670.47012688654138</v>
      </c>
      <c r="T181" s="168">
        <f ca="1">IF($C181-T$1&lt;År1,0,S180*(1-VLOOKUP($A181,[1]Hugst!$R$5:$W$9,MATCH(ROUNDUP((T$1)/10,0)*10,[1]Hugst!$R$4:$W$4,0))))</f>
        <v>671.98412156847519</v>
      </c>
      <c r="U181" s="168">
        <f ca="1">IF($C181-U$1&lt;År1,0,T180*(1-VLOOKUP($A181,[1]Hugst!$R$5:$W$9,MATCH(ROUNDUP((U$1)/10,0)*10,[1]Hugst!$R$4:$W$4,0))))</f>
        <v>673.505724263861</v>
      </c>
      <c r="V181" s="168">
        <f ca="1">IF($C181-V$1&lt;År1,0,U180*(1-VLOOKUP($A181,[1]Hugst!$R$5:$W$9,MATCH(ROUNDUP((V$1)/10,0)*10,[1]Hugst!$R$4:$W$4,0))))</f>
        <v>675.03497320395729</v>
      </c>
      <c r="W181" s="168">
        <f ca="1">IF($C181-W$1&lt;År1,0,V180*(1-VLOOKUP($A181,[1]Hugst!$R$5:$W$9,MATCH(ROUNDUP((W$1)/10,0)*10,[1]Hugst!$R$4:$W$4,0))))</f>
        <v>676.57190681208488</v>
      </c>
      <c r="X181" s="168">
        <f ca="1">IF($C181-X$1&lt;År1,0,W180*(1-VLOOKUP($A181,[1]Hugst!$R$5:$W$9,MATCH(ROUNDUP((X$1)/10,0)*10,[1]Hugst!$R$4:$W$4,0))))</f>
        <v>678.11656370469757</v>
      </c>
      <c r="Y181" s="168">
        <f ca="1">IF($C181-Y$1&lt;År1,0,X180*(1-VLOOKUP($A181,[1]Hugst!$R$5:$W$9,MATCH(ROUNDUP((Y$1)/10,0)*10,[1]Hugst!$R$4:$W$4,0))))</f>
        <v>679.66898269221895</v>
      </c>
      <c r="Z181" s="168">
        <f ca="1">IF($C181-Z$1&lt;År1,0,Y180*(1-VLOOKUP($A181,[1]Hugst!$R$5:$W$9,MATCH(ROUNDUP((Z$1)/10,0)*10,[1]Hugst!$R$4:$W$4,0))))</f>
        <v>681.22920278019922</v>
      </c>
      <c r="AA181" s="168">
        <f ca="1">IF($C181-AA$1&lt;År1,0,Z180*(1-VLOOKUP($A181,[1]Hugst!$R$5:$W$9,MATCH(ROUNDUP((AA$1)/10,0)*10,[1]Hugst!$R$4:$W$4,0))))</f>
        <v>682.79726317011557</v>
      </c>
      <c r="AB181" s="168">
        <f ca="1">IF($C181-AB$1&lt;År1,0,AA180*(1-VLOOKUP($A181,[1]Hugst!$R$5:$W$9,MATCH(ROUNDUP((AB$1)/10,0)*10,[1]Hugst!$R$4:$W$4,0))))</f>
        <v>684.37320326049996</v>
      </c>
      <c r="AC181" s="168">
        <f ca="1">IF($C181-AC$1&lt;År1,0,AB180*(1-VLOOKUP($A181,[1]Hugst!$R$5:$W$9,MATCH(ROUNDUP((AC$1)/10,0)*10,[1]Hugst!$R$4:$W$4,0))))</f>
        <v>685.95706264781222</v>
      </c>
      <c r="AD181" s="168">
        <f ca="1">IF($C181-AD$1&lt;År1,0,AC180*(1-VLOOKUP($A181,[1]Hugst!$R$5:$W$9,MATCH(ROUNDUP((AD$1)/10,0)*10,[1]Hugst!$R$4:$W$4,0))))</f>
        <v>687.54888112752417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280.86689718032721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650.05208236551186</v>
      </c>
      <c r="G182" s="168">
        <f ca="1">IF($C182-G$1&lt;År1,0,F181*(1-VLOOKUP($A182,[1]Hugst!$R$5:$W$9,MATCH(ROUNDUP((G$1)/10,0)*10,[1]Hugst!$R$4:$W$4,0))))</f>
        <v>651.46347380862642</v>
      </c>
      <c r="H182" s="168">
        <f ca="1">IF($C182-H$1&lt;År1,0,G181*(1-VLOOKUP($A182,[1]Hugst!$R$5:$W$9,MATCH(ROUNDUP((H$1)/10,0)*10,[1]Hugst!$R$4:$W$4,0))))</f>
        <v>652.88195767106151</v>
      </c>
      <c r="I182" s="168">
        <f ca="1">IF($C182-I$1&lt;År1,0,H181*(1-VLOOKUP($A182,[1]Hugst!$R$5:$W$9,MATCH(ROUNDUP((I$1)/10,0)*10,[1]Hugst!$R$4:$W$4,0))))</f>
        <v>654.30756959309872</v>
      </c>
      <c r="J182" s="168">
        <f ca="1">IF($C182-J$1&lt;År1,0,I181*(1-VLOOKUP($A182,[1]Hugst!$R$5:$W$9,MATCH(ROUNDUP((J$1)/10,0)*10,[1]Hugst!$R$4:$W$4,0))))</f>
        <v>655.7403453941464</v>
      </c>
      <c r="K182" s="168">
        <f ca="1">IF($C182-K$1&lt;År1,0,J181*(1-VLOOKUP($A182,[1]Hugst!$R$5:$W$9,MATCH(ROUNDUP((K$1)/10,0)*10,[1]Hugst!$R$4:$W$4,0))))</f>
        <v>657.18032107358374</v>
      </c>
      <c r="L182" s="168">
        <f ca="1">IF($C182-L$1&lt;År1,0,K181*(1-VLOOKUP($A182,[1]Hugst!$R$5:$W$9,MATCH(ROUNDUP((L$1)/10,0)*10,[1]Hugst!$R$4:$W$4,0))))</f>
        <v>658.62753281171388</v>
      </c>
      <c r="M182" s="168">
        <f ca="1">IF($C182-M$1&lt;År1,0,L181*(1-VLOOKUP($A182,[1]Hugst!$R$5:$W$9,MATCH(ROUNDUP((M$1)/10,0)*10,[1]Hugst!$R$4:$W$4,0))))</f>
        <v>660.08201697065158</v>
      </c>
      <c r="N182" s="168">
        <f ca="1">IF($C182-N$1&lt;År1,0,M181*(1-VLOOKUP($A182,[1]Hugst!$R$5:$W$9,MATCH(ROUNDUP((N$1)/10,0)*10,[1]Hugst!$R$4:$W$4,0))))</f>
        <v>661.54381009519636</v>
      </c>
      <c r="O182" s="168">
        <f ca="1">IF($C182-O$1&lt;År1,0,N181*(1-VLOOKUP($A182,[1]Hugst!$R$5:$W$9,MATCH(ROUNDUP((O$1)/10,0)*10,[1]Hugst!$R$4:$W$4,0))))</f>
        <v>663.01294891383657</v>
      </c>
      <c r="P182" s="168">
        <f ca="1">IF($C182-P$1&lt;År1,0,O181*(1-VLOOKUP($A182,[1]Hugst!$R$5:$W$9,MATCH(ROUNDUP((P$1)/10,0)*10,[1]Hugst!$R$4:$W$4,0))))</f>
        <v>664.4894703396152</v>
      </c>
      <c r="Q182" s="168">
        <f ca="1">IF($C182-Q$1&lt;År1,0,P181*(1-VLOOKUP($A182,[1]Hugst!$R$5:$W$9,MATCH(ROUNDUP((Q$1)/10,0)*10,[1]Hugst!$R$4:$W$4,0))))</f>
        <v>665.97341147103941</v>
      </c>
      <c r="R182" s="168">
        <f ca="1">IF($C182-R$1&lt;År1,0,Q181*(1-VLOOKUP($A182,[1]Hugst!$R$5:$W$9,MATCH(ROUNDUP((R$1)/10,0)*10,[1]Hugst!$R$4:$W$4,0))))</f>
        <v>667.46480959307735</v>
      </c>
      <c r="S182" s="168">
        <f ca="1">IF($C182-S$1&lt;År1,0,R181*(1-VLOOKUP($A182,[1]Hugst!$R$5:$W$9,MATCH(ROUNDUP((S$1)/10,0)*10,[1]Hugst!$R$4:$W$4,0))))</f>
        <v>668.96370217804576</v>
      </c>
      <c r="T182" s="168">
        <f ca="1">IF($C182-T$1&lt;År1,0,S181*(1-VLOOKUP($A182,[1]Hugst!$R$5:$W$9,MATCH(ROUNDUP((T$1)/10,0)*10,[1]Hugst!$R$4:$W$4,0))))</f>
        <v>670.47012688654138</v>
      </c>
      <c r="U182" s="168">
        <f ca="1">IF($C182-U$1&lt;År1,0,T181*(1-VLOOKUP($A182,[1]Hugst!$R$5:$W$9,MATCH(ROUNDUP((U$1)/10,0)*10,[1]Hugst!$R$4:$W$4,0))))</f>
        <v>671.98412156847519</v>
      </c>
      <c r="V182" s="168">
        <f ca="1">IF($C182-V$1&lt;År1,0,U181*(1-VLOOKUP($A182,[1]Hugst!$R$5:$W$9,MATCH(ROUNDUP((V$1)/10,0)*10,[1]Hugst!$R$4:$W$4,0))))</f>
        <v>673.505724263861</v>
      </c>
      <c r="W182" s="168">
        <f ca="1">IF($C182-W$1&lt;År1,0,V181*(1-VLOOKUP($A182,[1]Hugst!$R$5:$W$9,MATCH(ROUNDUP((W$1)/10,0)*10,[1]Hugst!$R$4:$W$4,0))))</f>
        <v>675.03497320395729</v>
      </c>
      <c r="X182" s="168">
        <f ca="1">IF($C182-X$1&lt;År1,0,W181*(1-VLOOKUP($A182,[1]Hugst!$R$5:$W$9,MATCH(ROUNDUP((X$1)/10,0)*10,[1]Hugst!$R$4:$W$4,0))))</f>
        <v>676.57190681208488</v>
      </c>
      <c r="Y182" s="168">
        <f ca="1">IF($C182-Y$1&lt;År1,0,X181*(1-VLOOKUP($A182,[1]Hugst!$R$5:$W$9,MATCH(ROUNDUP((Y$1)/10,0)*10,[1]Hugst!$R$4:$W$4,0))))</f>
        <v>678.11656370469757</v>
      </c>
      <c r="Z182" s="168">
        <f ca="1">IF($C182-Z$1&lt;År1,0,Y181*(1-VLOOKUP($A182,[1]Hugst!$R$5:$W$9,MATCH(ROUNDUP((Z$1)/10,0)*10,[1]Hugst!$R$4:$W$4,0))))</f>
        <v>679.66898269221895</v>
      </c>
      <c r="AA182" s="168">
        <f ca="1">IF($C182-AA$1&lt;År1,0,Z181*(1-VLOOKUP($A182,[1]Hugst!$R$5:$W$9,MATCH(ROUNDUP((AA$1)/10,0)*10,[1]Hugst!$R$4:$W$4,0))))</f>
        <v>681.22920278019922</v>
      </c>
      <c r="AB182" s="168">
        <f ca="1">IF($C182-AB$1&lt;År1,0,AA181*(1-VLOOKUP($A182,[1]Hugst!$R$5:$W$9,MATCH(ROUNDUP((AB$1)/10,0)*10,[1]Hugst!$R$4:$W$4,0))))</f>
        <v>682.79726317011557</v>
      </c>
      <c r="AC182" s="168">
        <f ca="1">IF($C182-AC$1&lt;År1,0,AB181*(1-VLOOKUP($A182,[1]Hugst!$R$5:$W$9,MATCH(ROUNDUP((AC$1)/10,0)*10,[1]Hugst!$R$4:$W$4,0))))</f>
        <v>684.37320326049996</v>
      </c>
      <c r="AD182" s="168">
        <f ca="1">IF($C182-AD$1&lt;År1,0,AC181*(1-VLOOKUP($A182,[1]Hugst!$R$5:$W$9,MATCH(ROUNDUP((AD$1)/10,0)*10,[1]Hugst!$R$4:$W$4,0))))</f>
        <v>685.95706264781222</v>
      </c>
      <c r="AE182" s="168">
        <f ca="1">IF($C182-AE$1&lt;År1,0,AD181*(1-VLOOKUP($A182,[1]Hugst!$R$5:$W$9,MATCH(ROUNDUP((AE$1)/10,0)*10,[1]Hugst!$R$4:$W$4,0))))</f>
        <v>687.54888112752417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279.46256269443256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648.64774787961721</v>
      </c>
      <c r="G183" s="168">
        <f ca="1">IF($C183-G$1&lt;År1,0,F182*(1-VLOOKUP($A183,[1]Hugst!$R$5:$W$9,MATCH(ROUNDUP((G$1)/10,0)*10,[1]Hugst!$R$4:$W$4,0))))</f>
        <v>650.05208236551186</v>
      </c>
      <c r="H183" s="168">
        <f ca="1">IF($C183-H$1&lt;År1,0,G182*(1-VLOOKUP($A183,[1]Hugst!$R$5:$W$9,MATCH(ROUNDUP((H$1)/10,0)*10,[1]Hugst!$R$4:$W$4,0))))</f>
        <v>651.46347380862642</v>
      </c>
      <c r="I183" s="168">
        <f ca="1">IF($C183-I$1&lt;År1,0,H182*(1-VLOOKUP($A183,[1]Hugst!$R$5:$W$9,MATCH(ROUNDUP((I$1)/10,0)*10,[1]Hugst!$R$4:$W$4,0))))</f>
        <v>652.88195767106151</v>
      </c>
      <c r="J183" s="168">
        <f ca="1">IF($C183-J$1&lt;År1,0,I182*(1-VLOOKUP($A183,[1]Hugst!$R$5:$W$9,MATCH(ROUNDUP((J$1)/10,0)*10,[1]Hugst!$R$4:$W$4,0))))</f>
        <v>654.30756959309872</v>
      </c>
      <c r="K183" s="168">
        <f ca="1">IF($C183-K$1&lt;År1,0,J182*(1-VLOOKUP($A183,[1]Hugst!$R$5:$W$9,MATCH(ROUNDUP((K$1)/10,0)*10,[1]Hugst!$R$4:$W$4,0))))</f>
        <v>655.7403453941464</v>
      </c>
      <c r="L183" s="168">
        <f ca="1">IF($C183-L$1&lt;År1,0,K182*(1-VLOOKUP($A183,[1]Hugst!$R$5:$W$9,MATCH(ROUNDUP((L$1)/10,0)*10,[1]Hugst!$R$4:$W$4,0))))</f>
        <v>657.18032107358374</v>
      </c>
      <c r="M183" s="168">
        <f ca="1">IF($C183-M$1&lt;År1,0,L182*(1-VLOOKUP($A183,[1]Hugst!$R$5:$W$9,MATCH(ROUNDUP((M$1)/10,0)*10,[1]Hugst!$R$4:$W$4,0))))</f>
        <v>658.62753281171388</v>
      </c>
      <c r="N183" s="168">
        <f ca="1">IF($C183-N$1&lt;År1,0,M182*(1-VLOOKUP($A183,[1]Hugst!$R$5:$W$9,MATCH(ROUNDUP((N$1)/10,0)*10,[1]Hugst!$R$4:$W$4,0))))</f>
        <v>660.08201697065158</v>
      </c>
      <c r="O183" s="168">
        <f ca="1">IF($C183-O$1&lt;År1,0,N182*(1-VLOOKUP($A183,[1]Hugst!$R$5:$W$9,MATCH(ROUNDUP((O$1)/10,0)*10,[1]Hugst!$R$4:$W$4,0))))</f>
        <v>661.54381009519636</v>
      </c>
      <c r="P183" s="168">
        <f ca="1">IF($C183-P$1&lt;År1,0,O182*(1-VLOOKUP($A183,[1]Hugst!$R$5:$W$9,MATCH(ROUNDUP((P$1)/10,0)*10,[1]Hugst!$R$4:$W$4,0))))</f>
        <v>663.01294891383657</v>
      </c>
      <c r="Q183" s="168">
        <f ca="1">IF($C183-Q$1&lt;År1,0,P182*(1-VLOOKUP($A183,[1]Hugst!$R$5:$W$9,MATCH(ROUNDUP((Q$1)/10,0)*10,[1]Hugst!$R$4:$W$4,0))))</f>
        <v>664.4894703396152</v>
      </c>
      <c r="R183" s="168">
        <f ca="1">IF($C183-R$1&lt;År1,0,Q182*(1-VLOOKUP($A183,[1]Hugst!$R$5:$W$9,MATCH(ROUNDUP((R$1)/10,0)*10,[1]Hugst!$R$4:$W$4,0))))</f>
        <v>665.97341147103941</v>
      </c>
      <c r="S183" s="168">
        <f ca="1">IF($C183-S$1&lt;År1,0,R182*(1-VLOOKUP($A183,[1]Hugst!$R$5:$W$9,MATCH(ROUNDUP((S$1)/10,0)*10,[1]Hugst!$R$4:$W$4,0))))</f>
        <v>667.46480959307735</v>
      </c>
      <c r="T183" s="168">
        <f ca="1">IF($C183-T$1&lt;År1,0,S182*(1-VLOOKUP($A183,[1]Hugst!$R$5:$W$9,MATCH(ROUNDUP((T$1)/10,0)*10,[1]Hugst!$R$4:$W$4,0))))</f>
        <v>668.96370217804576</v>
      </c>
      <c r="U183" s="168">
        <f ca="1">IF($C183-U$1&lt;År1,0,T182*(1-VLOOKUP($A183,[1]Hugst!$R$5:$W$9,MATCH(ROUNDUP((U$1)/10,0)*10,[1]Hugst!$R$4:$W$4,0))))</f>
        <v>670.47012688654138</v>
      </c>
      <c r="V183" s="168">
        <f ca="1">IF($C183-V$1&lt;År1,0,U182*(1-VLOOKUP($A183,[1]Hugst!$R$5:$W$9,MATCH(ROUNDUP((V$1)/10,0)*10,[1]Hugst!$R$4:$W$4,0))))</f>
        <v>671.98412156847519</v>
      </c>
      <c r="W183" s="168">
        <f ca="1">IF($C183-W$1&lt;År1,0,V182*(1-VLOOKUP($A183,[1]Hugst!$R$5:$W$9,MATCH(ROUNDUP((W$1)/10,0)*10,[1]Hugst!$R$4:$W$4,0))))</f>
        <v>673.505724263861</v>
      </c>
      <c r="X183" s="168">
        <f ca="1">IF($C183-X$1&lt;År1,0,W182*(1-VLOOKUP($A183,[1]Hugst!$R$5:$W$9,MATCH(ROUNDUP((X$1)/10,0)*10,[1]Hugst!$R$4:$W$4,0))))</f>
        <v>675.03497320395729</v>
      </c>
      <c r="Y183" s="168">
        <f ca="1">IF($C183-Y$1&lt;År1,0,X182*(1-VLOOKUP($A183,[1]Hugst!$R$5:$W$9,MATCH(ROUNDUP((Y$1)/10,0)*10,[1]Hugst!$R$4:$W$4,0))))</f>
        <v>676.57190681208488</v>
      </c>
      <c r="Z183" s="168">
        <f ca="1">IF($C183-Z$1&lt;År1,0,Y182*(1-VLOOKUP($A183,[1]Hugst!$R$5:$W$9,MATCH(ROUNDUP((Z$1)/10,0)*10,[1]Hugst!$R$4:$W$4,0))))</f>
        <v>678.11656370469757</v>
      </c>
      <c r="AA183" s="168">
        <f ca="1">IF($C183-AA$1&lt;År1,0,Z182*(1-VLOOKUP($A183,[1]Hugst!$R$5:$W$9,MATCH(ROUNDUP((AA$1)/10,0)*10,[1]Hugst!$R$4:$W$4,0))))</f>
        <v>679.66898269221895</v>
      </c>
      <c r="AB183" s="168">
        <f ca="1">IF($C183-AB$1&lt;År1,0,AA182*(1-VLOOKUP($A183,[1]Hugst!$R$5:$W$9,MATCH(ROUNDUP((AB$1)/10,0)*10,[1]Hugst!$R$4:$W$4,0))))</f>
        <v>681.22920278019922</v>
      </c>
      <c r="AC183" s="168">
        <f ca="1">IF($C183-AC$1&lt;År1,0,AB182*(1-VLOOKUP($A183,[1]Hugst!$R$5:$W$9,MATCH(ROUNDUP((AC$1)/10,0)*10,[1]Hugst!$R$4:$W$4,0))))</f>
        <v>682.79726317011557</v>
      </c>
      <c r="AD183" s="168">
        <f ca="1">IF($C183-AD$1&lt;År1,0,AC182*(1-VLOOKUP($A183,[1]Hugst!$R$5:$W$9,MATCH(ROUNDUP((AD$1)/10,0)*10,[1]Hugst!$R$4:$W$4,0))))</f>
        <v>684.37320326049996</v>
      </c>
      <c r="AE183" s="168">
        <f ca="1">IF($C183-AE$1&lt;År1,0,AD182*(1-VLOOKUP($A183,[1]Hugst!$R$5:$W$9,MATCH(ROUNDUP((AE$1)/10,0)*10,[1]Hugst!$R$4:$W$4,0))))</f>
        <v>685.95706264781222</v>
      </c>
      <c r="AF183" s="168">
        <f ca="1">IF($C183-AF$1&lt;År1,0,AE182*(1-VLOOKUP($A183,[1]Hugst!$R$5:$W$9,MATCH(ROUNDUP((AF$1)/10,0)*10,[1]Hugst!$R$4:$W$4,0))))</f>
        <v>687.54888112752417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278.06524988094316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647.25043506612781</v>
      </c>
      <c r="G184" s="168">
        <f ca="1">IF($C184-G$1&lt;År1,0,F183*(1-VLOOKUP($A184,[1]Hugst!$R$5:$W$9,MATCH(ROUNDUP((G$1)/10,0)*10,[1]Hugst!$R$4:$W$4,0))))</f>
        <v>648.64774787961721</v>
      </c>
      <c r="H184" s="168">
        <f ca="1">IF($C184-H$1&lt;År1,0,G183*(1-VLOOKUP($A184,[1]Hugst!$R$5:$W$9,MATCH(ROUNDUP((H$1)/10,0)*10,[1]Hugst!$R$4:$W$4,0))))</f>
        <v>650.05208236551186</v>
      </c>
      <c r="I184" s="168">
        <f ca="1">IF($C184-I$1&lt;År1,0,H183*(1-VLOOKUP($A184,[1]Hugst!$R$5:$W$9,MATCH(ROUNDUP((I$1)/10,0)*10,[1]Hugst!$R$4:$W$4,0))))</f>
        <v>651.46347380862642</v>
      </c>
      <c r="J184" s="168">
        <f ca="1">IF($C184-J$1&lt;År1,0,I183*(1-VLOOKUP($A184,[1]Hugst!$R$5:$W$9,MATCH(ROUNDUP((J$1)/10,0)*10,[1]Hugst!$R$4:$W$4,0))))</f>
        <v>652.88195767106151</v>
      </c>
      <c r="K184" s="168">
        <f ca="1">IF($C184-K$1&lt;År1,0,J183*(1-VLOOKUP($A184,[1]Hugst!$R$5:$W$9,MATCH(ROUNDUP((K$1)/10,0)*10,[1]Hugst!$R$4:$W$4,0))))</f>
        <v>654.30756959309872</v>
      </c>
      <c r="L184" s="168">
        <f ca="1">IF($C184-L$1&lt;År1,0,K183*(1-VLOOKUP($A184,[1]Hugst!$R$5:$W$9,MATCH(ROUNDUP((L$1)/10,0)*10,[1]Hugst!$R$4:$W$4,0))))</f>
        <v>655.7403453941464</v>
      </c>
      <c r="M184" s="168">
        <f ca="1">IF($C184-M$1&lt;År1,0,L183*(1-VLOOKUP($A184,[1]Hugst!$R$5:$W$9,MATCH(ROUNDUP((M$1)/10,0)*10,[1]Hugst!$R$4:$W$4,0))))</f>
        <v>657.18032107358374</v>
      </c>
      <c r="N184" s="168">
        <f ca="1">IF($C184-N$1&lt;År1,0,M183*(1-VLOOKUP($A184,[1]Hugst!$R$5:$W$9,MATCH(ROUNDUP((N$1)/10,0)*10,[1]Hugst!$R$4:$W$4,0))))</f>
        <v>658.62753281171388</v>
      </c>
      <c r="O184" s="168">
        <f ca="1">IF($C184-O$1&lt;År1,0,N183*(1-VLOOKUP($A184,[1]Hugst!$R$5:$W$9,MATCH(ROUNDUP((O$1)/10,0)*10,[1]Hugst!$R$4:$W$4,0))))</f>
        <v>660.08201697065158</v>
      </c>
      <c r="P184" s="168">
        <f ca="1">IF($C184-P$1&lt;År1,0,O183*(1-VLOOKUP($A184,[1]Hugst!$R$5:$W$9,MATCH(ROUNDUP((P$1)/10,0)*10,[1]Hugst!$R$4:$W$4,0))))</f>
        <v>661.54381009519636</v>
      </c>
      <c r="Q184" s="168">
        <f ca="1">IF($C184-Q$1&lt;År1,0,P183*(1-VLOOKUP($A184,[1]Hugst!$R$5:$W$9,MATCH(ROUNDUP((Q$1)/10,0)*10,[1]Hugst!$R$4:$W$4,0))))</f>
        <v>663.01294891383657</v>
      </c>
      <c r="R184" s="168">
        <f ca="1">IF($C184-R$1&lt;År1,0,Q183*(1-VLOOKUP($A184,[1]Hugst!$R$5:$W$9,MATCH(ROUNDUP((R$1)/10,0)*10,[1]Hugst!$R$4:$W$4,0))))</f>
        <v>664.4894703396152</v>
      </c>
      <c r="S184" s="168">
        <f ca="1">IF($C184-S$1&lt;År1,0,R183*(1-VLOOKUP($A184,[1]Hugst!$R$5:$W$9,MATCH(ROUNDUP((S$1)/10,0)*10,[1]Hugst!$R$4:$W$4,0))))</f>
        <v>665.97341147103941</v>
      </c>
      <c r="T184" s="168">
        <f ca="1">IF($C184-T$1&lt;År1,0,S183*(1-VLOOKUP($A184,[1]Hugst!$R$5:$W$9,MATCH(ROUNDUP((T$1)/10,0)*10,[1]Hugst!$R$4:$W$4,0))))</f>
        <v>667.46480959307735</v>
      </c>
      <c r="U184" s="168">
        <f ca="1">IF($C184-U$1&lt;År1,0,T183*(1-VLOOKUP($A184,[1]Hugst!$R$5:$W$9,MATCH(ROUNDUP((U$1)/10,0)*10,[1]Hugst!$R$4:$W$4,0))))</f>
        <v>668.96370217804576</v>
      </c>
      <c r="V184" s="168">
        <f ca="1">IF($C184-V$1&lt;År1,0,U183*(1-VLOOKUP($A184,[1]Hugst!$R$5:$W$9,MATCH(ROUNDUP((V$1)/10,0)*10,[1]Hugst!$R$4:$W$4,0))))</f>
        <v>670.47012688654138</v>
      </c>
      <c r="W184" s="168">
        <f ca="1">IF($C184-W$1&lt;År1,0,V183*(1-VLOOKUP($A184,[1]Hugst!$R$5:$W$9,MATCH(ROUNDUP((W$1)/10,0)*10,[1]Hugst!$R$4:$W$4,0))))</f>
        <v>671.98412156847519</v>
      </c>
      <c r="X184" s="168">
        <f ca="1">IF($C184-X$1&lt;År1,0,W183*(1-VLOOKUP($A184,[1]Hugst!$R$5:$W$9,MATCH(ROUNDUP((X$1)/10,0)*10,[1]Hugst!$R$4:$W$4,0))))</f>
        <v>673.505724263861</v>
      </c>
      <c r="Y184" s="168">
        <f ca="1">IF($C184-Y$1&lt;År1,0,X183*(1-VLOOKUP($A184,[1]Hugst!$R$5:$W$9,MATCH(ROUNDUP((Y$1)/10,0)*10,[1]Hugst!$R$4:$W$4,0))))</f>
        <v>675.03497320395729</v>
      </c>
      <c r="Z184" s="168">
        <f ca="1">IF($C184-Z$1&lt;År1,0,Y183*(1-VLOOKUP($A184,[1]Hugst!$R$5:$W$9,MATCH(ROUNDUP((Z$1)/10,0)*10,[1]Hugst!$R$4:$W$4,0))))</f>
        <v>676.57190681208488</v>
      </c>
      <c r="AA184" s="168">
        <f ca="1">IF($C184-AA$1&lt;År1,0,Z183*(1-VLOOKUP($A184,[1]Hugst!$R$5:$W$9,MATCH(ROUNDUP((AA$1)/10,0)*10,[1]Hugst!$R$4:$W$4,0))))</f>
        <v>678.11656370469757</v>
      </c>
      <c r="AB184" s="168">
        <f ca="1">IF($C184-AB$1&lt;År1,0,AA183*(1-VLOOKUP($A184,[1]Hugst!$R$5:$W$9,MATCH(ROUNDUP((AB$1)/10,0)*10,[1]Hugst!$R$4:$W$4,0))))</f>
        <v>679.66898269221895</v>
      </c>
      <c r="AC184" s="168">
        <f ca="1">IF($C184-AC$1&lt;År1,0,AB183*(1-VLOOKUP($A184,[1]Hugst!$R$5:$W$9,MATCH(ROUNDUP((AC$1)/10,0)*10,[1]Hugst!$R$4:$W$4,0))))</f>
        <v>681.22920278019922</v>
      </c>
      <c r="AD184" s="168">
        <f ca="1">IF($C184-AD$1&lt;År1,0,AC183*(1-VLOOKUP($A184,[1]Hugst!$R$5:$W$9,MATCH(ROUNDUP((AD$1)/10,0)*10,[1]Hugst!$R$4:$W$4,0))))</f>
        <v>682.79726317011557</v>
      </c>
      <c r="AE184" s="168">
        <f ca="1">IF($C184-AE$1&lt;År1,0,AD183*(1-VLOOKUP($A184,[1]Hugst!$R$5:$W$9,MATCH(ROUNDUP((AE$1)/10,0)*10,[1]Hugst!$R$4:$W$4,0))))</f>
        <v>684.37320326049996</v>
      </c>
      <c r="AF184" s="168">
        <f ca="1">IF($C184-AF$1&lt;År1,0,AE183*(1-VLOOKUP($A184,[1]Hugst!$R$5:$W$9,MATCH(ROUNDUP((AF$1)/10,0)*10,[1]Hugst!$R$4:$W$4,0))))</f>
        <v>685.95706264781222</v>
      </c>
      <c r="AG184" s="168">
        <f ca="1">IF($C184-AG$1&lt;År1,0,AF183*(1-VLOOKUP($A184,[1]Hugst!$R$5:$W$9,MATCH(ROUNDUP((AG$1)/10,0)*10,[1]Hugst!$R$4:$W$4,0))))</f>
        <v>687.54888112752417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276.67492363154452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645.86010881672917</v>
      </c>
      <c r="G185" s="168">
        <f ca="1">IF($C185-G$1&lt;År1,0,F184*(1-VLOOKUP($A185,[1]Hugst!$R$5:$W$9,MATCH(ROUNDUP((G$1)/10,0)*10,[1]Hugst!$R$4:$W$4,0))))</f>
        <v>647.25043506612781</v>
      </c>
      <c r="H185" s="168">
        <f ca="1">IF($C185-H$1&lt;År1,0,G184*(1-VLOOKUP($A185,[1]Hugst!$R$5:$W$9,MATCH(ROUNDUP((H$1)/10,0)*10,[1]Hugst!$R$4:$W$4,0))))</f>
        <v>648.64774787961721</v>
      </c>
      <c r="I185" s="168">
        <f ca="1">IF($C185-I$1&lt;År1,0,H184*(1-VLOOKUP($A185,[1]Hugst!$R$5:$W$9,MATCH(ROUNDUP((I$1)/10,0)*10,[1]Hugst!$R$4:$W$4,0))))</f>
        <v>650.05208236551186</v>
      </c>
      <c r="J185" s="168">
        <f ca="1">IF($C185-J$1&lt;År1,0,I184*(1-VLOOKUP($A185,[1]Hugst!$R$5:$W$9,MATCH(ROUNDUP((J$1)/10,0)*10,[1]Hugst!$R$4:$W$4,0))))</f>
        <v>651.46347380862642</v>
      </c>
      <c r="K185" s="168">
        <f ca="1">IF($C185-K$1&lt;År1,0,J184*(1-VLOOKUP($A185,[1]Hugst!$R$5:$W$9,MATCH(ROUNDUP((K$1)/10,0)*10,[1]Hugst!$R$4:$W$4,0))))</f>
        <v>652.88195767106151</v>
      </c>
      <c r="L185" s="168">
        <f ca="1">IF($C185-L$1&lt;År1,0,K184*(1-VLOOKUP($A185,[1]Hugst!$R$5:$W$9,MATCH(ROUNDUP((L$1)/10,0)*10,[1]Hugst!$R$4:$W$4,0))))</f>
        <v>654.30756959309872</v>
      </c>
      <c r="M185" s="168">
        <f ca="1">IF($C185-M$1&lt;År1,0,L184*(1-VLOOKUP($A185,[1]Hugst!$R$5:$W$9,MATCH(ROUNDUP((M$1)/10,0)*10,[1]Hugst!$R$4:$W$4,0))))</f>
        <v>655.7403453941464</v>
      </c>
      <c r="N185" s="168">
        <f ca="1">IF($C185-N$1&lt;År1,0,M184*(1-VLOOKUP($A185,[1]Hugst!$R$5:$W$9,MATCH(ROUNDUP((N$1)/10,0)*10,[1]Hugst!$R$4:$W$4,0))))</f>
        <v>657.18032107358374</v>
      </c>
      <c r="O185" s="168">
        <f ca="1">IF($C185-O$1&lt;År1,0,N184*(1-VLOOKUP($A185,[1]Hugst!$R$5:$W$9,MATCH(ROUNDUP((O$1)/10,0)*10,[1]Hugst!$R$4:$W$4,0))))</f>
        <v>658.62753281171388</v>
      </c>
      <c r="P185" s="168">
        <f ca="1">IF($C185-P$1&lt;År1,0,O184*(1-VLOOKUP($A185,[1]Hugst!$R$5:$W$9,MATCH(ROUNDUP((P$1)/10,0)*10,[1]Hugst!$R$4:$W$4,0))))</f>
        <v>660.08201697065158</v>
      </c>
      <c r="Q185" s="168">
        <f ca="1">IF($C185-Q$1&lt;År1,0,P184*(1-VLOOKUP($A185,[1]Hugst!$R$5:$W$9,MATCH(ROUNDUP((Q$1)/10,0)*10,[1]Hugst!$R$4:$W$4,0))))</f>
        <v>661.54381009519636</v>
      </c>
      <c r="R185" s="168">
        <f ca="1">IF($C185-R$1&lt;År1,0,Q184*(1-VLOOKUP($A185,[1]Hugst!$R$5:$W$9,MATCH(ROUNDUP((R$1)/10,0)*10,[1]Hugst!$R$4:$W$4,0))))</f>
        <v>663.01294891383657</v>
      </c>
      <c r="S185" s="168">
        <f ca="1">IF($C185-S$1&lt;År1,0,R184*(1-VLOOKUP($A185,[1]Hugst!$R$5:$W$9,MATCH(ROUNDUP((S$1)/10,0)*10,[1]Hugst!$R$4:$W$4,0))))</f>
        <v>664.4894703396152</v>
      </c>
      <c r="T185" s="168">
        <f ca="1">IF($C185-T$1&lt;År1,0,S184*(1-VLOOKUP($A185,[1]Hugst!$R$5:$W$9,MATCH(ROUNDUP((T$1)/10,0)*10,[1]Hugst!$R$4:$W$4,0))))</f>
        <v>665.97341147103941</v>
      </c>
      <c r="U185" s="168">
        <f ca="1">IF($C185-U$1&lt;År1,0,T184*(1-VLOOKUP($A185,[1]Hugst!$R$5:$W$9,MATCH(ROUNDUP((U$1)/10,0)*10,[1]Hugst!$R$4:$W$4,0))))</f>
        <v>667.46480959307735</v>
      </c>
      <c r="V185" s="168">
        <f ca="1">IF($C185-V$1&lt;År1,0,U184*(1-VLOOKUP($A185,[1]Hugst!$R$5:$W$9,MATCH(ROUNDUP((V$1)/10,0)*10,[1]Hugst!$R$4:$W$4,0))))</f>
        <v>668.96370217804576</v>
      </c>
      <c r="W185" s="168">
        <f ca="1">IF($C185-W$1&lt;År1,0,V184*(1-VLOOKUP($A185,[1]Hugst!$R$5:$W$9,MATCH(ROUNDUP((W$1)/10,0)*10,[1]Hugst!$R$4:$W$4,0))))</f>
        <v>670.47012688654138</v>
      </c>
      <c r="X185" s="168">
        <f ca="1">IF($C185-X$1&lt;År1,0,W184*(1-VLOOKUP($A185,[1]Hugst!$R$5:$W$9,MATCH(ROUNDUP((X$1)/10,0)*10,[1]Hugst!$R$4:$W$4,0))))</f>
        <v>671.98412156847519</v>
      </c>
      <c r="Y185" s="168">
        <f ca="1">IF($C185-Y$1&lt;År1,0,X184*(1-VLOOKUP($A185,[1]Hugst!$R$5:$W$9,MATCH(ROUNDUP((Y$1)/10,0)*10,[1]Hugst!$R$4:$W$4,0))))</f>
        <v>673.505724263861</v>
      </c>
      <c r="Z185" s="168">
        <f ca="1">IF($C185-Z$1&lt;År1,0,Y184*(1-VLOOKUP($A185,[1]Hugst!$R$5:$W$9,MATCH(ROUNDUP((Z$1)/10,0)*10,[1]Hugst!$R$4:$W$4,0))))</f>
        <v>675.03497320395729</v>
      </c>
      <c r="AA185" s="168">
        <f ca="1">IF($C185-AA$1&lt;År1,0,Z184*(1-VLOOKUP($A185,[1]Hugst!$R$5:$W$9,MATCH(ROUNDUP((AA$1)/10,0)*10,[1]Hugst!$R$4:$W$4,0))))</f>
        <v>676.57190681208488</v>
      </c>
      <c r="AB185" s="168">
        <f ca="1">IF($C185-AB$1&lt;År1,0,AA184*(1-VLOOKUP($A185,[1]Hugst!$R$5:$W$9,MATCH(ROUNDUP((AB$1)/10,0)*10,[1]Hugst!$R$4:$W$4,0))))</f>
        <v>678.11656370469757</v>
      </c>
      <c r="AC185" s="168">
        <f ca="1">IF($C185-AC$1&lt;År1,0,AB184*(1-VLOOKUP($A185,[1]Hugst!$R$5:$W$9,MATCH(ROUNDUP((AC$1)/10,0)*10,[1]Hugst!$R$4:$W$4,0))))</f>
        <v>679.66898269221895</v>
      </c>
      <c r="AD185" s="168">
        <f ca="1">IF($C185-AD$1&lt;År1,0,AC184*(1-VLOOKUP($A185,[1]Hugst!$R$5:$W$9,MATCH(ROUNDUP((AD$1)/10,0)*10,[1]Hugst!$R$4:$W$4,0))))</f>
        <v>681.22920278019922</v>
      </c>
      <c r="AE185" s="168">
        <f ca="1">IF($C185-AE$1&lt;År1,0,AD184*(1-VLOOKUP($A185,[1]Hugst!$R$5:$W$9,MATCH(ROUNDUP((AE$1)/10,0)*10,[1]Hugst!$R$4:$W$4,0))))</f>
        <v>682.79726317011557</v>
      </c>
      <c r="AF185" s="168">
        <f ca="1">IF($C185-AF$1&lt;År1,0,AE184*(1-VLOOKUP($A185,[1]Hugst!$R$5:$W$9,MATCH(ROUNDUP((AF$1)/10,0)*10,[1]Hugst!$R$4:$W$4,0))))</f>
        <v>684.37320326049996</v>
      </c>
      <c r="AG185" s="168">
        <f ca="1">IF($C185-AG$1&lt;År1,0,AF184*(1-VLOOKUP($A185,[1]Hugst!$R$5:$W$9,MATCH(ROUNDUP((AG$1)/10,0)*10,[1]Hugst!$R$4:$W$4,0))))</f>
        <v>685.95706264781222</v>
      </c>
      <c r="AH185" s="168">
        <f ca="1">IF($C185-AH$1&lt;År1,0,AG184*(1-VLOOKUP($A185,[1]Hugst!$R$5:$W$9,MATCH(ROUNDUP((AH$1)/10,0)*10,[1]Hugst!$R$4:$W$4,0))))</f>
        <v>687.54888112752417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275.29154901339643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644.47673419858108</v>
      </c>
      <c r="G186" s="168">
        <f ca="1">IF($C186-G$1&lt;År1,0,F185*(1-VLOOKUP($A186,[1]Hugst!$R$5:$W$9,MATCH(ROUNDUP((G$1)/10,0)*10,[1]Hugst!$R$4:$W$4,0))))</f>
        <v>645.86010881672917</v>
      </c>
      <c r="H186" s="168">
        <f ca="1">IF($C186-H$1&lt;År1,0,G185*(1-VLOOKUP($A186,[1]Hugst!$R$5:$W$9,MATCH(ROUNDUP((H$1)/10,0)*10,[1]Hugst!$R$4:$W$4,0))))</f>
        <v>647.25043506612781</v>
      </c>
      <c r="I186" s="168">
        <f ca="1">IF($C186-I$1&lt;År1,0,H185*(1-VLOOKUP($A186,[1]Hugst!$R$5:$W$9,MATCH(ROUNDUP((I$1)/10,0)*10,[1]Hugst!$R$4:$W$4,0))))</f>
        <v>648.64774787961721</v>
      </c>
      <c r="J186" s="168">
        <f ca="1">IF($C186-J$1&lt;År1,0,I185*(1-VLOOKUP($A186,[1]Hugst!$R$5:$W$9,MATCH(ROUNDUP((J$1)/10,0)*10,[1]Hugst!$R$4:$W$4,0))))</f>
        <v>650.05208236551186</v>
      </c>
      <c r="K186" s="168">
        <f ca="1">IF($C186-K$1&lt;År1,0,J185*(1-VLOOKUP($A186,[1]Hugst!$R$5:$W$9,MATCH(ROUNDUP((K$1)/10,0)*10,[1]Hugst!$R$4:$W$4,0))))</f>
        <v>651.46347380862642</v>
      </c>
      <c r="L186" s="168">
        <f ca="1">IF($C186-L$1&lt;År1,0,K185*(1-VLOOKUP($A186,[1]Hugst!$R$5:$W$9,MATCH(ROUNDUP((L$1)/10,0)*10,[1]Hugst!$R$4:$W$4,0))))</f>
        <v>652.88195767106151</v>
      </c>
      <c r="M186" s="168">
        <f ca="1">IF($C186-M$1&lt;År1,0,L185*(1-VLOOKUP($A186,[1]Hugst!$R$5:$W$9,MATCH(ROUNDUP((M$1)/10,0)*10,[1]Hugst!$R$4:$W$4,0))))</f>
        <v>654.30756959309872</v>
      </c>
      <c r="N186" s="168">
        <f ca="1">IF($C186-N$1&lt;År1,0,M185*(1-VLOOKUP($A186,[1]Hugst!$R$5:$W$9,MATCH(ROUNDUP((N$1)/10,0)*10,[1]Hugst!$R$4:$W$4,0))))</f>
        <v>655.7403453941464</v>
      </c>
      <c r="O186" s="168">
        <f ca="1">IF($C186-O$1&lt;År1,0,N185*(1-VLOOKUP($A186,[1]Hugst!$R$5:$W$9,MATCH(ROUNDUP((O$1)/10,0)*10,[1]Hugst!$R$4:$W$4,0))))</f>
        <v>657.18032107358374</v>
      </c>
      <c r="P186" s="168">
        <f ca="1">IF($C186-P$1&lt;År1,0,O185*(1-VLOOKUP($A186,[1]Hugst!$R$5:$W$9,MATCH(ROUNDUP((P$1)/10,0)*10,[1]Hugst!$R$4:$W$4,0))))</f>
        <v>658.62753281171388</v>
      </c>
      <c r="Q186" s="168">
        <f ca="1">IF($C186-Q$1&lt;År1,0,P185*(1-VLOOKUP($A186,[1]Hugst!$R$5:$W$9,MATCH(ROUNDUP((Q$1)/10,0)*10,[1]Hugst!$R$4:$W$4,0))))</f>
        <v>660.08201697065158</v>
      </c>
      <c r="R186" s="168">
        <f ca="1">IF($C186-R$1&lt;År1,0,Q185*(1-VLOOKUP($A186,[1]Hugst!$R$5:$W$9,MATCH(ROUNDUP((R$1)/10,0)*10,[1]Hugst!$R$4:$W$4,0))))</f>
        <v>661.54381009519636</v>
      </c>
      <c r="S186" s="168">
        <f ca="1">IF($C186-S$1&lt;År1,0,R185*(1-VLOOKUP($A186,[1]Hugst!$R$5:$W$9,MATCH(ROUNDUP((S$1)/10,0)*10,[1]Hugst!$R$4:$W$4,0))))</f>
        <v>663.01294891383657</v>
      </c>
      <c r="T186" s="168">
        <f ca="1">IF($C186-T$1&lt;År1,0,S185*(1-VLOOKUP($A186,[1]Hugst!$R$5:$W$9,MATCH(ROUNDUP((T$1)/10,0)*10,[1]Hugst!$R$4:$W$4,0))))</f>
        <v>664.4894703396152</v>
      </c>
      <c r="U186" s="168">
        <f ca="1">IF($C186-U$1&lt;År1,0,T185*(1-VLOOKUP($A186,[1]Hugst!$R$5:$W$9,MATCH(ROUNDUP((U$1)/10,0)*10,[1]Hugst!$R$4:$W$4,0))))</f>
        <v>665.97341147103941</v>
      </c>
      <c r="V186" s="168">
        <f ca="1">IF($C186-V$1&lt;År1,0,U185*(1-VLOOKUP($A186,[1]Hugst!$R$5:$W$9,MATCH(ROUNDUP((V$1)/10,0)*10,[1]Hugst!$R$4:$W$4,0))))</f>
        <v>667.46480959307735</v>
      </c>
      <c r="W186" s="168">
        <f ca="1">IF($C186-W$1&lt;År1,0,V185*(1-VLOOKUP($A186,[1]Hugst!$R$5:$W$9,MATCH(ROUNDUP((W$1)/10,0)*10,[1]Hugst!$R$4:$W$4,0))))</f>
        <v>668.96370217804576</v>
      </c>
      <c r="X186" s="168">
        <f ca="1">IF($C186-X$1&lt;År1,0,W185*(1-VLOOKUP($A186,[1]Hugst!$R$5:$W$9,MATCH(ROUNDUP((X$1)/10,0)*10,[1]Hugst!$R$4:$W$4,0))))</f>
        <v>670.47012688654138</v>
      </c>
      <c r="Y186" s="168">
        <f ca="1">IF($C186-Y$1&lt;År1,0,X185*(1-VLOOKUP($A186,[1]Hugst!$R$5:$W$9,MATCH(ROUNDUP((Y$1)/10,0)*10,[1]Hugst!$R$4:$W$4,0))))</f>
        <v>671.98412156847519</v>
      </c>
      <c r="Z186" s="168">
        <f ca="1">IF($C186-Z$1&lt;År1,0,Y185*(1-VLOOKUP($A186,[1]Hugst!$R$5:$W$9,MATCH(ROUNDUP((Z$1)/10,0)*10,[1]Hugst!$R$4:$W$4,0))))</f>
        <v>673.505724263861</v>
      </c>
      <c r="AA186" s="168">
        <f ca="1">IF($C186-AA$1&lt;År1,0,Z185*(1-VLOOKUP($A186,[1]Hugst!$R$5:$W$9,MATCH(ROUNDUP((AA$1)/10,0)*10,[1]Hugst!$R$4:$W$4,0))))</f>
        <v>675.03497320395729</v>
      </c>
      <c r="AB186" s="168">
        <f ca="1">IF($C186-AB$1&lt;År1,0,AA185*(1-VLOOKUP($A186,[1]Hugst!$R$5:$W$9,MATCH(ROUNDUP((AB$1)/10,0)*10,[1]Hugst!$R$4:$W$4,0))))</f>
        <v>676.57190681208488</v>
      </c>
      <c r="AC186" s="168">
        <f ca="1">IF($C186-AC$1&lt;År1,0,AB185*(1-VLOOKUP($A186,[1]Hugst!$R$5:$W$9,MATCH(ROUNDUP((AC$1)/10,0)*10,[1]Hugst!$R$4:$W$4,0))))</f>
        <v>678.11656370469757</v>
      </c>
      <c r="AD186" s="168">
        <f ca="1">IF($C186-AD$1&lt;År1,0,AC185*(1-VLOOKUP($A186,[1]Hugst!$R$5:$W$9,MATCH(ROUNDUP((AD$1)/10,0)*10,[1]Hugst!$R$4:$W$4,0))))</f>
        <v>679.66898269221895</v>
      </c>
      <c r="AE186" s="168">
        <f ca="1">IF($C186-AE$1&lt;År1,0,AD185*(1-VLOOKUP($A186,[1]Hugst!$R$5:$W$9,MATCH(ROUNDUP((AE$1)/10,0)*10,[1]Hugst!$R$4:$W$4,0))))</f>
        <v>681.22920278019922</v>
      </c>
      <c r="AF186" s="168">
        <f ca="1">IF($C186-AF$1&lt;År1,0,AE185*(1-VLOOKUP($A186,[1]Hugst!$R$5:$W$9,MATCH(ROUNDUP((AF$1)/10,0)*10,[1]Hugst!$R$4:$W$4,0))))</f>
        <v>682.79726317011557</v>
      </c>
      <c r="AG186" s="168">
        <f ca="1">IF($C186-AG$1&lt;År1,0,AF185*(1-VLOOKUP($A186,[1]Hugst!$R$5:$W$9,MATCH(ROUNDUP((AG$1)/10,0)*10,[1]Hugst!$R$4:$W$4,0))))</f>
        <v>684.37320326049996</v>
      </c>
      <c r="AH186" s="168">
        <f ca="1">IF($C186-AH$1&lt;År1,0,AG185*(1-VLOOKUP($A186,[1]Hugst!$R$5:$W$9,MATCH(ROUNDUP((AH$1)/10,0)*10,[1]Hugst!$R$4:$W$4,0))))</f>
        <v>685.95706264781222</v>
      </c>
      <c r="AI186" s="168">
        <f ca="1">IF($C186-AI$1&lt;År1,0,AH185*(1-VLOOKUP($A186,[1]Hugst!$R$5:$W$9,MATCH(ROUNDUP((AI$1)/10,0)*10,[1]Hugst!$R$4:$W$4,0))))</f>
        <v>687.54888112752417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273.91509126832534</v>
      </c>
      <c r="E187" s="168">
        <f t="shared" ca="1" si="3"/>
        <v>1.2500888747781573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644.35036532828815</v>
      </c>
      <c r="G187" s="168">
        <f ca="1">IF($C187-G$1&lt;År1,0,F186*(1-VLOOKUP($A187,[1]Hugst!$R$5:$W$9,MATCH(ROUNDUP((G$1)/10,0)*10,[1]Hugst!$R$4:$W$4,0))))</f>
        <v>644.47673419858108</v>
      </c>
      <c r="H187" s="168">
        <f ca="1">IF($C187-H$1&lt;År1,0,G186*(1-VLOOKUP($A187,[1]Hugst!$R$5:$W$9,MATCH(ROUNDUP((H$1)/10,0)*10,[1]Hugst!$R$4:$W$4,0))))</f>
        <v>645.86010881672917</v>
      </c>
      <c r="I187" s="168">
        <f ca="1">IF($C187-I$1&lt;År1,0,H186*(1-VLOOKUP($A187,[1]Hugst!$R$5:$W$9,MATCH(ROUNDUP((I$1)/10,0)*10,[1]Hugst!$R$4:$W$4,0))))</f>
        <v>647.25043506612781</v>
      </c>
      <c r="J187" s="168">
        <f ca="1">IF($C187-J$1&lt;År1,0,I186*(1-VLOOKUP($A187,[1]Hugst!$R$5:$W$9,MATCH(ROUNDUP((J$1)/10,0)*10,[1]Hugst!$R$4:$W$4,0))))</f>
        <v>648.64774787961721</v>
      </c>
      <c r="K187" s="168">
        <f ca="1">IF($C187-K$1&lt;År1,0,J186*(1-VLOOKUP($A187,[1]Hugst!$R$5:$W$9,MATCH(ROUNDUP((K$1)/10,0)*10,[1]Hugst!$R$4:$W$4,0))))</f>
        <v>650.05208236551186</v>
      </c>
      <c r="L187" s="168">
        <f ca="1">IF($C187-L$1&lt;År1,0,K186*(1-VLOOKUP($A187,[1]Hugst!$R$5:$W$9,MATCH(ROUNDUP((L$1)/10,0)*10,[1]Hugst!$R$4:$W$4,0))))</f>
        <v>651.46347380862642</v>
      </c>
      <c r="M187" s="168">
        <f ca="1">IF($C187-M$1&lt;År1,0,L186*(1-VLOOKUP($A187,[1]Hugst!$R$5:$W$9,MATCH(ROUNDUP((M$1)/10,0)*10,[1]Hugst!$R$4:$W$4,0))))</f>
        <v>652.88195767106151</v>
      </c>
      <c r="N187" s="168">
        <f ca="1">IF($C187-N$1&lt;År1,0,M186*(1-VLOOKUP($A187,[1]Hugst!$R$5:$W$9,MATCH(ROUNDUP((N$1)/10,0)*10,[1]Hugst!$R$4:$W$4,0))))</f>
        <v>654.30756959309872</v>
      </c>
      <c r="O187" s="168">
        <f ca="1">IF($C187-O$1&lt;År1,0,N186*(1-VLOOKUP($A187,[1]Hugst!$R$5:$W$9,MATCH(ROUNDUP((O$1)/10,0)*10,[1]Hugst!$R$4:$W$4,0))))</f>
        <v>655.7403453941464</v>
      </c>
      <c r="P187" s="168">
        <f ca="1">IF($C187-P$1&lt;År1,0,O186*(1-VLOOKUP($A187,[1]Hugst!$R$5:$W$9,MATCH(ROUNDUP((P$1)/10,0)*10,[1]Hugst!$R$4:$W$4,0))))</f>
        <v>657.18032107358374</v>
      </c>
      <c r="Q187" s="168">
        <f ca="1">IF($C187-Q$1&lt;År1,0,P186*(1-VLOOKUP($A187,[1]Hugst!$R$5:$W$9,MATCH(ROUNDUP((Q$1)/10,0)*10,[1]Hugst!$R$4:$W$4,0))))</f>
        <v>658.62753281171388</v>
      </c>
      <c r="R187" s="168">
        <f ca="1">IF($C187-R$1&lt;År1,0,Q186*(1-VLOOKUP($A187,[1]Hugst!$R$5:$W$9,MATCH(ROUNDUP((R$1)/10,0)*10,[1]Hugst!$R$4:$W$4,0))))</f>
        <v>660.08201697065158</v>
      </c>
      <c r="S187" s="168">
        <f ca="1">IF($C187-S$1&lt;År1,0,R186*(1-VLOOKUP($A187,[1]Hugst!$R$5:$W$9,MATCH(ROUNDUP((S$1)/10,0)*10,[1]Hugst!$R$4:$W$4,0))))</f>
        <v>661.54381009519636</v>
      </c>
      <c r="T187" s="168">
        <f ca="1">IF($C187-T$1&lt;År1,0,S186*(1-VLOOKUP($A187,[1]Hugst!$R$5:$W$9,MATCH(ROUNDUP((T$1)/10,0)*10,[1]Hugst!$R$4:$W$4,0))))</f>
        <v>663.01294891383657</v>
      </c>
      <c r="U187" s="168">
        <f ca="1">IF($C187-U$1&lt;År1,0,T186*(1-VLOOKUP($A187,[1]Hugst!$R$5:$W$9,MATCH(ROUNDUP((U$1)/10,0)*10,[1]Hugst!$R$4:$W$4,0))))</f>
        <v>664.4894703396152</v>
      </c>
      <c r="V187" s="168">
        <f ca="1">IF($C187-V$1&lt;År1,0,U186*(1-VLOOKUP($A187,[1]Hugst!$R$5:$W$9,MATCH(ROUNDUP((V$1)/10,0)*10,[1]Hugst!$R$4:$W$4,0))))</f>
        <v>665.97341147103941</v>
      </c>
      <c r="W187" s="168">
        <f ca="1">IF($C187-W$1&lt;År1,0,V186*(1-VLOOKUP($A187,[1]Hugst!$R$5:$W$9,MATCH(ROUNDUP((W$1)/10,0)*10,[1]Hugst!$R$4:$W$4,0))))</f>
        <v>667.46480959307735</v>
      </c>
      <c r="X187" s="168">
        <f ca="1">IF($C187-X$1&lt;År1,0,W186*(1-VLOOKUP($A187,[1]Hugst!$R$5:$W$9,MATCH(ROUNDUP((X$1)/10,0)*10,[1]Hugst!$R$4:$W$4,0))))</f>
        <v>668.96370217804576</v>
      </c>
      <c r="Y187" s="168">
        <f ca="1">IF($C187-Y$1&lt;År1,0,X186*(1-VLOOKUP($A187,[1]Hugst!$R$5:$W$9,MATCH(ROUNDUP((Y$1)/10,0)*10,[1]Hugst!$R$4:$W$4,0))))</f>
        <v>670.47012688654138</v>
      </c>
      <c r="Z187" s="168">
        <f ca="1">IF($C187-Z$1&lt;År1,0,Y186*(1-VLOOKUP($A187,[1]Hugst!$R$5:$W$9,MATCH(ROUNDUP((Z$1)/10,0)*10,[1]Hugst!$R$4:$W$4,0))))</f>
        <v>671.98412156847519</v>
      </c>
      <c r="AA187" s="168">
        <f ca="1">IF($C187-AA$1&lt;År1,0,Z186*(1-VLOOKUP($A187,[1]Hugst!$R$5:$W$9,MATCH(ROUNDUP((AA$1)/10,0)*10,[1]Hugst!$R$4:$W$4,0))))</f>
        <v>673.505724263861</v>
      </c>
      <c r="AB187" s="168">
        <f ca="1">IF($C187-AB$1&lt;År1,0,AA186*(1-VLOOKUP($A187,[1]Hugst!$R$5:$W$9,MATCH(ROUNDUP((AB$1)/10,0)*10,[1]Hugst!$R$4:$W$4,0))))</f>
        <v>675.03497320395729</v>
      </c>
      <c r="AC187" s="168">
        <f ca="1">IF($C187-AC$1&lt;År1,0,AB186*(1-VLOOKUP($A187,[1]Hugst!$R$5:$W$9,MATCH(ROUNDUP((AC$1)/10,0)*10,[1]Hugst!$R$4:$W$4,0))))</f>
        <v>676.57190681208488</v>
      </c>
      <c r="AD187" s="168">
        <f ca="1">IF($C187-AD$1&lt;År1,0,AC186*(1-VLOOKUP($A187,[1]Hugst!$R$5:$W$9,MATCH(ROUNDUP((AD$1)/10,0)*10,[1]Hugst!$R$4:$W$4,0))))</f>
        <v>678.11656370469757</v>
      </c>
      <c r="AE187" s="168">
        <f ca="1">IF($C187-AE$1&lt;År1,0,AD186*(1-VLOOKUP($A187,[1]Hugst!$R$5:$W$9,MATCH(ROUNDUP((AE$1)/10,0)*10,[1]Hugst!$R$4:$W$4,0))))</f>
        <v>679.66898269221895</v>
      </c>
      <c r="AF187" s="168">
        <f ca="1">IF($C187-AF$1&lt;År1,0,AE186*(1-VLOOKUP($A187,[1]Hugst!$R$5:$W$9,MATCH(ROUNDUP((AF$1)/10,0)*10,[1]Hugst!$R$4:$W$4,0))))</f>
        <v>681.22920278019922</v>
      </c>
      <c r="AG187" s="168">
        <f ca="1">IF($C187-AG$1&lt;År1,0,AF186*(1-VLOOKUP($A187,[1]Hugst!$R$5:$W$9,MATCH(ROUNDUP((AG$1)/10,0)*10,[1]Hugst!$R$4:$W$4,0))))</f>
        <v>682.79726317011557</v>
      </c>
      <c r="AH187" s="168">
        <f ca="1">IF($C187-AH$1&lt;År1,0,AG186*(1-VLOOKUP($A187,[1]Hugst!$R$5:$W$9,MATCH(ROUNDUP((AH$1)/10,0)*10,[1]Hugst!$R$4:$W$4,0))))</f>
        <v>684.37320326049996</v>
      </c>
      <c r="AI187" s="168">
        <f ca="1">IF($C187-AI$1&lt;År1,0,AH186*(1-VLOOKUP($A187,[1]Hugst!$R$5:$W$9,MATCH(ROUNDUP((AI$1)/10,0)*10,[1]Hugst!$R$4:$W$4,0))))</f>
        <v>685.95706264781222</v>
      </c>
      <c r="AJ187" s="168">
        <f ca="1">IF($C187-AJ$1&lt;År1,0,AI186*(1-VLOOKUP($A187,[1]Hugst!$R$5:$W$9,MATCH(ROUNDUP((AJ$1)/10,0)*10,[1]Hugst!$R$4:$W$4,0))))</f>
        <v>686.29879225274681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1087.6613040576631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3518.4761188724765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1082.2229975373484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3513.0378123521618</v>
      </c>
      <c r="G251" s="168">
        <f ca="1">IF($C251-G$1&lt;År1,0,F250*(1-VLOOKUP($A251,[1]Hugst!$R$5:$W$9,MATCH(ROUNDUP((G$1)/10,0)*10,[1]Hugst!$R$4:$W$4,0))))</f>
        <v>3518.4761188724765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1076.8118825496931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3507.6266973645065</v>
      </c>
      <c r="G252" s="168">
        <f ca="1">IF($C252-G$1&lt;År1,0,F251*(1-VLOOKUP($A252,[1]Hugst!$R$5:$W$9,MATCH(ROUNDUP((G$1)/10,0)*10,[1]Hugst!$R$4:$W$4,0))))</f>
        <v>3513.0378123521618</v>
      </c>
      <c r="H252" s="168">
        <f ca="1">IF($C252-H$1&lt;År1,0,G251*(1-VLOOKUP($A252,[1]Hugst!$R$5:$W$9,MATCH(ROUNDUP((H$1)/10,0)*10,[1]Hugst!$R$4:$W$4,0))))</f>
        <v>3518.4761188724765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1071.427823136939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3502.2426379517524</v>
      </c>
      <c r="G253" s="168">
        <f ca="1">IF($C253-G$1&lt;År1,0,F252*(1-VLOOKUP($A253,[1]Hugst!$R$5:$W$9,MATCH(ROUNDUP((G$1)/10,0)*10,[1]Hugst!$R$4:$W$4,0))))</f>
        <v>3507.6266973645065</v>
      </c>
      <c r="H253" s="168">
        <f ca="1">IF($C253-H$1&lt;År1,0,G252*(1-VLOOKUP($A253,[1]Hugst!$R$5:$W$9,MATCH(ROUNDUP((H$1)/10,0)*10,[1]Hugst!$R$4:$W$4,0))))</f>
        <v>3513.0378123521618</v>
      </c>
      <c r="I253" s="168">
        <f ca="1">IF($C253-I$1&lt;År1,0,H252*(1-VLOOKUP($A253,[1]Hugst!$R$5:$W$9,MATCH(ROUNDUP((I$1)/10,0)*10,[1]Hugst!$R$4:$W$4,0))))</f>
        <v>3518.4761188724765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1066.0706840212515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3496.8854988360649</v>
      </c>
      <c r="G254" s="168">
        <f ca="1">IF($C254-G$1&lt;År1,0,F253*(1-VLOOKUP($A254,[1]Hugst!$R$5:$W$9,MATCH(ROUNDUP((G$1)/10,0)*10,[1]Hugst!$R$4:$W$4,0))))</f>
        <v>3502.2426379517524</v>
      </c>
      <c r="H254" s="168">
        <f ca="1">IF($C254-H$1&lt;År1,0,G253*(1-VLOOKUP($A254,[1]Hugst!$R$5:$W$9,MATCH(ROUNDUP((H$1)/10,0)*10,[1]Hugst!$R$4:$W$4,0))))</f>
        <v>3507.6266973645065</v>
      </c>
      <c r="I254" s="168">
        <f ca="1">IF($C254-I$1&lt;År1,0,H253*(1-VLOOKUP($A254,[1]Hugst!$R$5:$W$9,MATCH(ROUNDUP((I$1)/10,0)*10,[1]Hugst!$R$4:$W$4,0))))</f>
        <v>3513.0378123521618</v>
      </c>
      <c r="J254" s="168">
        <f ca="1">IF($C254-J$1&lt;År1,0,I253*(1-VLOOKUP($A254,[1]Hugst!$R$5:$W$9,MATCH(ROUNDUP((J$1)/10,0)*10,[1]Hugst!$R$4:$W$4,0))))</f>
        <v>3518.4761188724765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1060.7403306011402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3491.5551454159536</v>
      </c>
      <c r="G255" s="168">
        <f ca="1">IF($C255-G$1&lt;År1,0,F254*(1-VLOOKUP($A255,[1]Hugst!$R$5:$W$9,MATCH(ROUNDUP((G$1)/10,0)*10,[1]Hugst!$R$4:$W$4,0))))</f>
        <v>3496.8854988360649</v>
      </c>
      <c r="H255" s="168">
        <f ca="1">IF($C255-H$1&lt;År1,0,G254*(1-VLOOKUP($A255,[1]Hugst!$R$5:$W$9,MATCH(ROUNDUP((H$1)/10,0)*10,[1]Hugst!$R$4:$W$4,0))))</f>
        <v>3502.2426379517524</v>
      </c>
      <c r="I255" s="168">
        <f ca="1">IF($C255-I$1&lt;År1,0,H254*(1-VLOOKUP($A255,[1]Hugst!$R$5:$W$9,MATCH(ROUNDUP((I$1)/10,0)*10,[1]Hugst!$R$4:$W$4,0))))</f>
        <v>3507.6266973645065</v>
      </c>
      <c r="J255" s="168">
        <f ca="1">IF($C255-J$1&lt;År1,0,I254*(1-VLOOKUP($A255,[1]Hugst!$R$5:$W$9,MATCH(ROUNDUP((J$1)/10,0)*10,[1]Hugst!$R$4:$W$4,0))))</f>
        <v>3513.0378123521618</v>
      </c>
      <c r="K255" s="168">
        <f ca="1">IF($C255-K$1&lt;År1,0,J254*(1-VLOOKUP($A255,[1]Hugst!$R$5:$W$9,MATCH(ROUNDUP((K$1)/10,0)*10,[1]Hugst!$R$4:$W$4,0))))</f>
        <v>3518.4761188724765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1055.4366289481404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3486.2514437629538</v>
      </c>
      <c r="G256" s="168">
        <f ca="1">IF($C256-G$1&lt;År1,0,F255*(1-VLOOKUP($A256,[1]Hugst!$R$5:$W$9,MATCH(ROUNDUP((G$1)/10,0)*10,[1]Hugst!$R$4:$W$4,0))))</f>
        <v>3491.5551454159536</v>
      </c>
      <c r="H256" s="168">
        <f ca="1">IF($C256-H$1&lt;År1,0,G255*(1-VLOOKUP($A256,[1]Hugst!$R$5:$W$9,MATCH(ROUNDUP((H$1)/10,0)*10,[1]Hugst!$R$4:$W$4,0))))</f>
        <v>3496.8854988360649</v>
      </c>
      <c r="I256" s="168">
        <f ca="1">IF($C256-I$1&lt;År1,0,H255*(1-VLOOKUP($A256,[1]Hugst!$R$5:$W$9,MATCH(ROUNDUP((I$1)/10,0)*10,[1]Hugst!$R$4:$W$4,0))))</f>
        <v>3502.2426379517524</v>
      </c>
      <c r="J256" s="168">
        <f ca="1">IF($C256-J$1&lt;År1,0,I255*(1-VLOOKUP($A256,[1]Hugst!$R$5:$W$9,MATCH(ROUNDUP((J$1)/10,0)*10,[1]Hugst!$R$4:$W$4,0))))</f>
        <v>3507.6266973645065</v>
      </c>
      <c r="K256" s="168">
        <f ca="1">IF($C256-K$1&lt;År1,0,J255*(1-VLOOKUP($A256,[1]Hugst!$R$5:$W$9,MATCH(ROUNDUP((K$1)/10,0)*10,[1]Hugst!$R$4:$W$4,0))))</f>
        <v>3513.0378123521618</v>
      </c>
      <c r="L256" s="168">
        <f ca="1">IF($C256-L$1&lt;År1,0,K255*(1-VLOOKUP($A256,[1]Hugst!$R$5:$W$9,MATCH(ROUNDUP((L$1)/10,0)*10,[1]Hugst!$R$4:$W$4,0))))</f>
        <v>3518.4761188724765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1050.1594458034087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3480.9742606182222</v>
      </c>
      <c r="G257" s="168">
        <f ca="1">IF($C257-G$1&lt;År1,0,F256*(1-VLOOKUP($A257,[1]Hugst!$R$5:$W$9,MATCH(ROUNDUP((G$1)/10,0)*10,[1]Hugst!$R$4:$W$4,0))))</f>
        <v>3486.2514437629538</v>
      </c>
      <c r="H257" s="168">
        <f ca="1">IF($C257-H$1&lt;År1,0,G256*(1-VLOOKUP($A257,[1]Hugst!$R$5:$W$9,MATCH(ROUNDUP((H$1)/10,0)*10,[1]Hugst!$R$4:$W$4,0))))</f>
        <v>3491.5551454159536</v>
      </c>
      <c r="I257" s="168">
        <f ca="1">IF($C257-I$1&lt;År1,0,H256*(1-VLOOKUP($A257,[1]Hugst!$R$5:$W$9,MATCH(ROUNDUP((I$1)/10,0)*10,[1]Hugst!$R$4:$W$4,0))))</f>
        <v>3496.8854988360649</v>
      </c>
      <c r="J257" s="168">
        <f ca="1">IF($C257-J$1&lt;År1,0,I256*(1-VLOOKUP($A257,[1]Hugst!$R$5:$W$9,MATCH(ROUNDUP((J$1)/10,0)*10,[1]Hugst!$R$4:$W$4,0))))</f>
        <v>3502.2426379517524</v>
      </c>
      <c r="K257" s="168">
        <f ca="1">IF($C257-K$1&lt;År1,0,J256*(1-VLOOKUP($A257,[1]Hugst!$R$5:$W$9,MATCH(ROUNDUP((K$1)/10,0)*10,[1]Hugst!$R$4:$W$4,0))))</f>
        <v>3507.6266973645065</v>
      </c>
      <c r="L257" s="168">
        <f ca="1">IF($C257-L$1&lt;År1,0,K256*(1-VLOOKUP($A257,[1]Hugst!$R$5:$W$9,MATCH(ROUNDUP((L$1)/10,0)*10,[1]Hugst!$R$4:$W$4,0))))</f>
        <v>3513.0378123521618</v>
      </c>
      <c r="M257" s="168">
        <f ca="1">IF($C257-M$1&lt;År1,0,L256*(1-VLOOKUP($A257,[1]Hugst!$R$5:$W$9,MATCH(ROUNDUP((M$1)/10,0)*10,[1]Hugst!$R$4:$W$4,0))))</f>
        <v>3518.4761188724765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1044.9086485744047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3475.7234633892181</v>
      </c>
      <c r="G258" s="168">
        <f ca="1">IF($C258-G$1&lt;År1,0,F257*(1-VLOOKUP($A258,[1]Hugst!$R$5:$W$9,MATCH(ROUNDUP((G$1)/10,0)*10,[1]Hugst!$R$4:$W$4,0))))</f>
        <v>3480.9742606182222</v>
      </c>
      <c r="H258" s="168">
        <f ca="1">IF($C258-H$1&lt;År1,0,G257*(1-VLOOKUP($A258,[1]Hugst!$R$5:$W$9,MATCH(ROUNDUP((H$1)/10,0)*10,[1]Hugst!$R$4:$W$4,0))))</f>
        <v>3486.2514437629538</v>
      </c>
      <c r="I258" s="168">
        <f ca="1">IF($C258-I$1&lt;År1,0,H257*(1-VLOOKUP($A258,[1]Hugst!$R$5:$W$9,MATCH(ROUNDUP((I$1)/10,0)*10,[1]Hugst!$R$4:$W$4,0))))</f>
        <v>3491.5551454159536</v>
      </c>
      <c r="J258" s="168">
        <f ca="1">IF($C258-J$1&lt;År1,0,I257*(1-VLOOKUP($A258,[1]Hugst!$R$5:$W$9,MATCH(ROUNDUP((J$1)/10,0)*10,[1]Hugst!$R$4:$W$4,0))))</f>
        <v>3496.8854988360649</v>
      </c>
      <c r="K258" s="168">
        <f ca="1">IF($C258-K$1&lt;År1,0,J257*(1-VLOOKUP($A258,[1]Hugst!$R$5:$W$9,MATCH(ROUNDUP((K$1)/10,0)*10,[1]Hugst!$R$4:$W$4,0))))</f>
        <v>3502.2426379517524</v>
      </c>
      <c r="L258" s="168">
        <f ca="1">IF($C258-L$1&lt;År1,0,K257*(1-VLOOKUP($A258,[1]Hugst!$R$5:$W$9,MATCH(ROUNDUP((L$1)/10,0)*10,[1]Hugst!$R$4:$W$4,0))))</f>
        <v>3507.6266973645065</v>
      </c>
      <c r="M258" s="168">
        <f ca="1">IF($C258-M$1&lt;År1,0,L257*(1-VLOOKUP($A258,[1]Hugst!$R$5:$W$9,MATCH(ROUNDUP((M$1)/10,0)*10,[1]Hugst!$R$4:$W$4,0))))</f>
        <v>3513.0378123521618</v>
      </c>
      <c r="N258" s="168">
        <f ca="1">IF($C258-N$1&lt;År1,0,M257*(1-VLOOKUP($A258,[1]Hugst!$R$5:$W$9,MATCH(ROUNDUP((N$1)/10,0)*10,[1]Hugst!$R$4:$W$4,0))))</f>
        <v>3518.4761188724765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1039.6841053314856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3470.498920146299</v>
      </c>
      <c r="G259" s="168">
        <f ca="1">IF($C259-G$1&lt;År1,0,F258*(1-VLOOKUP($A259,[1]Hugst!$R$5:$W$9,MATCH(ROUNDUP((G$1)/10,0)*10,[1]Hugst!$R$4:$W$4,0))))</f>
        <v>3475.7234633892181</v>
      </c>
      <c r="H259" s="168">
        <f ca="1">IF($C259-H$1&lt;År1,0,G258*(1-VLOOKUP($A259,[1]Hugst!$R$5:$W$9,MATCH(ROUNDUP((H$1)/10,0)*10,[1]Hugst!$R$4:$W$4,0))))</f>
        <v>3480.9742606182222</v>
      </c>
      <c r="I259" s="168">
        <f ca="1">IF($C259-I$1&lt;År1,0,H258*(1-VLOOKUP($A259,[1]Hugst!$R$5:$W$9,MATCH(ROUNDUP((I$1)/10,0)*10,[1]Hugst!$R$4:$W$4,0))))</f>
        <v>3486.2514437629538</v>
      </c>
      <c r="J259" s="168">
        <f ca="1">IF($C259-J$1&lt;År1,0,I258*(1-VLOOKUP($A259,[1]Hugst!$R$5:$W$9,MATCH(ROUNDUP((J$1)/10,0)*10,[1]Hugst!$R$4:$W$4,0))))</f>
        <v>3491.5551454159536</v>
      </c>
      <c r="K259" s="168">
        <f ca="1">IF($C259-K$1&lt;År1,0,J258*(1-VLOOKUP($A259,[1]Hugst!$R$5:$W$9,MATCH(ROUNDUP((K$1)/10,0)*10,[1]Hugst!$R$4:$W$4,0))))</f>
        <v>3496.8854988360649</v>
      </c>
      <c r="L259" s="168">
        <f ca="1">IF($C259-L$1&lt;År1,0,K258*(1-VLOOKUP($A259,[1]Hugst!$R$5:$W$9,MATCH(ROUNDUP((L$1)/10,0)*10,[1]Hugst!$R$4:$W$4,0))))</f>
        <v>3502.2426379517524</v>
      </c>
      <c r="M259" s="168">
        <f ca="1">IF($C259-M$1&lt;År1,0,L258*(1-VLOOKUP($A259,[1]Hugst!$R$5:$W$9,MATCH(ROUNDUP((M$1)/10,0)*10,[1]Hugst!$R$4:$W$4,0))))</f>
        <v>3507.6266973645065</v>
      </c>
      <c r="N259" s="168">
        <f ca="1">IF($C259-N$1&lt;År1,0,M258*(1-VLOOKUP($A259,[1]Hugst!$R$5:$W$9,MATCH(ROUNDUP((N$1)/10,0)*10,[1]Hugst!$R$4:$W$4,0))))</f>
        <v>3513.0378123521618</v>
      </c>
      <c r="O259" s="168">
        <f ca="1">IF($C259-O$1&lt;År1,0,N258*(1-VLOOKUP($A259,[1]Hugst!$R$5:$W$9,MATCH(ROUNDUP((O$1)/10,0)*10,[1]Hugst!$R$4:$W$4,0))))</f>
        <v>3518.4761188724765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1034.4856848048803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3465.3004996196937</v>
      </c>
      <c r="G260" s="168">
        <f ca="1">IF($C260-G$1&lt;År1,0,F259*(1-VLOOKUP($A260,[1]Hugst!$R$5:$W$9,MATCH(ROUNDUP((G$1)/10,0)*10,[1]Hugst!$R$4:$W$4,0))))</f>
        <v>3470.498920146299</v>
      </c>
      <c r="H260" s="168">
        <f ca="1">IF($C260-H$1&lt;År1,0,G259*(1-VLOOKUP($A260,[1]Hugst!$R$5:$W$9,MATCH(ROUNDUP((H$1)/10,0)*10,[1]Hugst!$R$4:$W$4,0))))</f>
        <v>3475.7234633892181</v>
      </c>
      <c r="I260" s="168">
        <f ca="1">IF($C260-I$1&lt;År1,0,H259*(1-VLOOKUP($A260,[1]Hugst!$R$5:$W$9,MATCH(ROUNDUP((I$1)/10,0)*10,[1]Hugst!$R$4:$W$4,0))))</f>
        <v>3480.9742606182222</v>
      </c>
      <c r="J260" s="168">
        <f ca="1">IF($C260-J$1&lt;År1,0,I259*(1-VLOOKUP($A260,[1]Hugst!$R$5:$W$9,MATCH(ROUNDUP((J$1)/10,0)*10,[1]Hugst!$R$4:$W$4,0))))</f>
        <v>3486.2514437629538</v>
      </c>
      <c r="K260" s="168">
        <f ca="1">IF($C260-K$1&lt;År1,0,J259*(1-VLOOKUP($A260,[1]Hugst!$R$5:$W$9,MATCH(ROUNDUP((K$1)/10,0)*10,[1]Hugst!$R$4:$W$4,0))))</f>
        <v>3491.5551454159536</v>
      </c>
      <c r="L260" s="168">
        <f ca="1">IF($C260-L$1&lt;År1,0,K259*(1-VLOOKUP($A260,[1]Hugst!$R$5:$W$9,MATCH(ROUNDUP((L$1)/10,0)*10,[1]Hugst!$R$4:$W$4,0))))</f>
        <v>3496.8854988360649</v>
      </c>
      <c r="M260" s="168">
        <f ca="1">IF($C260-M$1&lt;År1,0,L259*(1-VLOOKUP($A260,[1]Hugst!$R$5:$W$9,MATCH(ROUNDUP((M$1)/10,0)*10,[1]Hugst!$R$4:$W$4,0))))</f>
        <v>3502.2426379517524</v>
      </c>
      <c r="N260" s="168">
        <f ca="1">IF($C260-N$1&lt;År1,0,M259*(1-VLOOKUP($A260,[1]Hugst!$R$5:$W$9,MATCH(ROUNDUP((N$1)/10,0)*10,[1]Hugst!$R$4:$W$4,0))))</f>
        <v>3507.6266973645065</v>
      </c>
      <c r="O260" s="168">
        <f ca="1">IF($C260-O$1&lt;År1,0,N259*(1-VLOOKUP($A260,[1]Hugst!$R$5:$W$9,MATCH(ROUNDUP((O$1)/10,0)*10,[1]Hugst!$R$4:$W$4,0))))</f>
        <v>3513.0378123521618</v>
      </c>
      <c r="P260" s="168">
        <f ca="1">IF($C260-P$1&lt;År1,0,O259*(1-VLOOKUP($A260,[1]Hugst!$R$5:$W$9,MATCH(ROUNDUP((P$1)/10,0)*10,[1]Hugst!$R$4:$W$4,0))))</f>
        <v>3518.4761188724765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1029.3132563807885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3460.1280711956033</v>
      </c>
      <c r="G261" s="168">
        <f ca="1">IF($C261-G$1&lt;År1,0,F260*(1-VLOOKUP($A261,[1]Hugst!$R$5:$W$9,MATCH(ROUNDUP((G$1)/10,0)*10,[1]Hugst!$R$4:$W$4,0))))</f>
        <v>3465.3004996196937</v>
      </c>
      <c r="H261" s="168">
        <f ca="1">IF($C261-H$1&lt;År1,0,G260*(1-VLOOKUP($A261,[1]Hugst!$R$5:$W$9,MATCH(ROUNDUP((H$1)/10,0)*10,[1]Hugst!$R$4:$W$4,0))))</f>
        <v>3470.498920146299</v>
      </c>
      <c r="I261" s="168">
        <f ca="1">IF($C261-I$1&lt;År1,0,H260*(1-VLOOKUP($A261,[1]Hugst!$R$5:$W$9,MATCH(ROUNDUP((I$1)/10,0)*10,[1]Hugst!$R$4:$W$4,0))))</f>
        <v>3475.7234633892181</v>
      </c>
      <c r="J261" s="168">
        <f ca="1">IF($C261-J$1&lt;År1,0,I260*(1-VLOOKUP($A261,[1]Hugst!$R$5:$W$9,MATCH(ROUNDUP((J$1)/10,0)*10,[1]Hugst!$R$4:$W$4,0))))</f>
        <v>3480.9742606182222</v>
      </c>
      <c r="K261" s="168">
        <f ca="1">IF($C261-K$1&lt;År1,0,J260*(1-VLOOKUP($A261,[1]Hugst!$R$5:$W$9,MATCH(ROUNDUP((K$1)/10,0)*10,[1]Hugst!$R$4:$W$4,0))))</f>
        <v>3486.2514437629538</v>
      </c>
      <c r="L261" s="168">
        <f ca="1">IF($C261-L$1&lt;År1,0,K260*(1-VLOOKUP($A261,[1]Hugst!$R$5:$W$9,MATCH(ROUNDUP((L$1)/10,0)*10,[1]Hugst!$R$4:$W$4,0))))</f>
        <v>3491.5551454159536</v>
      </c>
      <c r="M261" s="168">
        <f ca="1">IF($C261-M$1&lt;År1,0,L260*(1-VLOOKUP($A261,[1]Hugst!$R$5:$W$9,MATCH(ROUNDUP((M$1)/10,0)*10,[1]Hugst!$R$4:$W$4,0))))</f>
        <v>3496.8854988360649</v>
      </c>
      <c r="N261" s="168">
        <f ca="1">IF($C261-N$1&lt;År1,0,M260*(1-VLOOKUP($A261,[1]Hugst!$R$5:$W$9,MATCH(ROUNDUP((N$1)/10,0)*10,[1]Hugst!$R$4:$W$4,0))))</f>
        <v>3502.2426379517524</v>
      </c>
      <c r="O261" s="168">
        <f ca="1">IF($C261-O$1&lt;År1,0,N260*(1-VLOOKUP($A261,[1]Hugst!$R$5:$W$9,MATCH(ROUNDUP((O$1)/10,0)*10,[1]Hugst!$R$4:$W$4,0))))</f>
        <v>3507.6266973645065</v>
      </c>
      <c r="P261" s="168">
        <f ca="1">IF($C261-P$1&lt;År1,0,O260*(1-VLOOKUP($A261,[1]Hugst!$R$5:$W$9,MATCH(ROUNDUP((P$1)/10,0)*10,[1]Hugst!$R$4:$W$4,0))))</f>
        <v>3513.0378123521618</v>
      </c>
      <c r="Q261" s="168">
        <f ca="1">IF($C261-Q$1&lt;År1,0,P260*(1-VLOOKUP($A261,[1]Hugst!$R$5:$W$9,MATCH(ROUNDUP((Q$1)/10,0)*10,[1]Hugst!$R$4:$W$4,0))))</f>
        <v>3518.4761188724765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1024.1666900989367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3454.9815049137515</v>
      </c>
      <c r="G262" s="168">
        <f ca="1">IF($C262-G$1&lt;År1,0,F261*(1-VLOOKUP($A262,[1]Hugst!$R$5:$W$9,MATCH(ROUNDUP((G$1)/10,0)*10,[1]Hugst!$R$4:$W$4,0))))</f>
        <v>3460.1280711956033</v>
      </c>
      <c r="H262" s="168">
        <f ca="1">IF($C262-H$1&lt;År1,0,G261*(1-VLOOKUP($A262,[1]Hugst!$R$5:$W$9,MATCH(ROUNDUP((H$1)/10,0)*10,[1]Hugst!$R$4:$W$4,0))))</f>
        <v>3465.3004996196937</v>
      </c>
      <c r="I262" s="168">
        <f ca="1">IF($C262-I$1&lt;År1,0,H261*(1-VLOOKUP($A262,[1]Hugst!$R$5:$W$9,MATCH(ROUNDUP((I$1)/10,0)*10,[1]Hugst!$R$4:$W$4,0))))</f>
        <v>3470.498920146299</v>
      </c>
      <c r="J262" s="168">
        <f ca="1">IF($C262-J$1&lt;År1,0,I261*(1-VLOOKUP($A262,[1]Hugst!$R$5:$W$9,MATCH(ROUNDUP((J$1)/10,0)*10,[1]Hugst!$R$4:$W$4,0))))</f>
        <v>3475.7234633892181</v>
      </c>
      <c r="K262" s="168">
        <f ca="1">IF($C262-K$1&lt;År1,0,J261*(1-VLOOKUP($A262,[1]Hugst!$R$5:$W$9,MATCH(ROUNDUP((K$1)/10,0)*10,[1]Hugst!$R$4:$W$4,0))))</f>
        <v>3480.9742606182222</v>
      </c>
      <c r="L262" s="168">
        <f ca="1">IF($C262-L$1&lt;År1,0,K261*(1-VLOOKUP($A262,[1]Hugst!$R$5:$W$9,MATCH(ROUNDUP((L$1)/10,0)*10,[1]Hugst!$R$4:$W$4,0))))</f>
        <v>3486.2514437629538</v>
      </c>
      <c r="M262" s="168">
        <f ca="1">IF($C262-M$1&lt;År1,0,L261*(1-VLOOKUP($A262,[1]Hugst!$R$5:$W$9,MATCH(ROUNDUP((M$1)/10,0)*10,[1]Hugst!$R$4:$W$4,0))))</f>
        <v>3491.5551454159536</v>
      </c>
      <c r="N262" s="168">
        <f ca="1">IF($C262-N$1&lt;År1,0,M261*(1-VLOOKUP($A262,[1]Hugst!$R$5:$W$9,MATCH(ROUNDUP((N$1)/10,0)*10,[1]Hugst!$R$4:$W$4,0))))</f>
        <v>3496.8854988360649</v>
      </c>
      <c r="O262" s="168">
        <f ca="1">IF($C262-O$1&lt;År1,0,N261*(1-VLOOKUP($A262,[1]Hugst!$R$5:$W$9,MATCH(ROUNDUP((O$1)/10,0)*10,[1]Hugst!$R$4:$W$4,0))))</f>
        <v>3502.2426379517524</v>
      </c>
      <c r="P262" s="168">
        <f ca="1">IF($C262-P$1&lt;År1,0,O261*(1-VLOOKUP($A262,[1]Hugst!$R$5:$W$9,MATCH(ROUNDUP((P$1)/10,0)*10,[1]Hugst!$R$4:$W$4,0))))</f>
        <v>3507.6266973645065</v>
      </c>
      <c r="Q262" s="168">
        <f ca="1">IF($C262-Q$1&lt;År1,0,P261*(1-VLOOKUP($A262,[1]Hugst!$R$5:$W$9,MATCH(ROUNDUP((Q$1)/10,0)*10,[1]Hugst!$R$4:$W$4,0))))</f>
        <v>3513.0378123521618</v>
      </c>
      <c r="R262" s="168">
        <f ca="1">IF($C262-R$1&lt;År1,0,Q261*(1-VLOOKUP($A262,[1]Hugst!$R$5:$W$9,MATCH(ROUNDUP((R$1)/10,0)*10,[1]Hugst!$R$4:$W$4,0))))</f>
        <v>3518.4761188724765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1019.0458566484158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3449.8606714632306</v>
      </c>
      <c r="G263" s="168">
        <f ca="1">IF($C263-G$1&lt;År1,0,F262*(1-VLOOKUP($A263,[1]Hugst!$R$5:$W$9,MATCH(ROUNDUP((G$1)/10,0)*10,[1]Hugst!$R$4:$W$4,0))))</f>
        <v>3454.9815049137515</v>
      </c>
      <c r="H263" s="168">
        <f ca="1">IF($C263-H$1&lt;År1,0,G262*(1-VLOOKUP($A263,[1]Hugst!$R$5:$W$9,MATCH(ROUNDUP((H$1)/10,0)*10,[1]Hugst!$R$4:$W$4,0))))</f>
        <v>3460.1280711956033</v>
      </c>
      <c r="I263" s="168">
        <f ca="1">IF($C263-I$1&lt;År1,0,H262*(1-VLOOKUP($A263,[1]Hugst!$R$5:$W$9,MATCH(ROUNDUP((I$1)/10,0)*10,[1]Hugst!$R$4:$W$4,0))))</f>
        <v>3465.3004996196937</v>
      </c>
      <c r="J263" s="168">
        <f ca="1">IF($C263-J$1&lt;År1,0,I262*(1-VLOOKUP($A263,[1]Hugst!$R$5:$W$9,MATCH(ROUNDUP((J$1)/10,0)*10,[1]Hugst!$R$4:$W$4,0))))</f>
        <v>3470.498920146299</v>
      </c>
      <c r="K263" s="168">
        <f ca="1">IF($C263-K$1&lt;År1,0,J262*(1-VLOOKUP($A263,[1]Hugst!$R$5:$W$9,MATCH(ROUNDUP((K$1)/10,0)*10,[1]Hugst!$R$4:$W$4,0))))</f>
        <v>3475.7234633892181</v>
      </c>
      <c r="L263" s="168">
        <f ca="1">IF($C263-L$1&lt;År1,0,K262*(1-VLOOKUP($A263,[1]Hugst!$R$5:$W$9,MATCH(ROUNDUP((L$1)/10,0)*10,[1]Hugst!$R$4:$W$4,0))))</f>
        <v>3480.9742606182222</v>
      </c>
      <c r="M263" s="168">
        <f ca="1">IF($C263-M$1&lt;År1,0,L262*(1-VLOOKUP($A263,[1]Hugst!$R$5:$W$9,MATCH(ROUNDUP((M$1)/10,0)*10,[1]Hugst!$R$4:$W$4,0))))</f>
        <v>3486.2514437629538</v>
      </c>
      <c r="N263" s="168">
        <f ca="1">IF($C263-N$1&lt;År1,0,M262*(1-VLOOKUP($A263,[1]Hugst!$R$5:$W$9,MATCH(ROUNDUP((N$1)/10,0)*10,[1]Hugst!$R$4:$W$4,0))))</f>
        <v>3491.5551454159536</v>
      </c>
      <c r="O263" s="168">
        <f ca="1">IF($C263-O$1&lt;År1,0,N262*(1-VLOOKUP($A263,[1]Hugst!$R$5:$W$9,MATCH(ROUNDUP((O$1)/10,0)*10,[1]Hugst!$R$4:$W$4,0))))</f>
        <v>3496.8854988360649</v>
      </c>
      <c r="P263" s="168">
        <f ca="1">IF($C263-P$1&lt;År1,0,O262*(1-VLOOKUP($A263,[1]Hugst!$R$5:$W$9,MATCH(ROUNDUP((P$1)/10,0)*10,[1]Hugst!$R$4:$W$4,0))))</f>
        <v>3502.2426379517524</v>
      </c>
      <c r="Q263" s="168">
        <f ca="1">IF($C263-Q$1&lt;År1,0,P262*(1-VLOOKUP($A263,[1]Hugst!$R$5:$W$9,MATCH(ROUNDUP((Q$1)/10,0)*10,[1]Hugst!$R$4:$W$4,0))))</f>
        <v>3507.6266973645065</v>
      </c>
      <c r="R263" s="168">
        <f ca="1">IF($C263-R$1&lt;År1,0,Q262*(1-VLOOKUP($A263,[1]Hugst!$R$5:$W$9,MATCH(ROUNDUP((R$1)/10,0)*10,[1]Hugst!$R$4:$W$4,0))))</f>
        <v>3513.0378123521618</v>
      </c>
      <c r="S263" s="168">
        <f ca="1">IF($C263-S$1&lt;År1,0,R262*(1-VLOOKUP($A263,[1]Hugst!$R$5:$W$9,MATCH(ROUNDUP((S$1)/10,0)*10,[1]Hugst!$R$4:$W$4,0))))</f>
        <v>3518.4761188724765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1013.9506273651787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3444.7654421799934</v>
      </c>
      <c r="G264" s="168">
        <f ca="1">IF($C264-G$1&lt;År1,0,F263*(1-VLOOKUP($A264,[1]Hugst!$R$5:$W$9,MATCH(ROUNDUP((G$1)/10,0)*10,[1]Hugst!$R$4:$W$4,0))))</f>
        <v>3449.8606714632306</v>
      </c>
      <c r="H264" s="168">
        <f ca="1">IF($C264-H$1&lt;År1,0,G263*(1-VLOOKUP($A264,[1]Hugst!$R$5:$W$9,MATCH(ROUNDUP((H$1)/10,0)*10,[1]Hugst!$R$4:$W$4,0))))</f>
        <v>3454.9815049137515</v>
      </c>
      <c r="I264" s="168">
        <f ca="1">IF($C264-I$1&lt;År1,0,H263*(1-VLOOKUP($A264,[1]Hugst!$R$5:$W$9,MATCH(ROUNDUP((I$1)/10,0)*10,[1]Hugst!$R$4:$W$4,0))))</f>
        <v>3460.1280711956033</v>
      </c>
      <c r="J264" s="168">
        <f ca="1">IF($C264-J$1&lt;År1,0,I263*(1-VLOOKUP($A264,[1]Hugst!$R$5:$W$9,MATCH(ROUNDUP((J$1)/10,0)*10,[1]Hugst!$R$4:$W$4,0))))</f>
        <v>3465.3004996196937</v>
      </c>
      <c r="K264" s="168">
        <f ca="1">IF($C264-K$1&lt;År1,0,J263*(1-VLOOKUP($A264,[1]Hugst!$R$5:$W$9,MATCH(ROUNDUP((K$1)/10,0)*10,[1]Hugst!$R$4:$W$4,0))))</f>
        <v>3470.498920146299</v>
      </c>
      <c r="L264" s="168">
        <f ca="1">IF($C264-L$1&lt;År1,0,K263*(1-VLOOKUP($A264,[1]Hugst!$R$5:$W$9,MATCH(ROUNDUP((L$1)/10,0)*10,[1]Hugst!$R$4:$W$4,0))))</f>
        <v>3475.7234633892181</v>
      </c>
      <c r="M264" s="168">
        <f ca="1">IF($C264-M$1&lt;År1,0,L263*(1-VLOOKUP($A264,[1]Hugst!$R$5:$W$9,MATCH(ROUNDUP((M$1)/10,0)*10,[1]Hugst!$R$4:$W$4,0))))</f>
        <v>3480.9742606182222</v>
      </c>
      <c r="N264" s="168">
        <f ca="1">IF($C264-N$1&lt;År1,0,M263*(1-VLOOKUP($A264,[1]Hugst!$R$5:$W$9,MATCH(ROUNDUP((N$1)/10,0)*10,[1]Hugst!$R$4:$W$4,0))))</f>
        <v>3486.2514437629538</v>
      </c>
      <c r="O264" s="168">
        <f ca="1">IF($C264-O$1&lt;År1,0,N263*(1-VLOOKUP($A264,[1]Hugst!$R$5:$W$9,MATCH(ROUNDUP((O$1)/10,0)*10,[1]Hugst!$R$4:$W$4,0))))</f>
        <v>3491.5551454159536</v>
      </c>
      <c r="P264" s="168">
        <f ca="1">IF($C264-P$1&lt;År1,0,O263*(1-VLOOKUP($A264,[1]Hugst!$R$5:$W$9,MATCH(ROUNDUP((P$1)/10,0)*10,[1]Hugst!$R$4:$W$4,0))))</f>
        <v>3496.8854988360649</v>
      </c>
      <c r="Q264" s="168">
        <f ca="1">IF($C264-Q$1&lt;År1,0,P263*(1-VLOOKUP($A264,[1]Hugst!$R$5:$W$9,MATCH(ROUNDUP((Q$1)/10,0)*10,[1]Hugst!$R$4:$W$4,0))))</f>
        <v>3502.2426379517524</v>
      </c>
      <c r="R264" s="168">
        <f ca="1">IF($C264-R$1&lt;År1,0,Q263*(1-VLOOKUP($A264,[1]Hugst!$R$5:$W$9,MATCH(ROUNDUP((R$1)/10,0)*10,[1]Hugst!$R$4:$W$4,0))))</f>
        <v>3507.6266973645065</v>
      </c>
      <c r="S264" s="168">
        <f ca="1">IF($C264-S$1&lt;År1,0,R263*(1-VLOOKUP($A264,[1]Hugst!$R$5:$W$9,MATCH(ROUNDUP((S$1)/10,0)*10,[1]Hugst!$R$4:$W$4,0))))</f>
        <v>3513.0378123521618</v>
      </c>
      <c r="T264" s="168">
        <f ca="1">IF($C264-T$1&lt;År1,0,S263*(1-VLOOKUP($A264,[1]Hugst!$R$5:$W$9,MATCH(ROUNDUP((T$1)/10,0)*10,[1]Hugst!$R$4:$W$4,0))))</f>
        <v>3518.4761188724765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1008.8808742283727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3439.6956890431875</v>
      </c>
      <c r="G265" s="168">
        <f ca="1">IF($C265-G$1&lt;År1,0,F264*(1-VLOOKUP($A265,[1]Hugst!$R$5:$W$9,MATCH(ROUNDUP((G$1)/10,0)*10,[1]Hugst!$R$4:$W$4,0))))</f>
        <v>3444.7654421799934</v>
      </c>
      <c r="H265" s="168">
        <f ca="1">IF($C265-H$1&lt;År1,0,G264*(1-VLOOKUP($A265,[1]Hugst!$R$5:$W$9,MATCH(ROUNDUP((H$1)/10,0)*10,[1]Hugst!$R$4:$W$4,0))))</f>
        <v>3449.8606714632306</v>
      </c>
      <c r="I265" s="168">
        <f ca="1">IF($C265-I$1&lt;År1,0,H264*(1-VLOOKUP($A265,[1]Hugst!$R$5:$W$9,MATCH(ROUNDUP((I$1)/10,0)*10,[1]Hugst!$R$4:$W$4,0))))</f>
        <v>3454.9815049137515</v>
      </c>
      <c r="J265" s="168">
        <f ca="1">IF($C265-J$1&lt;År1,0,I264*(1-VLOOKUP($A265,[1]Hugst!$R$5:$W$9,MATCH(ROUNDUP((J$1)/10,0)*10,[1]Hugst!$R$4:$W$4,0))))</f>
        <v>3460.1280711956033</v>
      </c>
      <c r="K265" s="168">
        <f ca="1">IF($C265-K$1&lt;År1,0,J264*(1-VLOOKUP($A265,[1]Hugst!$R$5:$W$9,MATCH(ROUNDUP((K$1)/10,0)*10,[1]Hugst!$R$4:$W$4,0))))</f>
        <v>3465.3004996196937</v>
      </c>
      <c r="L265" s="168">
        <f ca="1">IF($C265-L$1&lt;År1,0,K264*(1-VLOOKUP($A265,[1]Hugst!$R$5:$W$9,MATCH(ROUNDUP((L$1)/10,0)*10,[1]Hugst!$R$4:$W$4,0))))</f>
        <v>3470.498920146299</v>
      </c>
      <c r="M265" s="168">
        <f ca="1">IF($C265-M$1&lt;År1,0,L264*(1-VLOOKUP($A265,[1]Hugst!$R$5:$W$9,MATCH(ROUNDUP((M$1)/10,0)*10,[1]Hugst!$R$4:$W$4,0))))</f>
        <v>3475.7234633892181</v>
      </c>
      <c r="N265" s="168">
        <f ca="1">IF($C265-N$1&lt;År1,0,M264*(1-VLOOKUP($A265,[1]Hugst!$R$5:$W$9,MATCH(ROUNDUP((N$1)/10,0)*10,[1]Hugst!$R$4:$W$4,0))))</f>
        <v>3480.9742606182222</v>
      </c>
      <c r="O265" s="168">
        <f ca="1">IF($C265-O$1&lt;År1,0,N264*(1-VLOOKUP($A265,[1]Hugst!$R$5:$W$9,MATCH(ROUNDUP((O$1)/10,0)*10,[1]Hugst!$R$4:$W$4,0))))</f>
        <v>3486.2514437629538</v>
      </c>
      <c r="P265" s="168">
        <f ca="1">IF($C265-P$1&lt;År1,0,O264*(1-VLOOKUP($A265,[1]Hugst!$R$5:$W$9,MATCH(ROUNDUP((P$1)/10,0)*10,[1]Hugst!$R$4:$W$4,0))))</f>
        <v>3491.5551454159536</v>
      </c>
      <c r="Q265" s="168">
        <f ca="1">IF($C265-Q$1&lt;År1,0,P264*(1-VLOOKUP($A265,[1]Hugst!$R$5:$W$9,MATCH(ROUNDUP((Q$1)/10,0)*10,[1]Hugst!$R$4:$W$4,0))))</f>
        <v>3496.8854988360649</v>
      </c>
      <c r="R265" s="168">
        <f ca="1">IF($C265-R$1&lt;År1,0,Q264*(1-VLOOKUP($A265,[1]Hugst!$R$5:$W$9,MATCH(ROUNDUP((R$1)/10,0)*10,[1]Hugst!$R$4:$W$4,0))))</f>
        <v>3502.2426379517524</v>
      </c>
      <c r="S265" s="168">
        <f ca="1">IF($C265-S$1&lt;År1,0,R264*(1-VLOOKUP($A265,[1]Hugst!$R$5:$W$9,MATCH(ROUNDUP((S$1)/10,0)*10,[1]Hugst!$R$4:$W$4,0))))</f>
        <v>3507.6266973645065</v>
      </c>
      <c r="T265" s="168">
        <f ca="1">IF($C265-T$1&lt;År1,0,S264*(1-VLOOKUP($A265,[1]Hugst!$R$5:$W$9,MATCH(ROUNDUP((T$1)/10,0)*10,[1]Hugst!$R$4:$W$4,0))))</f>
        <v>3513.0378123521618</v>
      </c>
      <c r="U265" s="168">
        <f ca="1">IF($C265-U$1&lt;År1,0,T264*(1-VLOOKUP($A265,[1]Hugst!$R$5:$W$9,MATCH(ROUNDUP((U$1)/10,0)*10,[1]Hugst!$R$4:$W$4,0))))</f>
        <v>3518.4761188724765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1003.8364698572259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3434.6512846720407</v>
      </c>
      <c r="G266" s="168">
        <f ca="1">IF($C266-G$1&lt;År1,0,F265*(1-VLOOKUP($A266,[1]Hugst!$R$5:$W$9,MATCH(ROUNDUP((G$1)/10,0)*10,[1]Hugst!$R$4:$W$4,0))))</f>
        <v>3439.6956890431875</v>
      </c>
      <c r="H266" s="168">
        <f ca="1">IF($C266-H$1&lt;År1,0,G265*(1-VLOOKUP($A266,[1]Hugst!$R$5:$W$9,MATCH(ROUNDUP((H$1)/10,0)*10,[1]Hugst!$R$4:$W$4,0))))</f>
        <v>3444.7654421799934</v>
      </c>
      <c r="I266" s="168">
        <f ca="1">IF($C266-I$1&lt;År1,0,H265*(1-VLOOKUP($A266,[1]Hugst!$R$5:$W$9,MATCH(ROUNDUP((I$1)/10,0)*10,[1]Hugst!$R$4:$W$4,0))))</f>
        <v>3449.8606714632306</v>
      </c>
      <c r="J266" s="168">
        <f ca="1">IF($C266-J$1&lt;År1,0,I265*(1-VLOOKUP($A266,[1]Hugst!$R$5:$W$9,MATCH(ROUNDUP((J$1)/10,0)*10,[1]Hugst!$R$4:$W$4,0))))</f>
        <v>3454.9815049137515</v>
      </c>
      <c r="K266" s="168">
        <f ca="1">IF($C266-K$1&lt;År1,0,J265*(1-VLOOKUP($A266,[1]Hugst!$R$5:$W$9,MATCH(ROUNDUP((K$1)/10,0)*10,[1]Hugst!$R$4:$W$4,0))))</f>
        <v>3460.1280711956033</v>
      </c>
      <c r="L266" s="168">
        <f ca="1">IF($C266-L$1&lt;År1,0,K265*(1-VLOOKUP($A266,[1]Hugst!$R$5:$W$9,MATCH(ROUNDUP((L$1)/10,0)*10,[1]Hugst!$R$4:$W$4,0))))</f>
        <v>3465.3004996196937</v>
      </c>
      <c r="M266" s="168">
        <f ca="1">IF($C266-M$1&lt;År1,0,L265*(1-VLOOKUP($A266,[1]Hugst!$R$5:$W$9,MATCH(ROUNDUP((M$1)/10,0)*10,[1]Hugst!$R$4:$W$4,0))))</f>
        <v>3470.498920146299</v>
      </c>
      <c r="N266" s="168">
        <f ca="1">IF($C266-N$1&lt;År1,0,M265*(1-VLOOKUP($A266,[1]Hugst!$R$5:$W$9,MATCH(ROUNDUP((N$1)/10,0)*10,[1]Hugst!$R$4:$W$4,0))))</f>
        <v>3475.7234633892181</v>
      </c>
      <c r="O266" s="168">
        <f ca="1">IF($C266-O$1&lt;År1,0,N265*(1-VLOOKUP($A266,[1]Hugst!$R$5:$W$9,MATCH(ROUNDUP((O$1)/10,0)*10,[1]Hugst!$R$4:$W$4,0))))</f>
        <v>3480.9742606182222</v>
      </c>
      <c r="P266" s="168">
        <f ca="1">IF($C266-P$1&lt;År1,0,O265*(1-VLOOKUP($A266,[1]Hugst!$R$5:$W$9,MATCH(ROUNDUP((P$1)/10,0)*10,[1]Hugst!$R$4:$W$4,0))))</f>
        <v>3486.2514437629538</v>
      </c>
      <c r="Q266" s="168">
        <f ca="1">IF($C266-Q$1&lt;År1,0,P265*(1-VLOOKUP($A266,[1]Hugst!$R$5:$W$9,MATCH(ROUNDUP((Q$1)/10,0)*10,[1]Hugst!$R$4:$W$4,0))))</f>
        <v>3491.5551454159536</v>
      </c>
      <c r="R266" s="168">
        <f ca="1">IF($C266-R$1&lt;År1,0,Q265*(1-VLOOKUP($A266,[1]Hugst!$R$5:$W$9,MATCH(ROUNDUP((R$1)/10,0)*10,[1]Hugst!$R$4:$W$4,0))))</f>
        <v>3496.8854988360649</v>
      </c>
      <c r="S266" s="168">
        <f ca="1">IF($C266-S$1&lt;År1,0,R265*(1-VLOOKUP($A266,[1]Hugst!$R$5:$W$9,MATCH(ROUNDUP((S$1)/10,0)*10,[1]Hugst!$R$4:$W$4,0))))</f>
        <v>3502.2426379517524</v>
      </c>
      <c r="T266" s="168">
        <f ca="1">IF($C266-T$1&lt;År1,0,S265*(1-VLOOKUP($A266,[1]Hugst!$R$5:$W$9,MATCH(ROUNDUP((T$1)/10,0)*10,[1]Hugst!$R$4:$W$4,0))))</f>
        <v>3507.6266973645065</v>
      </c>
      <c r="U266" s="168">
        <f ca="1">IF($C266-U$1&lt;År1,0,T265*(1-VLOOKUP($A266,[1]Hugst!$R$5:$W$9,MATCH(ROUNDUP((U$1)/10,0)*10,[1]Hugst!$R$4:$W$4,0))))</f>
        <v>3513.0378123521618</v>
      </c>
      <c r="V266" s="168">
        <f ca="1">IF($C266-V$1&lt;År1,0,U265*(1-VLOOKUP($A266,[1]Hugst!$R$5:$W$9,MATCH(ROUNDUP((V$1)/10,0)*10,[1]Hugst!$R$4:$W$4,0))))</f>
        <v>3518.4761188724765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998.81728750793263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3429.6321023227474</v>
      </c>
      <c r="G267" s="168">
        <f ca="1">IF($C267-G$1&lt;År1,0,F266*(1-VLOOKUP($A267,[1]Hugst!$R$5:$W$9,MATCH(ROUNDUP((G$1)/10,0)*10,[1]Hugst!$R$4:$W$4,0))))</f>
        <v>3434.6512846720407</v>
      </c>
      <c r="H267" s="168">
        <f ca="1">IF($C267-H$1&lt;År1,0,G266*(1-VLOOKUP($A267,[1]Hugst!$R$5:$W$9,MATCH(ROUNDUP((H$1)/10,0)*10,[1]Hugst!$R$4:$W$4,0))))</f>
        <v>3439.6956890431875</v>
      </c>
      <c r="I267" s="168">
        <f ca="1">IF($C267-I$1&lt;År1,0,H266*(1-VLOOKUP($A267,[1]Hugst!$R$5:$W$9,MATCH(ROUNDUP((I$1)/10,0)*10,[1]Hugst!$R$4:$W$4,0))))</f>
        <v>3444.7654421799934</v>
      </c>
      <c r="J267" s="168">
        <f ca="1">IF($C267-J$1&lt;År1,0,I266*(1-VLOOKUP($A267,[1]Hugst!$R$5:$W$9,MATCH(ROUNDUP((J$1)/10,0)*10,[1]Hugst!$R$4:$W$4,0))))</f>
        <v>3449.8606714632306</v>
      </c>
      <c r="K267" s="168">
        <f ca="1">IF($C267-K$1&lt;År1,0,J266*(1-VLOOKUP($A267,[1]Hugst!$R$5:$W$9,MATCH(ROUNDUP((K$1)/10,0)*10,[1]Hugst!$R$4:$W$4,0))))</f>
        <v>3454.9815049137515</v>
      </c>
      <c r="L267" s="168">
        <f ca="1">IF($C267-L$1&lt;År1,0,K266*(1-VLOOKUP($A267,[1]Hugst!$R$5:$W$9,MATCH(ROUNDUP((L$1)/10,0)*10,[1]Hugst!$R$4:$W$4,0))))</f>
        <v>3460.1280711956033</v>
      </c>
      <c r="M267" s="168">
        <f ca="1">IF($C267-M$1&lt;År1,0,L266*(1-VLOOKUP($A267,[1]Hugst!$R$5:$W$9,MATCH(ROUNDUP((M$1)/10,0)*10,[1]Hugst!$R$4:$W$4,0))))</f>
        <v>3465.3004996196937</v>
      </c>
      <c r="N267" s="168">
        <f ca="1">IF($C267-N$1&lt;År1,0,M266*(1-VLOOKUP($A267,[1]Hugst!$R$5:$W$9,MATCH(ROUNDUP((N$1)/10,0)*10,[1]Hugst!$R$4:$W$4,0))))</f>
        <v>3470.498920146299</v>
      </c>
      <c r="O267" s="168">
        <f ca="1">IF($C267-O$1&lt;År1,0,N266*(1-VLOOKUP($A267,[1]Hugst!$R$5:$W$9,MATCH(ROUNDUP((O$1)/10,0)*10,[1]Hugst!$R$4:$W$4,0))))</f>
        <v>3475.7234633892181</v>
      </c>
      <c r="P267" s="168">
        <f ca="1">IF($C267-P$1&lt;År1,0,O266*(1-VLOOKUP($A267,[1]Hugst!$R$5:$W$9,MATCH(ROUNDUP((P$1)/10,0)*10,[1]Hugst!$R$4:$W$4,0))))</f>
        <v>3480.9742606182222</v>
      </c>
      <c r="Q267" s="168">
        <f ca="1">IF($C267-Q$1&lt;År1,0,P266*(1-VLOOKUP($A267,[1]Hugst!$R$5:$W$9,MATCH(ROUNDUP((Q$1)/10,0)*10,[1]Hugst!$R$4:$W$4,0))))</f>
        <v>3486.2514437629538</v>
      </c>
      <c r="R267" s="168">
        <f ca="1">IF($C267-R$1&lt;År1,0,Q266*(1-VLOOKUP($A267,[1]Hugst!$R$5:$W$9,MATCH(ROUNDUP((R$1)/10,0)*10,[1]Hugst!$R$4:$W$4,0))))</f>
        <v>3491.5551454159536</v>
      </c>
      <c r="S267" s="168">
        <f ca="1">IF($C267-S$1&lt;År1,0,R266*(1-VLOOKUP($A267,[1]Hugst!$R$5:$W$9,MATCH(ROUNDUP((S$1)/10,0)*10,[1]Hugst!$R$4:$W$4,0))))</f>
        <v>3496.8854988360649</v>
      </c>
      <c r="T267" s="168">
        <f ca="1">IF($C267-T$1&lt;År1,0,S266*(1-VLOOKUP($A267,[1]Hugst!$R$5:$W$9,MATCH(ROUNDUP((T$1)/10,0)*10,[1]Hugst!$R$4:$W$4,0))))</f>
        <v>3502.2426379517524</v>
      </c>
      <c r="U267" s="168">
        <f ca="1">IF($C267-U$1&lt;År1,0,T266*(1-VLOOKUP($A267,[1]Hugst!$R$5:$W$9,MATCH(ROUNDUP((U$1)/10,0)*10,[1]Hugst!$R$4:$W$4,0))))</f>
        <v>3507.6266973645065</v>
      </c>
      <c r="V267" s="168">
        <f ca="1">IF($C267-V$1&lt;År1,0,U266*(1-VLOOKUP($A267,[1]Hugst!$R$5:$W$9,MATCH(ROUNDUP((V$1)/10,0)*10,[1]Hugst!$R$4:$W$4,0))))</f>
        <v>3513.0378123521618</v>
      </c>
      <c r="W267" s="168">
        <f ca="1">IF($C267-W$1&lt;År1,0,V266*(1-VLOOKUP($A267,[1]Hugst!$R$5:$W$9,MATCH(ROUNDUP((W$1)/10,0)*10,[1]Hugst!$R$4:$W$4,0))))</f>
        <v>3518.4761188724765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993.82320107042324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3424.638015885238</v>
      </c>
      <c r="G268" s="168">
        <f ca="1">IF($C268-G$1&lt;År1,0,F267*(1-VLOOKUP($A268,[1]Hugst!$R$5:$W$9,MATCH(ROUNDUP((G$1)/10,0)*10,[1]Hugst!$R$4:$W$4,0))))</f>
        <v>3429.6321023227474</v>
      </c>
      <c r="H268" s="168">
        <f ca="1">IF($C268-H$1&lt;År1,0,G267*(1-VLOOKUP($A268,[1]Hugst!$R$5:$W$9,MATCH(ROUNDUP((H$1)/10,0)*10,[1]Hugst!$R$4:$W$4,0))))</f>
        <v>3434.6512846720407</v>
      </c>
      <c r="I268" s="168">
        <f ca="1">IF($C268-I$1&lt;År1,0,H267*(1-VLOOKUP($A268,[1]Hugst!$R$5:$W$9,MATCH(ROUNDUP((I$1)/10,0)*10,[1]Hugst!$R$4:$W$4,0))))</f>
        <v>3439.6956890431875</v>
      </c>
      <c r="J268" s="168">
        <f ca="1">IF($C268-J$1&lt;År1,0,I267*(1-VLOOKUP($A268,[1]Hugst!$R$5:$W$9,MATCH(ROUNDUP((J$1)/10,0)*10,[1]Hugst!$R$4:$W$4,0))))</f>
        <v>3444.7654421799934</v>
      </c>
      <c r="K268" s="168">
        <f ca="1">IF($C268-K$1&lt;År1,0,J267*(1-VLOOKUP($A268,[1]Hugst!$R$5:$W$9,MATCH(ROUNDUP((K$1)/10,0)*10,[1]Hugst!$R$4:$W$4,0))))</f>
        <v>3449.8606714632306</v>
      </c>
      <c r="L268" s="168">
        <f ca="1">IF($C268-L$1&lt;År1,0,K267*(1-VLOOKUP($A268,[1]Hugst!$R$5:$W$9,MATCH(ROUNDUP((L$1)/10,0)*10,[1]Hugst!$R$4:$W$4,0))))</f>
        <v>3454.9815049137515</v>
      </c>
      <c r="M268" s="168">
        <f ca="1">IF($C268-M$1&lt;År1,0,L267*(1-VLOOKUP($A268,[1]Hugst!$R$5:$W$9,MATCH(ROUNDUP((M$1)/10,0)*10,[1]Hugst!$R$4:$W$4,0))))</f>
        <v>3460.1280711956033</v>
      </c>
      <c r="N268" s="168">
        <f ca="1">IF($C268-N$1&lt;År1,0,M267*(1-VLOOKUP($A268,[1]Hugst!$R$5:$W$9,MATCH(ROUNDUP((N$1)/10,0)*10,[1]Hugst!$R$4:$W$4,0))))</f>
        <v>3465.3004996196937</v>
      </c>
      <c r="O268" s="168">
        <f ca="1">IF($C268-O$1&lt;År1,0,N267*(1-VLOOKUP($A268,[1]Hugst!$R$5:$W$9,MATCH(ROUNDUP((O$1)/10,0)*10,[1]Hugst!$R$4:$W$4,0))))</f>
        <v>3470.498920146299</v>
      </c>
      <c r="P268" s="168">
        <f ca="1">IF($C268-P$1&lt;År1,0,O267*(1-VLOOKUP($A268,[1]Hugst!$R$5:$W$9,MATCH(ROUNDUP((P$1)/10,0)*10,[1]Hugst!$R$4:$W$4,0))))</f>
        <v>3475.7234633892181</v>
      </c>
      <c r="Q268" s="168">
        <f ca="1">IF($C268-Q$1&lt;År1,0,P267*(1-VLOOKUP($A268,[1]Hugst!$R$5:$W$9,MATCH(ROUNDUP((Q$1)/10,0)*10,[1]Hugst!$R$4:$W$4,0))))</f>
        <v>3480.9742606182222</v>
      </c>
      <c r="R268" s="168">
        <f ca="1">IF($C268-R$1&lt;År1,0,Q267*(1-VLOOKUP($A268,[1]Hugst!$R$5:$W$9,MATCH(ROUNDUP((R$1)/10,0)*10,[1]Hugst!$R$4:$W$4,0))))</f>
        <v>3486.2514437629538</v>
      </c>
      <c r="S268" s="168">
        <f ca="1">IF($C268-S$1&lt;År1,0,R267*(1-VLOOKUP($A268,[1]Hugst!$R$5:$W$9,MATCH(ROUNDUP((S$1)/10,0)*10,[1]Hugst!$R$4:$W$4,0))))</f>
        <v>3491.5551454159536</v>
      </c>
      <c r="T268" s="168">
        <f ca="1">IF($C268-T$1&lt;År1,0,S267*(1-VLOOKUP($A268,[1]Hugst!$R$5:$W$9,MATCH(ROUNDUP((T$1)/10,0)*10,[1]Hugst!$R$4:$W$4,0))))</f>
        <v>3496.8854988360649</v>
      </c>
      <c r="U268" s="168">
        <f ca="1">IF($C268-U$1&lt;År1,0,T267*(1-VLOOKUP($A268,[1]Hugst!$R$5:$W$9,MATCH(ROUNDUP((U$1)/10,0)*10,[1]Hugst!$R$4:$W$4,0))))</f>
        <v>3502.2426379517524</v>
      </c>
      <c r="V268" s="168">
        <f ca="1">IF($C268-V$1&lt;År1,0,U267*(1-VLOOKUP($A268,[1]Hugst!$R$5:$W$9,MATCH(ROUNDUP((V$1)/10,0)*10,[1]Hugst!$R$4:$W$4,0))))</f>
        <v>3507.6266973645065</v>
      </c>
      <c r="W268" s="168">
        <f ca="1">IF($C268-W$1&lt;År1,0,V267*(1-VLOOKUP($A268,[1]Hugst!$R$5:$W$9,MATCH(ROUNDUP((W$1)/10,0)*10,[1]Hugst!$R$4:$W$4,0))))</f>
        <v>3513.0378123521618</v>
      </c>
      <c r="X268" s="168">
        <f ca="1">IF($C268-X$1&lt;År1,0,W267*(1-VLOOKUP($A268,[1]Hugst!$R$5:$W$9,MATCH(ROUNDUP((X$1)/10,0)*10,[1]Hugst!$R$4:$W$4,0))))</f>
        <v>3518.4761188724765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988.85408506501699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3419.6688998798318</v>
      </c>
      <c r="G269" s="168">
        <f ca="1">IF($C269-G$1&lt;År1,0,F268*(1-VLOOKUP($A269,[1]Hugst!$R$5:$W$9,MATCH(ROUNDUP((G$1)/10,0)*10,[1]Hugst!$R$4:$W$4,0))))</f>
        <v>3424.638015885238</v>
      </c>
      <c r="H269" s="168">
        <f ca="1">IF($C269-H$1&lt;År1,0,G268*(1-VLOOKUP($A269,[1]Hugst!$R$5:$W$9,MATCH(ROUNDUP((H$1)/10,0)*10,[1]Hugst!$R$4:$W$4,0))))</f>
        <v>3429.6321023227474</v>
      </c>
      <c r="I269" s="168">
        <f ca="1">IF($C269-I$1&lt;År1,0,H268*(1-VLOOKUP($A269,[1]Hugst!$R$5:$W$9,MATCH(ROUNDUP((I$1)/10,0)*10,[1]Hugst!$R$4:$W$4,0))))</f>
        <v>3434.6512846720407</v>
      </c>
      <c r="J269" s="168">
        <f ca="1">IF($C269-J$1&lt;År1,0,I268*(1-VLOOKUP($A269,[1]Hugst!$R$5:$W$9,MATCH(ROUNDUP((J$1)/10,0)*10,[1]Hugst!$R$4:$W$4,0))))</f>
        <v>3439.6956890431875</v>
      </c>
      <c r="K269" s="168">
        <f ca="1">IF($C269-K$1&lt;År1,0,J268*(1-VLOOKUP($A269,[1]Hugst!$R$5:$W$9,MATCH(ROUNDUP((K$1)/10,0)*10,[1]Hugst!$R$4:$W$4,0))))</f>
        <v>3444.7654421799934</v>
      </c>
      <c r="L269" s="168">
        <f ca="1">IF($C269-L$1&lt;År1,0,K268*(1-VLOOKUP($A269,[1]Hugst!$R$5:$W$9,MATCH(ROUNDUP((L$1)/10,0)*10,[1]Hugst!$R$4:$W$4,0))))</f>
        <v>3449.8606714632306</v>
      </c>
      <c r="M269" s="168">
        <f ca="1">IF($C269-M$1&lt;År1,0,L268*(1-VLOOKUP($A269,[1]Hugst!$R$5:$W$9,MATCH(ROUNDUP((M$1)/10,0)*10,[1]Hugst!$R$4:$W$4,0))))</f>
        <v>3454.9815049137515</v>
      </c>
      <c r="N269" s="168">
        <f ca="1">IF($C269-N$1&lt;År1,0,M268*(1-VLOOKUP($A269,[1]Hugst!$R$5:$W$9,MATCH(ROUNDUP((N$1)/10,0)*10,[1]Hugst!$R$4:$W$4,0))))</f>
        <v>3460.1280711956033</v>
      </c>
      <c r="O269" s="168">
        <f ca="1">IF($C269-O$1&lt;År1,0,N268*(1-VLOOKUP($A269,[1]Hugst!$R$5:$W$9,MATCH(ROUNDUP((O$1)/10,0)*10,[1]Hugst!$R$4:$W$4,0))))</f>
        <v>3465.3004996196937</v>
      </c>
      <c r="P269" s="168">
        <f ca="1">IF($C269-P$1&lt;År1,0,O268*(1-VLOOKUP($A269,[1]Hugst!$R$5:$W$9,MATCH(ROUNDUP((P$1)/10,0)*10,[1]Hugst!$R$4:$W$4,0))))</f>
        <v>3470.498920146299</v>
      </c>
      <c r="Q269" s="168">
        <f ca="1">IF($C269-Q$1&lt;År1,0,P268*(1-VLOOKUP($A269,[1]Hugst!$R$5:$W$9,MATCH(ROUNDUP((Q$1)/10,0)*10,[1]Hugst!$R$4:$W$4,0))))</f>
        <v>3475.7234633892181</v>
      </c>
      <c r="R269" s="168">
        <f ca="1">IF($C269-R$1&lt;År1,0,Q268*(1-VLOOKUP($A269,[1]Hugst!$R$5:$W$9,MATCH(ROUNDUP((R$1)/10,0)*10,[1]Hugst!$R$4:$W$4,0))))</f>
        <v>3480.9742606182222</v>
      </c>
      <c r="S269" s="168">
        <f ca="1">IF($C269-S$1&lt;År1,0,R268*(1-VLOOKUP($A269,[1]Hugst!$R$5:$W$9,MATCH(ROUNDUP((S$1)/10,0)*10,[1]Hugst!$R$4:$W$4,0))))</f>
        <v>3486.2514437629538</v>
      </c>
      <c r="T269" s="168">
        <f ca="1">IF($C269-T$1&lt;År1,0,S268*(1-VLOOKUP($A269,[1]Hugst!$R$5:$W$9,MATCH(ROUNDUP((T$1)/10,0)*10,[1]Hugst!$R$4:$W$4,0))))</f>
        <v>3491.5551454159536</v>
      </c>
      <c r="U269" s="168">
        <f ca="1">IF($C269-U$1&lt;År1,0,T268*(1-VLOOKUP($A269,[1]Hugst!$R$5:$W$9,MATCH(ROUNDUP((U$1)/10,0)*10,[1]Hugst!$R$4:$W$4,0))))</f>
        <v>3496.8854988360649</v>
      </c>
      <c r="V269" s="168">
        <f ca="1">IF($C269-V$1&lt;År1,0,U268*(1-VLOOKUP($A269,[1]Hugst!$R$5:$W$9,MATCH(ROUNDUP((V$1)/10,0)*10,[1]Hugst!$R$4:$W$4,0))))</f>
        <v>3502.2426379517524</v>
      </c>
      <c r="W269" s="168">
        <f ca="1">IF($C269-W$1&lt;År1,0,V268*(1-VLOOKUP($A269,[1]Hugst!$R$5:$W$9,MATCH(ROUNDUP((W$1)/10,0)*10,[1]Hugst!$R$4:$W$4,0))))</f>
        <v>3507.6266973645065</v>
      </c>
      <c r="X269" s="168">
        <f ca="1">IF($C269-X$1&lt;År1,0,W268*(1-VLOOKUP($A269,[1]Hugst!$R$5:$W$9,MATCH(ROUNDUP((X$1)/10,0)*10,[1]Hugst!$R$4:$W$4,0))))</f>
        <v>3513.0378123521618</v>
      </c>
      <c r="Y269" s="168">
        <f ca="1">IF($C269-Y$1&lt;År1,0,X268*(1-VLOOKUP($A269,[1]Hugst!$R$5:$W$9,MATCH(ROUNDUP((Y$1)/10,0)*10,[1]Hugst!$R$4:$W$4,0))))</f>
        <v>3518.4761188724765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983.90981463971548</v>
      </c>
      <c r="E270" s="168">
        <f t="shared" ca="1" si="6"/>
        <v>1.1728253729670541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3415.8974548274973</v>
      </c>
      <c r="G270" s="168">
        <f ca="1">IF($C270-G$1&lt;År1,0,F269*(1-VLOOKUP($A270,[1]Hugst!$R$5:$W$9,MATCH(ROUNDUP((G$1)/10,0)*10,[1]Hugst!$R$4:$W$4,0))))</f>
        <v>3419.6688998798318</v>
      </c>
      <c r="H270" s="168">
        <f ca="1">IF($C270-H$1&lt;År1,0,G269*(1-VLOOKUP($A270,[1]Hugst!$R$5:$W$9,MATCH(ROUNDUP((H$1)/10,0)*10,[1]Hugst!$R$4:$W$4,0))))</f>
        <v>3424.638015885238</v>
      </c>
      <c r="I270" s="168">
        <f ca="1">IF($C270-I$1&lt;År1,0,H269*(1-VLOOKUP($A270,[1]Hugst!$R$5:$W$9,MATCH(ROUNDUP((I$1)/10,0)*10,[1]Hugst!$R$4:$W$4,0))))</f>
        <v>3429.6321023227474</v>
      </c>
      <c r="J270" s="168">
        <f ca="1">IF($C270-J$1&lt;År1,0,I269*(1-VLOOKUP($A270,[1]Hugst!$R$5:$W$9,MATCH(ROUNDUP((J$1)/10,0)*10,[1]Hugst!$R$4:$W$4,0))))</f>
        <v>3434.6512846720407</v>
      </c>
      <c r="K270" s="168">
        <f ca="1">IF($C270-K$1&lt;År1,0,J269*(1-VLOOKUP($A270,[1]Hugst!$R$5:$W$9,MATCH(ROUNDUP((K$1)/10,0)*10,[1]Hugst!$R$4:$W$4,0))))</f>
        <v>3439.6956890431875</v>
      </c>
      <c r="L270" s="168">
        <f ca="1">IF($C270-L$1&lt;År1,0,K269*(1-VLOOKUP($A270,[1]Hugst!$R$5:$W$9,MATCH(ROUNDUP((L$1)/10,0)*10,[1]Hugst!$R$4:$W$4,0))))</f>
        <v>3444.7654421799934</v>
      </c>
      <c r="M270" s="168">
        <f ca="1">IF($C270-M$1&lt;År1,0,L269*(1-VLOOKUP($A270,[1]Hugst!$R$5:$W$9,MATCH(ROUNDUP((M$1)/10,0)*10,[1]Hugst!$R$4:$W$4,0))))</f>
        <v>3449.8606714632306</v>
      </c>
      <c r="N270" s="168">
        <f ca="1">IF($C270-N$1&lt;År1,0,M269*(1-VLOOKUP($A270,[1]Hugst!$R$5:$W$9,MATCH(ROUNDUP((N$1)/10,0)*10,[1]Hugst!$R$4:$W$4,0))))</f>
        <v>3454.9815049137515</v>
      </c>
      <c r="O270" s="168">
        <f ca="1">IF($C270-O$1&lt;År1,0,N269*(1-VLOOKUP($A270,[1]Hugst!$R$5:$W$9,MATCH(ROUNDUP((O$1)/10,0)*10,[1]Hugst!$R$4:$W$4,0))))</f>
        <v>3460.1280711956033</v>
      </c>
      <c r="P270" s="168">
        <f ca="1">IF($C270-P$1&lt;År1,0,O269*(1-VLOOKUP($A270,[1]Hugst!$R$5:$W$9,MATCH(ROUNDUP((P$1)/10,0)*10,[1]Hugst!$R$4:$W$4,0))))</f>
        <v>3465.3004996196937</v>
      </c>
      <c r="Q270" s="168">
        <f ca="1">IF($C270-Q$1&lt;År1,0,P269*(1-VLOOKUP($A270,[1]Hugst!$R$5:$W$9,MATCH(ROUNDUP((Q$1)/10,0)*10,[1]Hugst!$R$4:$W$4,0))))</f>
        <v>3470.498920146299</v>
      </c>
      <c r="R270" s="168">
        <f ca="1">IF($C270-R$1&lt;År1,0,Q269*(1-VLOOKUP($A270,[1]Hugst!$R$5:$W$9,MATCH(ROUNDUP((R$1)/10,0)*10,[1]Hugst!$R$4:$W$4,0))))</f>
        <v>3475.7234633892181</v>
      </c>
      <c r="S270" s="168">
        <f ca="1">IF($C270-S$1&lt;År1,0,R269*(1-VLOOKUP($A270,[1]Hugst!$R$5:$W$9,MATCH(ROUNDUP((S$1)/10,0)*10,[1]Hugst!$R$4:$W$4,0))))</f>
        <v>3480.9742606182222</v>
      </c>
      <c r="T270" s="168">
        <f ca="1">IF($C270-T$1&lt;År1,0,S269*(1-VLOOKUP($A270,[1]Hugst!$R$5:$W$9,MATCH(ROUNDUP((T$1)/10,0)*10,[1]Hugst!$R$4:$W$4,0))))</f>
        <v>3486.2514437629538</v>
      </c>
      <c r="U270" s="168">
        <f ca="1">IF($C270-U$1&lt;År1,0,T269*(1-VLOOKUP($A270,[1]Hugst!$R$5:$W$9,MATCH(ROUNDUP((U$1)/10,0)*10,[1]Hugst!$R$4:$W$4,0))))</f>
        <v>3491.5551454159536</v>
      </c>
      <c r="V270" s="168">
        <f ca="1">IF($C270-V$1&lt;År1,0,U269*(1-VLOOKUP($A270,[1]Hugst!$R$5:$W$9,MATCH(ROUNDUP((V$1)/10,0)*10,[1]Hugst!$R$4:$W$4,0))))</f>
        <v>3496.8854988360649</v>
      </c>
      <c r="W270" s="168">
        <f ca="1">IF($C270-W$1&lt;År1,0,V269*(1-VLOOKUP($A270,[1]Hugst!$R$5:$W$9,MATCH(ROUNDUP((W$1)/10,0)*10,[1]Hugst!$R$4:$W$4,0))))</f>
        <v>3502.2426379517524</v>
      </c>
      <c r="X270" s="168">
        <f ca="1">IF($C270-X$1&lt;År1,0,W269*(1-VLOOKUP($A270,[1]Hugst!$R$5:$W$9,MATCH(ROUNDUP((X$1)/10,0)*10,[1]Hugst!$R$4:$W$4,0))))</f>
        <v>3507.6266973645065</v>
      </c>
      <c r="Y270" s="168">
        <f ca="1">IF($C270-Y$1&lt;År1,0,X269*(1-VLOOKUP($A270,[1]Hugst!$R$5:$W$9,MATCH(ROUNDUP((Y$1)/10,0)*10,[1]Hugst!$R$4:$W$4,0))))</f>
        <v>3513.0378123521618</v>
      </c>
      <c r="Z270" s="168">
        <f ca="1">IF($C270-Z$1&lt;År1,0,Y269*(1-VLOOKUP($A270,[1]Hugst!$R$5:$W$9,MATCH(ROUNDUP((Z$1)/10,0)*10,[1]Hugst!$R$4:$W$4,0))))</f>
        <v>3517.303293499519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978.99026556653553</v>
      </c>
      <c r="E271" s="168">
        <f t="shared" ca="1" si="6"/>
        <v>2.3434470352804055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3412.1485274166307</v>
      </c>
      <c r="G271" s="168">
        <f ca="1">IF($C271-G$1&lt;År1,0,F270*(1-VLOOKUP($A271,[1]Hugst!$R$5:$W$9,MATCH(ROUNDUP((G$1)/10,0)*10,[1]Hugst!$R$4:$W$4,0))))</f>
        <v>3415.8974548274973</v>
      </c>
      <c r="H271" s="168">
        <f ca="1">IF($C271-H$1&lt;År1,0,G270*(1-VLOOKUP($A271,[1]Hugst!$R$5:$W$9,MATCH(ROUNDUP((H$1)/10,0)*10,[1]Hugst!$R$4:$W$4,0))))</f>
        <v>3419.6688998798318</v>
      </c>
      <c r="I271" s="168">
        <f ca="1">IF($C271-I$1&lt;År1,0,H270*(1-VLOOKUP($A271,[1]Hugst!$R$5:$W$9,MATCH(ROUNDUP((I$1)/10,0)*10,[1]Hugst!$R$4:$W$4,0))))</f>
        <v>3424.638015885238</v>
      </c>
      <c r="J271" s="168">
        <f ca="1">IF($C271-J$1&lt;År1,0,I270*(1-VLOOKUP($A271,[1]Hugst!$R$5:$W$9,MATCH(ROUNDUP((J$1)/10,0)*10,[1]Hugst!$R$4:$W$4,0))))</f>
        <v>3429.6321023227474</v>
      </c>
      <c r="K271" s="168">
        <f ca="1">IF($C271-K$1&lt;År1,0,J270*(1-VLOOKUP($A271,[1]Hugst!$R$5:$W$9,MATCH(ROUNDUP((K$1)/10,0)*10,[1]Hugst!$R$4:$W$4,0))))</f>
        <v>3434.6512846720407</v>
      </c>
      <c r="L271" s="168">
        <f ca="1">IF($C271-L$1&lt;År1,0,K270*(1-VLOOKUP($A271,[1]Hugst!$R$5:$W$9,MATCH(ROUNDUP((L$1)/10,0)*10,[1]Hugst!$R$4:$W$4,0))))</f>
        <v>3439.6956890431875</v>
      </c>
      <c r="M271" s="168">
        <f ca="1">IF($C271-M$1&lt;År1,0,L270*(1-VLOOKUP($A271,[1]Hugst!$R$5:$W$9,MATCH(ROUNDUP((M$1)/10,0)*10,[1]Hugst!$R$4:$W$4,0))))</f>
        <v>3444.7654421799934</v>
      </c>
      <c r="N271" s="168">
        <f ca="1">IF($C271-N$1&lt;År1,0,M270*(1-VLOOKUP($A271,[1]Hugst!$R$5:$W$9,MATCH(ROUNDUP((N$1)/10,0)*10,[1]Hugst!$R$4:$W$4,0))))</f>
        <v>3449.8606714632306</v>
      </c>
      <c r="O271" s="168">
        <f ca="1">IF($C271-O$1&lt;År1,0,N270*(1-VLOOKUP($A271,[1]Hugst!$R$5:$W$9,MATCH(ROUNDUP((O$1)/10,0)*10,[1]Hugst!$R$4:$W$4,0))))</f>
        <v>3454.9815049137515</v>
      </c>
      <c r="P271" s="168">
        <f ca="1">IF($C271-P$1&lt;År1,0,O270*(1-VLOOKUP($A271,[1]Hugst!$R$5:$W$9,MATCH(ROUNDUP((P$1)/10,0)*10,[1]Hugst!$R$4:$W$4,0))))</f>
        <v>3460.1280711956033</v>
      </c>
      <c r="Q271" s="168">
        <f ca="1">IF($C271-Q$1&lt;År1,0,P270*(1-VLOOKUP($A271,[1]Hugst!$R$5:$W$9,MATCH(ROUNDUP((Q$1)/10,0)*10,[1]Hugst!$R$4:$W$4,0))))</f>
        <v>3465.3004996196937</v>
      </c>
      <c r="R271" s="168">
        <f ca="1">IF($C271-R$1&lt;År1,0,Q270*(1-VLOOKUP($A271,[1]Hugst!$R$5:$W$9,MATCH(ROUNDUP((R$1)/10,0)*10,[1]Hugst!$R$4:$W$4,0))))</f>
        <v>3470.498920146299</v>
      </c>
      <c r="S271" s="168">
        <f ca="1">IF($C271-S$1&lt;År1,0,R270*(1-VLOOKUP($A271,[1]Hugst!$R$5:$W$9,MATCH(ROUNDUP((S$1)/10,0)*10,[1]Hugst!$R$4:$W$4,0))))</f>
        <v>3475.7234633892181</v>
      </c>
      <c r="T271" s="168">
        <f ca="1">IF($C271-T$1&lt;År1,0,S270*(1-VLOOKUP($A271,[1]Hugst!$R$5:$W$9,MATCH(ROUNDUP((T$1)/10,0)*10,[1]Hugst!$R$4:$W$4,0))))</f>
        <v>3480.9742606182222</v>
      </c>
      <c r="U271" s="168">
        <f ca="1">IF($C271-U$1&lt;År1,0,T270*(1-VLOOKUP($A271,[1]Hugst!$R$5:$W$9,MATCH(ROUNDUP((U$1)/10,0)*10,[1]Hugst!$R$4:$W$4,0))))</f>
        <v>3486.2514437629538</v>
      </c>
      <c r="V271" s="168">
        <f ca="1">IF($C271-V$1&lt;År1,0,U270*(1-VLOOKUP($A271,[1]Hugst!$R$5:$W$9,MATCH(ROUNDUP((V$1)/10,0)*10,[1]Hugst!$R$4:$W$4,0))))</f>
        <v>3491.5551454159536</v>
      </c>
      <c r="W271" s="168">
        <f ca="1">IF($C271-W$1&lt;År1,0,V270*(1-VLOOKUP($A271,[1]Hugst!$R$5:$W$9,MATCH(ROUNDUP((W$1)/10,0)*10,[1]Hugst!$R$4:$W$4,0))))</f>
        <v>3496.8854988360649</v>
      </c>
      <c r="X271" s="168">
        <f ca="1">IF($C271-X$1&lt;År1,0,W270*(1-VLOOKUP($A271,[1]Hugst!$R$5:$W$9,MATCH(ROUNDUP((X$1)/10,0)*10,[1]Hugst!$R$4:$W$4,0))))</f>
        <v>3502.2426379517524</v>
      </c>
      <c r="Y271" s="168">
        <f ca="1">IF($C271-Y$1&lt;År1,0,X270*(1-VLOOKUP($A271,[1]Hugst!$R$5:$W$9,MATCH(ROUNDUP((Y$1)/10,0)*10,[1]Hugst!$R$4:$W$4,0))))</f>
        <v>3507.6266973645065</v>
      </c>
      <c r="Z271" s="168">
        <f ca="1">IF($C271-Z$1&lt;År1,0,Y270*(1-VLOOKUP($A271,[1]Hugst!$R$5:$W$9,MATCH(ROUNDUP((Z$1)/10,0)*10,[1]Hugst!$R$4:$W$4,0))))</f>
        <v>3511.8667997480447</v>
      </c>
      <c r="AA271" s="168">
        <f ca="1">IF($C271-AA$1&lt;År1,0,Z270*(1-VLOOKUP($A271,[1]Hugst!$R$5:$W$9,MATCH(ROUNDUP((AA$1)/10,0)*10,[1]Hugst!$R$4:$W$4,0))))</f>
        <v>3516.1308590683525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974.09531423868611</v>
      </c>
      <c r="E272" s="168">
        <f t="shared" ca="1" si="6"/>
        <v>3.5118747853994137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3408.4220038389003</v>
      </c>
      <c r="G272" s="168">
        <f ca="1">IF($C272-G$1&lt;År1,0,F271*(1-VLOOKUP($A272,[1]Hugst!$R$5:$W$9,MATCH(ROUNDUP((G$1)/10,0)*10,[1]Hugst!$R$4:$W$4,0))))</f>
        <v>3412.1485274166307</v>
      </c>
      <c r="H272" s="168">
        <f ca="1">IF($C272-H$1&lt;År1,0,G271*(1-VLOOKUP($A272,[1]Hugst!$R$5:$W$9,MATCH(ROUNDUP((H$1)/10,0)*10,[1]Hugst!$R$4:$W$4,0))))</f>
        <v>3415.8974548274973</v>
      </c>
      <c r="I272" s="168">
        <f ca="1">IF($C272-I$1&lt;År1,0,H271*(1-VLOOKUP($A272,[1]Hugst!$R$5:$W$9,MATCH(ROUNDUP((I$1)/10,0)*10,[1]Hugst!$R$4:$W$4,0))))</f>
        <v>3419.6688998798318</v>
      </c>
      <c r="J272" s="168">
        <f ca="1">IF($C272-J$1&lt;År1,0,I271*(1-VLOOKUP($A272,[1]Hugst!$R$5:$W$9,MATCH(ROUNDUP((J$1)/10,0)*10,[1]Hugst!$R$4:$W$4,0))))</f>
        <v>3424.638015885238</v>
      </c>
      <c r="K272" s="168">
        <f ca="1">IF($C272-K$1&lt;År1,0,J271*(1-VLOOKUP($A272,[1]Hugst!$R$5:$W$9,MATCH(ROUNDUP((K$1)/10,0)*10,[1]Hugst!$R$4:$W$4,0))))</f>
        <v>3429.6321023227474</v>
      </c>
      <c r="L272" s="168">
        <f ca="1">IF($C272-L$1&lt;År1,0,K271*(1-VLOOKUP($A272,[1]Hugst!$R$5:$W$9,MATCH(ROUNDUP((L$1)/10,0)*10,[1]Hugst!$R$4:$W$4,0))))</f>
        <v>3434.6512846720407</v>
      </c>
      <c r="M272" s="168">
        <f ca="1">IF($C272-M$1&lt;År1,0,L271*(1-VLOOKUP($A272,[1]Hugst!$R$5:$W$9,MATCH(ROUNDUP((M$1)/10,0)*10,[1]Hugst!$R$4:$W$4,0))))</f>
        <v>3439.6956890431875</v>
      </c>
      <c r="N272" s="168">
        <f ca="1">IF($C272-N$1&lt;År1,0,M271*(1-VLOOKUP($A272,[1]Hugst!$R$5:$W$9,MATCH(ROUNDUP((N$1)/10,0)*10,[1]Hugst!$R$4:$W$4,0))))</f>
        <v>3444.7654421799934</v>
      </c>
      <c r="O272" s="168">
        <f ca="1">IF($C272-O$1&lt;År1,0,N271*(1-VLOOKUP($A272,[1]Hugst!$R$5:$W$9,MATCH(ROUNDUP((O$1)/10,0)*10,[1]Hugst!$R$4:$W$4,0))))</f>
        <v>3449.8606714632306</v>
      </c>
      <c r="P272" s="168">
        <f ca="1">IF($C272-P$1&lt;År1,0,O271*(1-VLOOKUP($A272,[1]Hugst!$R$5:$W$9,MATCH(ROUNDUP((P$1)/10,0)*10,[1]Hugst!$R$4:$W$4,0))))</f>
        <v>3454.9815049137515</v>
      </c>
      <c r="Q272" s="168">
        <f ca="1">IF($C272-Q$1&lt;År1,0,P271*(1-VLOOKUP($A272,[1]Hugst!$R$5:$W$9,MATCH(ROUNDUP((Q$1)/10,0)*10,[1]Hugst!$R$4:$W$4,0))))</f>
        <v>3460.1280711956033</v>
      </c>
      <c r="R272" s="168">
        <f ca="1">IF($C272-R$1&lt;År1,0,Q271*(1-VLOOKUP($A272,[1]Hugst!$R$5:$W$9,MATCH(ROUNDUP((R$1)/10,0)*10,[1]Hugst!$R$4:$W$4,0))))</f>
        <v>3465.3004996196937</v>
      </c>
      <c r="S272" s="168">
        <f ca="1">IF($C272-S$1&lt;År1,0,R271*(1-VLOOKUP($A272,[1]Hugst!$R$5:$W$9,MATCH(ROUNDUP((S$1)/10,0)*10,[1]Hugst!$R$4:$W$4,0))))</f>
        <v>3470.498920146299</v>
      </c>
      <c r="T272" s="168">
        <f ca="1">IF($C272-T$1&lt;År1,0,S271*(1-VLOOKUP($A272,[1]Hugst!$R$5:$W$9,MATCH(ROUNDUP((T$1)/10,0)*10,[1]Hugst!$R$4:$W$4,0))))</f>
        <v>3475.7234633892181</v>
      </c>
      <c r="U272" s="168">
        <f ca="1">IF($C272-U$1&lt;År1,0,T271*(1-VLOOKUP($A272,[1]Hugst!$R$5:$W$9,MATCH(ROUNDUP((U$1)/10,0)*10,[1]Hugst!$R$4:$W$4,0))))</f>
        <v>3480.9742606182222</v>
      </c>
      <c r="V272" s="168">
        <f ca="1">IF($C272-V$1&lt;År1,0,U271*(1-VLOOKUP($A272,[1]Hugst!$R$5:$W$9,MATCH(ROUNDUP((V$1)/10,0)*10,[1]Hugst!$R$4:$W$4,0))))</f>
        <v>3486.2514437629538</v>
      </c>
      <c r="W272" s="168">
        <f ca="1">IF($C272-W$1&lt;År1,0,V271*(1-VLOOKUP($A272,[1]Hugst!$R$5:$W$9,MATCH(ROUNDUP((W$1)/10,0)*10,[1]Hugst!$R$4:$W$4,0))))</f>
        <v>3491.5551454159536</v>
      </c>
      <c r="X272" s="168">
        <f ca="1">IF($C272-X$1&lt;År1,0,W271*(1-VLOOKUP($A272,[1]Hugst!$R$5:$W$9,MATCH(ROUNDUP((X$1)/10,0)*10,[1]Hugst!$R$4:$W$4,0))))</f>
        <v>3496.8854988360649</v>
      </c>
      <c r="Y272" s="168">
        <f ca="1">IF($C272-Y$1&lt;År1,0,X271*(1-VLOOKUP($A272,[1]Hugst!$R$5:$W$9,MATCH(ROUNDUP((Y$1)/10,0)*10,[1]Hugst!$R$4:$W$4,0))))</f>
        <v>3502.2426379517524</v>
      </c>
      <c r="Z272" s="168">
        <f ca="1">IF($C272-Z$1&lt;År1,0,Y271*(1-VLOOKUP($A272,[1]Hugst!$R$5:$W$9,MATCH(ROUNDUP((Z$1)/10,0)*10,[1]Hugst!$R$4:$W$4,0))))</f>
        <v>3506.4574884653853</v>
      </c>
      <c r="AA272" s="168">
        <f ca="1">IF($C272-AA$1&lt;År1,0,Z271*(1-VLOOKUP($A272,[1]Hugst!$R$5:$W$9,MATCH(ROUNDUP((AA$1)/10,0)*10,[1]Hugst!$R$4:$W$4,0))))</f>
        <v>3510.6961774814622</v>
      </c>
      <c r="AB272" s="168">
        <f ca="1">IF($C272-AB$1&lt;År1,0,AA271*(1-VLOOKUP($A272,[1]Hugst!$R$5:$W$9,MATCH(ROUNDUP((AB$1)/10,0)*10,[1]Hugst!$R$4:$W$4,0))))</f>
        <v>3514.9588154486632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969.22483766748337</v>
      </c>
      <c r="E273" s="168">
        <f t="shared" ca="1" si="6"/>
        <v>4.6781183731218334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3404.71777085542</v>
      </c>
      <c r="G273" s="168">
        <f ca="1">IF($C273-G$1&lt;År1,0,F272*(1-VLOOKUP($A273,[1]Hugst!$R$5:$W$9,MATCH(ROUNDUP((G$1)/10,0)*10,[1]Hugst!$R$4:$W$4,0))))</f>
        <v>3408.4220038389003</v>
      </c>
      <c r="H273" s="168">
        <f ca="1">IF($C273-H$1&lt;År1,0,G272*(1-VLOOKUP($A273,[1]Hugst!$R$5:$W$9,MATCH(ROUNDUP((H$1)/10,0)*10,[1]Hugst!$R$4:$W$4,0))))</f>
        <v>3412.1485274166307</v>
      </c>
      <c r="I273" s="168">
        <f ca="1">IF($C273-I$1&lt;År1,0,H272*(1-VLOOKUP($A273,[1]Hugst!$R$5:$W$9,MATCH(ROUNDUP((I$1)/10,0)*10,[1]Hugst!$R$4:$W$4,0))))</f>
        <v>3415.8974548274973</v>
      </c>
      <c r="J273" s="168">
        <f ca="1">IF($C273-J$1&lt;År1,0,I272*(1-VLOOKUP($A273,[1]Hugst!$R$5:$W$9,MATCH(ROUNDUP((J$1)/10,0)*10,[1]Hugst!$R$4:$W$4,0))))</f>
        <v>3419.6688998798318</v>
      </c>
      <c r="K273" s="168">
        <f ca="1">IF($C273-K$1&lt;År1,0,J272*(1-VLOOKUP($A273,[1]Hugst!$R$5:$W$9,MATCH(ROUNDUP((K$1)/10,0)*10,[1]Hugst!$R$4:$W$4,0))))</f>
        <v>3424.638015885238</v>
      </c>
      <c r="L273" s="168">
        <f ca="1">IF($C273-L$1&lt;År1,0,K272*(1-VLOOKUP($A273,[1]Hugst!$R$5:$W$9,MATCH(ROUNDUP((L$1)/10,0)*10,[1]Hugst!$R$4:$W$4,0))))</f>
        <v>3429.6321023227474</v>
      </c>
      <c r="M273" s="168">
        <f ca="1">IF($C273-M$1&lt;År1,0,L272*(1-VLOOKUP($A273,[1]Hugst!$R$5:$W$9,MATCH(ROUNDUP((M$1)/10,0)*10,[1]Hugst!$R$4:$W$4,0))))</f>
        <v>3434.6512846720407</v>
      </c>
      <c r="N273" s="168">
        <f ca="1">IF($C273-N$1&lt;År1,0,M272*(1-VLOOKUP($A273,[1]Hugst!$R$5:$W$9,MATCH(ROUNDUP((N$1)/10,0)*10,[1]Hugst!$R$4:$W$4,0))))</f>
        <v>3439.6956890431875</v>
      </c>
      <c r="O273" s="168">
        <f ca="1">IF($C273-O$1&lt;År1,0,N272*(1-VLOOKUP($A273,[1]Hugst!$R$5:$W$9,MATCH(ROUNDUP((O$1)/10,0)*10,[1]Hugst!$R$4:$W$4,0))))</f>
        <v>3444.7654421799934</v>
      </c>
      <c r="P273" s="168">
        <f ca="1">IF($C273-P$1&lt;År1,0,O272*(1-VLOOKUP($A273,[1]Hugst!$R$5:$W$9,MATCH(ROUNDUP((P$1)/10,0)*10,[1]Hugst!$R$4:$W$4,0))))</f>
        <v>3449.8606714632306</v>
      </c>
      <c r="Q273" s="168">
        <f ca="1">IF($C273-Q$1&lt;År1,0,P272*(1-VLOOKUP($A273,[1]Hugst!$R$5:$W$9,MATCH(ROUNDUP((Q$1)/10,0)*10,[1]Hugst!$R$4:$W$4,0))))</f>
        <v>3454.9815049137515</v>
      </c>
      <c r="R273" s="168">
        <f ca="1">IF($C273-R$1&lt;År1,0,Q272*(1-VLOOKUP($A273,[1]Hugst!$R$5:$W$9,MATCH(ROUNDUP((R$1)/10,0)*10,[1]Hugst!$R$4:$W$4,0))))</f>
        <v>3460.1280711956033</v>
      </c>
      <c r="S273" s="168">
        <f ca="1">IF($C273-S$1&lt;År1,0,R272*(1-VLOOKUP($A273,[1]Hugst!$R$5:$W$9,MATCH(ROUNDUP((S$1)/10,0)*10,[1]Hugst!$R$4:$W$4,0))))</f>
        <v>3465.3004996196937</v>
      </c>
      <c r="T273" s="168">
        <f ca="1">IF($C273-T$1&lt;År1,0,S272*(1-VLOOKUP($A273,[1]Hugst!$R$5:$W$9,MATCH(ROUNDUP((T$1)/10,0)*10,[1]Hugst!$R$4:$W$4,0))))</f>
        <v>3470.498920146299</v>
      </c>
      <c r="U273" s="168">
        <f ca="1">IF($C273-U$1&lt;År1,0,T272*(1-VLOOKUP($A273,[1]Hugst!$R$5:$W$9,MATCH(ROUNDUP((U$1)/10,0)*10,[1]Hugst!$R$4:$W$4,0))))</f>
        <v>3475.7234633892181</v>
      </c>
      <c r="V273" s="168">
        <f ca="1">IF($C273-V$1&lt;År1,0,U272*(1-VLOOKUP($A273,[1]Hugst!$R$5:$W$9,MATCH(ROUNDUP((V$1)/10,0)*10,[1]Hugst!$R$4:$W$4,0))))</f>
        <v>3480.9742606182222</v>
      </c>
      <c r="W273" s="168">
        <f ca="1">IF($C273-W$1&lt;År1,0,V272*(1-VLOOKUP($A273,[1]Hugst!$R$5:$W$9,MATCH(ROUNDUP((W$1)/10,0)*10,[1]Hugst!$R$4:$W$4,0))))</f>
        <v>3486.2514437629538</v>
      </c>
      <c r="X273" s="168">
        <f ca="1">IF($C273-X$1&lt;År1,0,W272*(1-VLOOKUP($A273,[1]Hugst!$R$5:$W$9,MATCH(ROUNDUP((X$1)/10,0)*10,[1]Hugst!$R$4:$W$4,0))))</f>
        <v>3491.5551454159536</v>
      </c>
      <c r="Y273" s="168">
        <f ca="1">IF($C273-Y$1&lt;År1,0,X272*(1-VLOOKUP($A273,[1]Hugst!$R$5:$W$9,MATCH(ROUNDUP((Y$1)/10,0)*10,[1]Hugst!$R$4:$W$4,0))))</f>
        <v>3496.8854988360649</v>
      </c>
      <c r="Z273" s="168">
        <f ca="1">IF($C273-Z$1&lt;År1,0,Y272*(1-VLOOKUP($A273,[1]Hugst!$R$5:$W$9,MATCH(ROUNDUP((Z$1)/10,0)*10,[1]Hugst!$R$4:$W$4,0))))</f>
        <v>3501.0752237391021</v>
      </c>
      <c r="AA273" s="168">
        <f ca="1">IF($C273-AA$1&lt;År1,0,Z272*(1-VLOOKUP($A273,[1]Hugst!$R$5:$W$9,MATCH(ROUNDUP((AA$1)/10,0)*10,[1]Hugst!$R$4:$W$4,0))))</f>
        <v>3505.2886693025634</v>
      </c>
      <c r="AB273" s="168">
        <f ca="1">IF($C273-AB$1&lt;År1,0,AA272*(1-VLOOKUP($A273,[1]Hugst!$R$5:$W$9,MATCH(ROUNDUP((AB$1)/10,0)*10,[1]Hugst!$R$4:$W$4,0))))</f>
        <v>3509.5259454223019</v>
      </c>
      <c r="AC273" s="168">
        <f ca="1">IF($C273-AC$1&lt;År1,0,AB272*(1-VLOOKUP($A273,[1]Hugst!$R$5:$W$9,MATCH(ROUNDUP((AC$1)/10,0)*10,[1]Hugst!$R$4:$W$4,0))))</f>
        <v>3513.7871625101807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964.37871347914916</v>
      </c>
      <c r="E274" s="168">
        <f t="shared" ca="1" si="6"/>
        <v>5.8421874999330612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3401.035715793897</v>
      </c>
      <c r="G274" s="168">
        <f ca="1">IF($C274-G$1&lt;År1,0,F273*(1-VLOOKUP($A274,[1]Hugst!$R$5:$W$9,MATCH(ROUNDUP((G$1)/10,0)*10,[1]Hugst!$R$4:$W$4,0))))</f>
        <v>3404.71777085542</v>
      </c>
      <c r="H274" s="168">
        <f ca="1">IF($C274-H$1&lt;År1,0,G273*(1-VLOOKUP($A274,[1]Hugst!$R$5:$W$9,MATCH(ROUNDUP((H$1)/10,0)*10,[1]Hugst!$R$4:$W$4,0))))</f>
        <v>3408.4220038389003</v>
      </c>
      <c r="I274" s="168">
        <f ca="1">IF($C274-I$1&lt;År1,0,H273*(1-VLOOKUP($A274,[1]Hugst!$R$5:$W$9,MATCH(ROUNDUP((I$1)/10,0)*10,[1]Hugst!$R$4:$W$4,0))))</f>
        <v>3412.1485274166307</v>
      </c>
      <c r="J274" s="168">
        <f ca="1">IF($C274-J$1&lt;År1,0,I273*(1-VLOOKUP($A274,[1]Hugst!$R$5:$W$9,MATCH(ROUNDUP((J$1)/10,0)*10,[1]Hugst!$R$4:$W$4,0))))</f>
        <v>3415.8974548274973</v>
      </c>
      <c r="K274" s="168">
        <f ca="1">IF($C274-K$1&lt;År1,0,J273*(1-VLOOKUP($A274,[1]Hugst!$R$5:$W$9,MATCH(ROUNDUP((K$1)/10,0)*10,[1]Hugst!$R$4:$W$4,0))))</f>
        <v>3419.6688998798318</v>
      </c>
      <c r="L274" s="168">
        <f ca="1">IF($C274-L$1&lt;År1,0,K273*(1-VLOOKUP($A274,[1]Hugst!$R$5:$W$9,MATCH(ROUNDUP((L$1)/10,0)*10,[1]Hugst!$R$4:$W$4,0))))</f>
        <v>3424.638015885238</v>
      </c>
      <c r="M274" s="168">
        <f ca="1">IF($C274-M$1&lt;År1,0,L273*(1-VLOOKUP($A274,[1]Hugst!$R$5:$W$9,MATCH(ROUNDUP((M$1)/10,0)*10,[1]Hugst!$R$4:$W$4,0))))</f>
        <v>3429.6321023227474</v>
      </c>
      <c r="N274" s="168">
        <f ca="1">IF($C274-N$1&lt;År1,0,M273*(1-VLOOKUP($A274,[1]Hugst!$R$5:$W$9,MATCH(ROUNDUP((N$1)/10,0)*10,[1]Hugst!$R$4:$W$4,0))))</f>
        <v>3434.6512846720407</v>
      </c>
      <c r="O274" s="168">
        <f ca="1">IF($C274-O$1&lt;År1,0,N273*(1-VLOOKUP($A274,[1]Hugst!$R$5:$W$9,MATCH(ROUNDUP((O$1)/10,0)*10,[1]Hugst!$R$4:$W$4,0))))</f>
        <v>3439.6956890431875</v>
      </c>
      <c r="P274" s="168">
        <f ca="1">IF($C274-P$1&lt;År1,0,O273*(1-VLOOKUP($A274,[1]Hugst!$R$5:$W$9,MATCH(ROUNDUP((P$1)/10,0)*10,[1]Hugst!$R$4:$W$4,0))))</f>
        <v>3444.7654421799934</v>
      </c>
      <c r="Q274" s="168">
        <f ca="1">IF($C274-Q$1&lt;År1,0,P273*(1-VLOOKUP($A274,[1]Hugst!$R$5:$W$9,MATCH(ROUNDUP((Q$1)/10,0)*10,[1]Hugst!$R$4:$W$4,0))))</f>
        <v>3449.8606714632306</v>
      </c>
      <c r="R274" s="168">
        <f ca="1">IF($C274-R$1&lt;År1,0,Q273*(1-VLOOKUP($A274,[1]Hugst!$R$5:$W$9,MATCH(ROUNDUP((R$1)/10,0)*10,[1]Hugst!$R$4:$W$4,0))))</f>
        <v>3454.9815049137515</v>
      </c>
      <c r="S274" s="168">
        <f ca="1">IF($C274-S$1&lt;År1,0,R273*(1-VLOOKUP($A274,[1]Hugst!$R$5:$W$9,MATCH(ROUNDUP((S$1)/10,0)*10,[1]Hugst!$R$4:$W$4,0))))</f>
        <v>3460.1280711956033</v>
      </c>
      <c r="T274" s="168">
        <f ca="1">IF($C274-T$1&lt;År1,0,S273*(1-VLOOKUP($A274,[1]Hugst!$R$5:$W$9,MATCH(ROUNDUP((T$1)/10,0)*10,[1]Hugst!$R$4:$W$4,0))))</f>
        <v>3465.3004996196937</v>
      </c>
      <c r="U274" s="168">
        <f ca="1">IF($C274-U$1&lt;År1,0,T273*(1-VLOOKUP($A274,[1]Hugst!$R$5:$W$9,MATCH(ROUNDUP((U$1)/10,0)*10,[1]Hugst!$R$4:$W$4,0))))</f>
        <v>3470.498920146299</v>
      </c>
      <c r="V274" s="168">
        <f ca="1">IF($C274-V$1&lt;År1,0,U273*(1-VLOOKUP($A274,[1]Hugst!$R$5:$W$9,MATCH(ROUNDUP((V$1)/10,0)*10,[1]Hugst!$R$4:$W$4,0))))</f>
        <v>3475.7234633892181</v>
      </c>
      <c r="W274" s="168">
        <f ca="1">IF($C274-W$1&lt;År1,0,V273*(1-VLOOKUP($A274,[1]Hugst!$R$5:$W$9,MATCH(ROUNDUP((W$1)/10,0)*10,[1]Hugst!$R$4:$W$4,0))))</f>
        <v>3480.9742606182222</v>
      </c>
      <c r="X274" s="168">
        <f ca="1">IF($C274-X$1&lt;År1,0,W273*(1-VLOOKUP($A274,[1]Hugst!$R$5:$W$9,MATCH(ROUNDUP((X$1)/10,0)*10,[1]Hugst!$R$4:$W$4,0))))</f>
        <v>3486.2514437629538</v>
      </c>
      <c r="Y274" s="168">
        <f ca="1">IF($C274-Y$1&lt;År1,0,X273*(1-VLOOKUP($A274,[1]Hugst!$R$5:$W$9,MATCH(ROUNDUP((Y$1)/10,0)*10,[1]Hugst!$R$4:$W$4,0))))</f>
        <v>3491.5551454159536</v>
      </c>
      <c r="Z274" s="168">
        <f ca="1">IF($C274-Z$1&lt;År1,0,Y273*(1-VLOOKUP($A274,[1]Hugst!$R$5:$W$9,MATCH(ROUNDUP((Z$1)/10,0)*10,[1]Hugst!$R$4:$W$4,0))))</f>
        <v>3495.7198703364529</v>
      </c>
      <c r="AA274" s="168">
        <f ca="1">IF($C274-AA$1&lt;År1,0,Z273*(1-VLOOKUP($A274,[1]Hugst!$R$5:$W$9,MATCH(ROUNDUP((AA$1)/10,0)*10,[1]Hugst!$R$4:$W$4,0))))</f>
        <v>3499.9081986645224</v>
      </c>
      <c r="AB274" s="168">
        <f ca="1">IF($C274-AB$1&lt;År1,0,AA273*(1-VLOOKUP($A274,[1]Hugst!$R$5:$W$9,MATCH(ROUNDUP((AB$1)/10,0)*10,[1]Hugst!$R$4:$W$4,0))))</f>
        <v>3504.1202397461293</v>
      </c>
      <c r="AC274" s="168">
        <f ca="1">IF($C274-AC$1&lt;År1,0,AB273*(1-VLOOKUP($A274,[1]Hugst!$R$5:$W$9,MATCH(ROUNDUP((AC$1)/10,0)*10,[1]Hugst!$R$4:$W$4,0))))</f>
        <v>3508.3561034404947</v>
      </c>
      <c r="AD274" s="168">
        <f ca="1">IF($C274-AD$1&lt;År1,0,AC273*(1-VLOOKUP($A274,[1]Hugst!$R$5:$W$9,MATCH(ROUNDUP((AD$1)/10,0)*10,[1]Hugst!$R$4:$W$4,0))))</f>
        <v>3512.6159001226774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959.55681991175516</v>
      </c>
      <c r="E275" s="168">
        <f t="shared" ca="1" si="6"/>
        <v>7.0040918192535173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3397.3757265458235</v>
      </c>
      <c r="G275" s="168">
        <f ca="1">IF($C275-G$1&lt;År1,0,F274*(1-VLOOKUP($A275,[1]Hugst!$R$5:$W$9,MATCH(ROUNDUP((G$1)/10,0)*10,[1]Hugst!$R$4:$W$4,0))))</f>
        <v>3401.035715793897</v>
      </c>
      <c r="H275" s="168">
        <f ca="1">IF($C275-H$1&lt;År1,0,G274*(1-VLOOKUP($A275,[1]Hugst!$R$5:$W$9,MATCH(ROUNDUP((H$1)/10,0)*10,[1]Hugst!$R$4:$W$4,0))))</f>
        <v>3404.71777085542</v>
      </c>
      <c r="I275" s="168">
        <f ca="1">IF($C275-I$1&lt;År1,0,H274*(1-VLOOKUP($A275,[1]Hugst!$R$5:$W$9,MATCH(ROUNDUP((I$1)/10,0)*10,[1]Hugst!$R$4:$W$4,0))))</f>
        <v>3408.4220038389003</v>
      </c>
      <c r="J275" s="168">
        <f ca="1">IF($C275-J$1&lt;År1,0,I274*(1-VLOOKUP($A275,[1]Hugst!$R$5:$W$9,MATCH(ROUNDUP((J$1)/10,0)*10,[1]Hugst!$R$4:$W$4,0))))</f>
        <v>3412.1485274166307</v>
      </c>
      <c r="K275" s="168">
        <f ca="1">IF($C275-K$1&lt;År1,0,J274*(1-VLOOKUP($A275,[1]Hugst!$R$5:$W$9,MATCH(ROUNDUP((K$1)/10,0)*10,[1]Hugst!$R$4:$W$4,0))))</f>
        <v>3415.8974548274973</v>
      </c>
      <c r="L275" s="168">
        <f ca="1">IF($C275-L$1&lt;År1,0,K274*(1-VLOOKUP($A275,[1]Hugst!$R$5:$W$9,MATCH(ROUNDUP((L$1)/10,0)*10,[1]Hugst!$R$4:$W$4,0))))</f>
        <v>3419.6688998798318</v>
      </c>
      <c r="M275" s="168">
        <f ca="1">IF($C275-M$1&lt;År1,0,L274*(1-VLOOKUP($A275,[1]Hugst!$R$5:$W$9,MATCH(ROUNDUP((M$1)/10,0)*10,[1]Hugst!$R$4:$W$4,0))))</f>
        <v>3424.638015885238</v>
      </c>
      <c r="N275" s="168">
        <f ca="1">IF($C275-N$1&lt;År1,0,M274*(1-VLOOKUP($A275,[1]Hugst!$R$5:$W$9,MATCH(ROUNDUP((N$1)/10,0)*10,[1]Hugst!$R$4:$W$4,0))))</f>
        <v>3429.6321023227474</v>
      </c>
      <c r="O275" s="168">
        <f ca="1">IF($C275-O$1&lt;År1,0,N274*(1-VLOOKUP($A275,[1]Hugst!$R$5:$W$9,MATCH(ROUNDUP((O$1)/10,0)*10,[1]Hugst!$R$4:$W$4,0))))</f>
        <v>3434.6512846720407</v>
      </c>
      <c r="P275" s="168">
        <f ca="1">IF($C275-P$1&lt;År1,0,O274*(1-VLOOKUP($A275,[1]Hugst!$R$5:$W$9,MATCH(ROUNDUP((P$1)/10,0)*10,[1]Hugst!$R$4:$W$4,0))))</f>
        <v>3439.6956890431875</v>
      </c>
      <c r="Q275" s="168">
        <f ca="1">IF($C275-Q$1&lt;År1,0,P274*(1-VLOOKUP($A275,[1]Hugst!$R$5:$W$9,MATCH(ROUNDUP((Q$1)/10,0)*10,[1]Hugst!$R$4:$W$4,0))))</f>
        <v>3444.7654421799934</v>
      </c>
      <c r="R275" s="168">
        <f ca="1">IF($C275-R$1&lt;År1,0,Q274*(1-VLOOKUP($A275,[1]Hugst!$R$5:$W$9,MATCH(ROUNDUP((R$1)/10,0)*10,[1]Hugst!$R$4:$W$4,0))))</f>
        <v>3449.8606714632306</v>
      </c>
      <c r="S275" s="168">
        <f ca="1">IF($C275-S$1&lt;År1,0,R274*(1-VLOOKUP($A275,[1]Hugst!$R$5:$W$9,MATCH(ROUNDUP((S$1)/10,0)*10,[1]Hugst!$R$4:$W$4,0))))</f>
        <v>3454.9815049137515</v>
      </c>
      <c r="T275" s="168">
        <f ca="1">IF($C275-T$1&lt;År1,0,S274*(1-VLOOKUP($A275,[1]Hugst!$R$5:$W$9,MATCH(ROUNDUP((T$1)/10,0)*10,[1]Hugst!$R$4:$W$4,0))))</f>
        <v>3460.1280711956033</v>
      </c>
      <c r="U275" s="168">
        <f ca="1">IF($C275-U$1&lt;År1,0,T274*(1-VLOOKUP($A275,[1]Hugst!$R$5:$W$9,MATCH(ROUNDUP((U$1)/10,0)*10,[1]Hugst!$R$4:$W$4,0))))</f>
        <v>3465.3004996196937</v>
      </c>
      <c r="V275" s="168">
        <f ca="1">IF($C275-V$1&lt;År1,0,U274*(1-VLOOKUP($A275,[1]Hugst!$R$5:$W$9,MATCH(ROUNDUP((V$1)/10,0)*10,[1]Hugst!$R$4:$W$4,0))))</f>
        <v>3470.498920146299</v>
      </c>
      <c r="W275" s="168">
        <f ca="1">IF($C275-W$1&lt;År1,0,V274*(1-VLOOKUP($A275,[1]Hugst!$R$5:$W$9,MATCH(ROUNDUP((W$1)/10,0)*10,[1]Hugst!$R$4:$W$4,0))))</f>
        <v>3475.7234633892181</v>
      </c>
      <c r="X275" s="168">
        <f ca="1">IF($C275-X$1&lt;År1,0,W274*(1-VLOOKUP($A275,[1]Hugst!$R$5:$W$9,MATCH(ROUNDUP((X$1)/10,0)*10,[1]Hugst!$R$4:$W$4,0))))</f>
        <v>3480.9742606182222</v>
      </c>
      <c r="Y275" s="168">
        <f ca="1">IF($C275-Y$1&lt;År1,0,X274*(1-VLOOKUP($A275,[1]Hugst!$R$5:$W$9,MATCH(ROUNDUP((Y$1)/10,0)*10,[1]Hugst!$R$4:$W$4,0))))</f>
        <v>3486.2514437629538</v>
      </c>
      <c r="Z275" s="168">
        <f ca="1">IF($C275-Z$1&lt;År1,0,Y274*(1-VLOOKUP($A275,[1]Hugst!$R$5:$W$9,MATCH(ROUNDUP((Z$1)/10,0)*10,[1]Hugst!$R$4:$W$4,0))))</f>
        <v>3490.3912937008149</v>
      </c>
      <c r="AA275" s="168">
        <f ca="1">IF($C275-AA$1&lt;År1,0,Z274*(1-VLOOKUP($A275,[1]Hugst!$R$5:$W$9,MATCH(ROUNDUP((AA$1)/10,0)*10,[1]Hugst!$R$4:$W$4,0))))</f>
        <v>3494.5546303796741</v>
      </c>
      <c r="AB275" s="168">
        <f ca="1">IF($C275-AB$1&lt;År1,0,AA274*(1-VLOOKUP($A275,[1]Hugst!$R$5:$W$9,MATCH(ROUNDUP((AB$1)/10,0)*10,[1]Hugst!$R$4:$W$4,0))))</f>
        <v>3498.7415625983008</v>
      </c>
      <c r="AC275" s="168">
        <f ca="1">IF($C275-AC$1&lt;År1,0,AB274*(1-VLOOKUP($A275,[1]Hugst!$R$5:$W$9,MATCH(ROUNDUP((AC$1)/10,0)*10,[1]Hugst!$R$4:$W$4,0))))</f>
        <v>3502.9521996662143</v>
      </c>
      <c r="AD275" s="168">
        <f ca="1">IF($C275-AD$1&lt;År1,0,AC274*(1-VLOOKUP($A275,[1]Hugst!$R$5:$W$9,MATCH(ROUNDUP((AD$1)/10,0)*10,[1]Hugst!$R$4:$W$4,0))))</f>
        <v>3507.1866514060148</v>
      </c>
      <c r="AE275" s="168">
        <f ca="1">IF($C275-AE$1&lt;År1,0,AD274*(1-VLOOKUP($A275,[1]Hugst!$R$5:$W$9,MATCH(ROUNDUP((AE$1)/10,0)*10,[1]Hugst!$R$4:$W$4,0))))</f>
        <v>3511.4450281559698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954.75903581222519</v>
      </c>
      <c r="E276" s="168">
        <f t="shared" ca="1" si="6"/>
        <v>8.1638409365405096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3393.7376915635805</v>
      </c>
      <c r="G276" s="168">
        <f ca="1">IF($C276-G$1&lt;År1,0,F275*(1-VLOOKUP($A276,[1]Hugst!$R$5:$W$9,MATCH(ROUNDUP((G$1)/10,0)*10,[1]Hugst!$R$4:$W$4,0))))</f>
        <v>3397.3757265458235</v>
      </c>
      <c r="H276" s="168">
        <f ca="1">IF($C276-H$1&lt;År1,0,G275*(1-VLOOKUP($A276,[1]Hugst!$R$5:$W$9,MATCH(ROUNDUP((H$1)/10,0)*10,[1]Hugst!$R$4:$W$4,0))))</f>
        <v>3401.035715793897</v>
      </c>
      <c r="I276" s="168">
        <f ca="1">IF($C276-I$1&lt;År1,0,H275*(1-VLOOKUP($A276,[1]Hugst!$R$5:$W$9,MATCH(ROUNDUP((I$1)/10,0)*10,[1]Hugst!$R$4:$W$4,0))))</f>
        <v>3404.71777085542</v>
      </c>
      <c r="J276" s="168">
        <f ca="1">IF($C276-J$1&lt;År1,0,I275*(1-VLOOKUP($A276,[1]Hugst!$R$5:$W$9,MATCH(ROUNDUP((J$1)/10,0)*10,[1]Hugst!$R$4:$W$4,0))))</f>
        <v>3408.4220038389003</v>
      </c>
      <c r="K276" s="168">
        <f ca="1">IF($C276-K$1&lt;År1,0,J275*(1-VLOOKUP($A276,[1]Hugst!$R$5:$W$9,MATCH(ROUNDUP((K$1)/10,0)*10,[1]Hugst!$R$4:$W$4,0))))</f>
        <v>3412.1485274166307</v>
      </c>
      <c r="L276" s="168">
        <f ca="1">IF($C276-L$1&lt;År1,0,K275*(1-VLOOKUP($A276,[1]Hugst!$R$5:$W$9,MATCH(ROUNDUP((L$1)/10,0)*10,[1]Hugst!$R$4:$W$4,0))))</f>
        <v>3415.8974548274973</v>
      </c>
      <c r="M276" s="168">
        <f ca="1">IF($C276-M$1&lt;År1,0,L275*(1-VLOOKUP($A276,[1]Hugst!$R$5:$W$9,MATCH(ROUNDUP((M$1)/10,0)*10,[1]Hugst!$R$4:$W$4,0))))</f>
        <v>3419.6688998798318</v>
      </c>
      <c r="N276" s="168">
        <f ca="1">IF($C276-N$1&lt;År1,0,M275*(1-VLOOKUP($A276,[1]Hugst!$R$5:$W$9,MATCH(ROUNDUP((N$1)/10,0)*10,[1]Hugst!$R$4:$W$4,0))))</f>
        <v>3424.638015885238</v>
      </c>
      <c r="O276" s="168">
        <f ca="1">IF($C276-O$1&lt;År1,0,N275*(1-VLOOKUP($A276,[1]Hugst!$R$5:$W$9,MATCH(ROUNDUP((O$1)/10,0)*10,[1]Hugst!$R$4:$W$4,0))))</f>
        <v>3429.6321023227474</v>
      </c>
      <c r="P276" s="168">
        <f ca="1">IF($C276-P$1&lt;År1,0,O275*(1-VLOOKUP($A276,[1]Hugst!$R$5:$W$9,MATCH(ROUNDUP((P$1)/10,0)*10,[1]Hugst!$R$4:$W$4,0))))</f>
        <v>3434.6512846720407</v>
      </c>
      <c r="Q276" s="168">
        <f ca="1">IF($C276-Q$1&lt;År1,0,P275*(1-VLOOKUP($A276,[1]Hugst!$R$5:$W$9,MATCH(ROUNDUP((Q$1)/10,0)*10,[1]Hugst!$R$4:$W$4,0))))</f>
        <v>3439.6956890431875</v>
      </c>
      <c r="R276" s="168">
        <f ca="1">IF($C276-R$1&lt;År1,0,Q275*(1-VLOOKUP($A276,[1]Hugst!$R$5:$W$9,MATCH(ROUNDUP((R$1)/10,0)*10,[1]Hugst!$R$4:$W$4,0))))</f>
        <v>3444.7654421799934</v>
      </c>
      <c r="S276" s="168">
        <f ca="1">IF($C276-S$1&lt;År1,0,R275*(1-VLOOKUP($A276,[1]Hugst!$R$5:$W$9,MATCH(ROUNDUP((S$1)/10,0)*10,[1]Hugst!$R$4:$W$4,0))))</f>
        <v>3449.8606714632306</v>
      </c>
      <c r="T276" s="168">
        <f ca="1">IF($C276-T$1&lt;År1,0,S275*(1-VLOOKUP($A276,[1]Hugst!$R$5:$W$9,MATCH(ROUNDUP((T$1)/10,0)*10,[1]Hugst!$R$4:$W$4,0))))</f>
        <v>3454.9815049137515</v>
      </c>
      <c r="U276" s="168">
        <f ca="1">IF($C276-U$1&lt;År1,0,T275*(1-VLOOKUP($A276,[1]Hugst!$R$5:$W$9,MATCH(ROUNDUP((U$1)/10,0)*10,[1]Hugst!$R$4:$W$4,0))))</f>
        <v>3460.1280711956033</v>
      </c>
      <c r="V276" s="168">
        <f ca="1">IF($C276-V$1&lt;År1,0,U275*(1-VLOOKUP($A276,[1]Hugst!$R$5:$W$9,MATCH(ROUNDUP((V$1)/10,0)*10,[1]Hugst!$R$4:$W$4,0))))</f>
        <v>3465.3004996196937</v>
      </c>
      <c r="W276" s="168">
        <f ca="1">IF($C276-W$1&lt;År1,0,V275*(1-VLOOKUP($A276,[1]Hugst!$R$5:$W$9,MATCH(ROUNDUP((W$1)/10,0)*10,[1]Hugst!$R$4:$W$4,0))))</f>
        <v>3470.498920146299</v>
      </c>
      <c r="X276" s="168">
        <f ca="1">IF($C276-X$1&lt;År1,0,W275*(1-VLOOKUP($A276,[1]Hugst!$R$5:$W$9,MATCH(ROUNDUP((X$1)/10,0)*10,[1]Hugst!$R$4:$W$4,0))))</f>
        <v>3475.7234633892181</v>
      </c>
      <c r="Y276" s="168">
        <f ca="1">IF($C276-Y$1&lt;År1,0,X275*(1-VLOOKUP($A276,[1]Hugst!$R$5:$W$9,MATCH(ROUNDUP((Y$1)/10,0)*10,[1]Hugst!$R$4:$W$4,0))))</f>
        <v>3480.9742606182222</v>
      </c>
      <c r="Z276" s="168">
        <f ca="1">IF($C276-Z$1&lt;År1,0,Y275*(1-VLOOKUP($A276,[1]Hugst!$R$5:$W$9,MATCH(ROUNDUP((Z$1)/10,0)*10,[1]Hugst!$R$4:$W$4,0))))</f>
        <v>3485.0893599483661</v>
      </c>
      <c r="AA276" s="168">
        <f ca="1">IF($C276-AA$1&lt;År1,0,Z275*(1-VLOOKUP($A276,[1]Hugst!$R$5:$W$9,MATCH(ROUNDUP((AA$1)/10,0)*10,[1]Hugst!$R$4:$W$4,0))))</f>
        <v>3489.2278299362483</v>
      </c>
      <c r="AB276" s="168">
        <f ca="1">IF($C276-AB$1&lt;År1,0,AA275*(1-VLOOKUP($A276,[1]Hugst!$R$5:$W$9,MATCH(ROUNDUP((AB$1)/10,0)*10,[1]Hugst!$R$4:$W$4,0))))</f>
        <v>3493.3897788362142</v>
      </c>
      <c r="AC276" s="168">
        <f ca="1">IF($C276-AC$1&lt;År1,0,AB275*(1-VLOOKUP($A276,[1]Hugst!$R$5:$W$9,MATCH(ROUNDUP((AC$1)/10,0)*10,[1]Hugst!$R$4:$W$4,0))))</f>
        <v>3497.5753154107683</v>
      </c>
      <c r="AD276" s="168">
        <f ca="1">IF($C276-AD$1&lt;År1,0,AC275*(1-VLOOKUP($A276,[1]Hugst!$R$5:$W$9,MATCH(ROUNDUP((AD$1)/10,0)*10,[1]Hugst!$R$4:$W$4,0))))</f>
        <v>3501.7845489329925</v>
      </c>
      <c r="AE276" s="168">
        <f ca="1">IF($C276-AE$1&lt;År1,0,AD275*(1-VLOOKUP($A276,[1]Hugst!$R$5:$W$9,MATCH(ROUNDUP((AE$1)/10,0)*10,[1]Hugst!$R$4:$W$4,0))))</f>
        <v>3506.0175891888794</v>
      </c>
      <c r="AF276" s="168">
        <f ca="1">IF($C276-AF$1&lt;År1,0,AE275*(1-VLOOKUP($A276,[1]Hugst!$R$5:$W$9,MATCH(ROUNDUP((AF$1)/10,0)*10,[1]Hugst!$R$4:$W$4,0))))</f>
        <v>3510.2745464799177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949.9852406331047</v>
      </c>
      <c r="E277" s="168">
        <f t="shared" ca="1" si="6"/>
        <v>9.3214444097829983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3390.1214998577025</v>
      </c>
      <c r="G277" s="168">
        <f ca="1">IF($C277-G$1&lt;År1,0,F276*(1-VLOOKUP($A277,[1]Hugst!$R$5:$W$9,MATCH(ROUNDUP((G$1)/10,0)*10,[1]Hugst!$R$4:$W$4,0))))</f>
        <v>3393.7376915635805</v>
      </c>
      <c r="H277" s="168">
        <f ca="1">IF($C277-H$1&lt;År1,0,G276*(1-VLOOKUP($A277,[1]Hugst!$R$5:$W$9,MATCH(ROUNDUP((H$1)/10,0)*10,[1]Hugst!$R$4:$W$4,0))))</f>
        <v>3397.3757265458235</v>
      </c>
      <c r="I277" s="168">
        <f ca="1">IF($C277-I$1&lt;År1,0,H276*(1-VLOOKUP($A277,[1]Hugst!$R$5:$W$9,MATCH(ROUNDUP((I$1)/10,0)*10,[1]Hugst!$R$4:$W$4,0))))</f>
        <v>3401.035715793897</v>
      </c>
      <c r="J277" s="168">
        <f ca="1">IF($C277-J$1&lt;År1,0,I276*(1-VLOOKUP($A277,[1]Hugst!$R$5:$W$9,MATCH(ROUNDUP((J$1)/10,0)*10,[1]Hugst!$R$4:$W$4,0))))</f>
        <v>3404.71777085542</v>
      </c>
      <c r="K277" s="168">
        <f ca="1">IF($C277-K$1&lt;År1,0,J276*(1-VLOOKUP($A277,[1]Hugst!$R$5:$W$9,MATCH(ROUNDUP((K$1)/10,0)*10,[1]Hugst!$R$4:$W$4,0))))</f>
        <v>3408.4220038389003</v>
      </c>
      <c r="L277" s="168">
        <f ca="1">IF($C277-L$1&lt;År1,0,K276*(1-VLOOKUP($A277,[1]Hugst!$R$5:$W$9,MATCH(ROUNDUP((L$1)/10,0)*10,[1]Hugst!$R$4:$W$4,0))))</f>
        <v>3412.1485274166307</v>
      </c>
      <c r="M277" s="168">
        <f ca="1">IF($C277-M$1&lt;År1,0,L276*(1-VLOOKUP($A277,[1]Hugst!$R$5:$W$9,MATCH(ROUNDUP((M$1)/10,0)*10,[1]Hugst!$R$4:$W$4,0))))</f>
        <v>3415.8974548274973</v>
      </c>
      <c r="N277" s="168">
        <f ca="1">IF($C277-N$1&lt;År1,0,M276*(1-VLOOKUP($A277,[1]Hugst!$R$5:$W$9,MATCH(ROUNDUP((N$1)/10,0)*10,[1]Hugst!$R$4:$W$4,0))))</f>
        <v>3419.6688998798318</v>
      </c>
      <c r="O277" s="168">
        <f ca="1">IF($C277-O$1&lt;År1,0,N276*(1-VLOOKUP($A277,[1]Hugst!$R$5:$W$9,MATCH(ROUNDUP((O$1)/10,0)*10,[1]Hugst!$R$4:$W$4,0))))</f>
        <v>3424.638015885238</v>
      </c>
      <c r="P277" s="168">
        <f ca="1">IF($C277-P$1&lt;År1,0,O276*(1-VLOOKUP($A277,[1]Hugst!$R$5:$W$9,MATCH(ROUNDUP((P$1)/10,0)*10,[1]Hugst!$R$4:$W$4,0))))</f>
        <v>3429.6321023227474</v>
      </c>
      <c r="Q277" s="168">
        <f ca="1">IF($C277-Q$1&lt;År1,0,P276*(1-VLOOKUP($A277,[1]Hugst!$R$5:$W$9,MATCH(ROUNDUP((Q$1)/10,0)*10,[1]Hugst!$R$4:$W$4,0))))</f>
        <v>3434.6512846720407</v>
      </c>
      <c r="R277" s="168">
        <f ca="1">IF($C277-R$1&lt;År1,0,Q276*(1-VLOOKUP($A277,[1]Hugst!$R$5:$W$9,MATCH(ROUNDUP((R$1)/10,0)*10,[1]Hugst!$R$4:$W$4,0))))</f>
        <v>3439.6956890431875</v>
      </c>
      <c r="S277" s="168">
        <f ca="1">IF($C277-S$1&lt;År1,0,R276*(1-VLOOKUP($A277,[1]Hugst!$R$5:$W$9,MATCH(ROUNDUP((S$1)/10,0)*10,[1]Hugst!$R$4:$W$4,0))))</f>
        <v>3444.7654421799934</v>
      </c>
      <c r="T277" s="168">
        <f ca="1">IF($C277-T$1&lt;År1,0,S276*(1-VLOOKUP($A277,[1]Hugst!$R$5:$W$9,MATCH(ROUNDUP((T$1)/10,0)*10,[1]Hugst!$R$4:$W$4,0))))</f>
        <v>3449.8606714632306</v>
      </c>
      <c r="U277" s="168">
        <f ca="1">IF($C277-U$1&lt;År1,0,T276*(1-VLOOKUP($A277,[1]Hugst!$R$5:$W$9,MATCH(ROUNDUP((U$1)/10,0)*10,[1]Hugst!$R$4:$W$4,0))))</f>
        <v>3454.9815049137515</v>
      </c>
      <c r="V277" s="168">
        <f ca="1">IF($C277-V$1&lt;År1,0,U276*(1-VLOOKUP($A277,[1]Hugst!$R$5:$W$9,MATCH(ROUNDUP((V$1)/10,0)*10,[1]Hugst!$R$4:$W$4,0))))</f>
        <v>3460.1280711956033</v>
      </c>
      <c r="W277" s="168">
        <f ca="1">IF($C277-W$1&lt;År1,0,V276*(1-VLOOKUP($A277,[1]Hugst!$R$5:$W$9,MATCH(ROUNDUP((W$1)/10,0)*10,[1]Hugst!$R$4:$W$4,0))))</f>
        <v>3465.3004996196937</v>
      </c>
      <c r="X277" s="168">
        <f ca="1">IF($C277-X$1&lt;År1,0,W276*(1-VLOOKUP($A277,[1]Hugst!$R$5:$W$9,MATCH(ROUNDUP((X$1)/10,0)*10,[1]Hugst!$R$4:$W$4,0))))</f>
        <v>3470.498920146299</v>
      </c>
      <c r="Y277" s="168">
        <f ca="1">IF($C277-Y$1&lt;År1,0,X276*(1-VLOOKUP($A277,[1]Hugst!$R$5:$W$9,MATCH(ROUNDUP((Y$1)/10,0)*10,[1]Hugst!$R$4:$W$4,0))))</f>
        <v>3475.7234633892181</v>
      </c>
      <c r="Z277" s="168">
        <f ca="1">IF($C277-Z$1&lt;År1,0,Y276*(1-VLOOKUP($A277,[1]Hugst!$R$5:$W$9,MATCH(ROUNDUP((Z$1)/10,0)*10,[1]Hugst!$R$4:$W$4,0))))</f>
        <v>3479.8139358646827</v>
      </c>
      <c r="AA277" s="168">
        <f ca="1">IF($C277-AA$1&lt;År1,0,Z276*(1-VLOOKUP($A277,[1]Hugst!$R$5:$W$9,MATCH(ROUNDUP((AA$1)/10,0)*10,[1]Hugst!$R$4:$W$4,0))))</f>
        <v>3483.9276634950502</v>
      </c>
      <c r="AB277" s="168">
        <f ca="1">IF($C277-AB$1&lt;År1,0,AA276*(1-VLOOKUP($A277,[1]Hugst!$R$5:$W$9,MATCH(ROUNDUP((AB$1)/10,0)*10,[1]Hugst!$R$4:$W$4,0))))</f>
        <v>3488.0647539929364</v>
      </c>
      <c r="AC277" s="168">
        <f ca="1">IF($C277-AC$1&lt;År1,0,AB276*(1-VLOOKUP($A277,[1]Hugst!$R$5:$W$9,MATCH(ROUNDUP((AC$1)/10,0)*10,[1]Hugst!$R$4:$W$4,0))))</f>
        <v>3492.225315576602</v>
      </c>
      <c r="AD277" s="168">
        <f ca="1">IF($C277-AD$1&lt;År1,0,AC276*(1-VLOOKUP($A277,[1]Hugst!$R$5:$W$9,MATCH(ROUNDUP((AD$1)/10,0)*10,[1]Hugst!$R$4:$W$4,0))))</f>
        <v>3496.4094569722984</v>
      </c>
      <c r="AE277" s="168">
        <f ca="1">IF($C277-AE$1&lt;År1,0,AD276*(1-VLOOKUP($A277,[1]Hugst!$R$5:$W$9,MATCH(ROUNDUP((AE$1)/10,0)*10,[1]Hugst!$R$4:$W$4,0))))</f>
        <v>3500.6172874166818</v>
      </c>
      <c r="AF277" s="168">
        <f ca="1">IF($C277-AF$1&lt;År1,0,AE276*(1-VLOOKUP($A277,[1]Hugst!$R$5:$W$9,MATCH(ROUNDUP((AF$1)/10,0)*10,[1]Hugst!$R$4:$W$4,0))))</f>
        <v>3504.8489166591498</v>
      </c>
      <c r="AG277" s="168">
        <f ca="1">IF($C277-AG$1&lt;År1,0,AF276*(1-VLOOKUP($A277,[1]Hugst!$R$5:$W$9,MATCH(ROUNDUP((AG$1)/10,0)*10,[1]Hugst!$R$4:$W$4,0))))</f>
        <v>3509.1044549644243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945.23531442997046</v>
      </c>
      <c r="E278" s="168">
        <f t="shared" ca="1" si="6"/>
        <v>10.476911749428837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3386.5270409942141</v>
      </c>
      <c r="G278" s="168">
        <f ca="1">IF($C278-G$1&lt;År1,0,F277*(1-VLOOKUP($A278,[1]Hugst!$R$5:$W$9,MATCH(ROUNDUP((G$1)/10,0)*10,[1]Hugst!$R$4:$W$4,0))))</f>
        <v>3390.1214998577025</v>
      </c>
      <c r="H278" s="168">
        <f ca="1">IF($C278-H$1&lt;År1,0,G277*(1-VLOOKUP($A278,[1]Hugst!$R$5:$W$9,MATCH(ROUNDUP((H$1)/10,0)*10,[1]Hugst!$R$4:$W$4,0))))</f>
        <v>3393.7376915635805</v>
      </c>
      <c r="I278" s="168">
        <f ca="1">IF($C278-I$1&lt;År1,0,H277*(1-VLOOKUP($A278,[1]Hugst!$R$5:$W$9,MATCH(ROUNDUP((I$1)/10,0)*10,[1]Hugst!$R$4:$W$4,0))))</f>
        <v>3397.3757265458235</v>
      </c>
      <c r="J278" s="168">
        <f ca="1">IF($C278-J$1&lt;År1,0,I277*(1-VLOOKUP($A278,[1]Hugst!$R$5:$W$9,MATCH(ROUNDUP((J$1)/10,0)*10,[1]Hugst!$R$4:$W$4,0))))</f>
        <v>3401.035715793897</v>
      </c>
      <c r="K278" s="168">
        <f ca="1">IF($C278-K$1&lt;År1,0,J277*(1-VLOOKUP($A278,[1]Hugst!$R$5:$W$9,MATCH(ROUNDUP((K$1)/10,0)*10,[1]Hugst!$R$4:$W$4,0))))</f>
        <v>3404.71777085542</v>
      </c>
      <c r="L278" s="168">
        <f ca="1">IF($C278-L$1&lt;År1,0,K277*(1-VLOOKUP($A278,[1]Hugst!$R$5:$W$9,MATCH(ROUNDUP((L$1)/10,0)*10,[1]Hugst!$R$4:$W$4,0))))</f>
        <v>3408.4220038389003</v>
      </c>
      <c r="M278" s="168">
        <f ca="1">IF($C278-M$1&lt;År1,0,L277*(1-VLOOKUP($A278,[1]Hugst!$R$5:$W$9,MATCH(ROUNDUP((M$1)/10,0)*10,[1]Hugst!$R$4:$W$4,0))))</f>
        <v>3412.1485274166307</v>
      </c>
      <c r="N278" s="168">
        <f ca="1">IF($C278-N$1&lt;År1,0,M277*(1-VLOOKUP($A278,[1]Hugst!$R$5:$W$9,MATCH(ROUNDUP((N$1)/10,0)*10,[1]Hugst!$R$4:$W$4,0))))</f>
        <v>3415.8974548274973</v>
      </c>
      <c r="O278" s="168">
        <f ca="1">IF($C278-O$1&lt;År1,0,N277*(1-VLOOKUP($A278,[1]Hugst!$R$5:$W$9,MATCH(ROUNDUP((O$1)/10,0)*10,[1]Hugst!$R$4:$W$4,0))))</f>
        <v>3419.6688998798318</v>
      </c>
      <c r="P278" s="168">
        <f ca="1">IF($C278-P$1&lt;År1,0,O277*(1-VLOOKUP($A278,[1]Hugst!$R$5:$W$9,MATCH(ROUNDUP((P$1)/10,0)*10,[1]Hugst!$R$4:$W$4,0))))</f>
        <v>3424.638015885238</v>
      </c>
      <c r="Q278" s="168">
        <f ca="1">IF($C278-Q$1&lt;År1,0,P277*(1-VLOOKUP($A278,[1]Hugst!$R$5:$W$9,MATCH(ROUNDUP((Q$1)/10,0)*10,[1]Hugst!$R$4:$W$4,0))))</f>
        <v>3429.6321023227474</v>
      </c>
      <c r="R278" s="168">
        <f ca="1">IF($C278-R$1&lt;År1,0,Q277*(1-VLOOKUP($A278,[1]Hugst!$R$5:$W$9,MATCH(ROUNDUP((R$1)/10,0)*10,[1]Hugst!$R$4:$W$4,0))))</f>
        <v>3434.6512846720407</v>
      </c>
      <c r="S278" s="168">
        <f ca="1">IF($C278-S$1&lt;År1,0,R277*(1-VLOOKUP($A278,[1]Hugst!$R$5:$W$9,MATCH(ROUNDUP((S$1)/10,0)*10,[1]Hugst!$R$4:$W$4,0))))</f>
        <v>3439.6956890431875</v>
      </c>
      <c r="T278" s="168">
        <f ca="1">IF($C278-T$1&lt;År1,0,S277*(1-VLOOKUP($A278,[1]Hugst!$R$5:$W$9,MATCH(ROUNDUP((T$1)/10,0)*10,[1]Hugst!$R$4:$W$4,0))))</f>
        <v>3444.7654421799934</v>
      </c>
      <c r="U278" s="168">
        <f ca="1">IF($C278-U$1&lt;År1,0,T277*(1-VLOOKUP($A278,[1]Hugst!$R$5:$W$9,MATCH(ROUNDUP((U$1)/10,0)*10,[1]Hugst!$R$4:$W$4,0))))</f>
        <v>3449.8606714632306</v>
      </c>
      <c r="V278" s="168">
        <f ca="1">IF($C278-V$1&lt;År1,0,U277*(1-VLOOKUP($A278,[1]Hugst!$R$5:$W$9,MATCH(ROUNDUP((V$1)/10,0)*10,[1]Hugst!$R$4:$W$4,0))))</f>
        <v>3454.9815049137515</v>
      </c>
      <c r="W278" s="168">
        <f ca="1">IF($C278-W$1&lt;År1,0,V277*(1-VLOOKUP($A278,[1]Hugst!$R$5:$W$9,MATCH(ROUNDUP((W$1)/10,0)*10,[1]Hugst!$R$4:$W$4,0))))</f>
        <v>3460.1280711956033</v>
      </c>
      <c r="X278" s="168">
        <f ca="1">IF($C278-X$1&lt;År1,0,W277*(1-VLOOKUP($A278,[1]Hugst!$R$5:$W$9,MATCH(ROUNDUP((X$1)/10,0)*10,[1]Hugst!$R$4:$W$4,0))))</f>
        <v>3465.3004996196937</v>
      </c>
      <c r="Y278" s="168">
        <f ca="1">IF($C278-Y$1&lt;År1,0,X277*(1-VLOOKUP($A278,[1]Hugst!$R$5:$W$9,MATCH(ROUNDUP((Y$1)/10,0)*10,[1]Hugst!$R$4:$W$4,0))))</f>
        <v>3470.498920146299</v>
      </c>
      <c r="Z278" s="168">
        <f ca="1">IF($C278-Z$1&lt;År1,0,Y277*(1-VLOOKUP($A278,[1]Hugst!$R$5:$W$9,MATCH(ROUNDUP((Z$1)/10,0)*10,[1]Hugst!$R$4:$W$4,0))))</f>
        <v>3474.5648889014219</v>
      </c>
      <c r="AA278" s="168">
        <f ca="1">IF($C278-AA$1&lt;År1,0,Z277*(1-VLOOKUP($A278,[1]Hugst!$R$5:$W$9,MATCH(ROUNDUP((AA$1)/10,0)*10,[1]Hugst!$R$4:$W$4,0))))</f>
        <v>3478.653997886061</v>
      </c>
      <c r="AB278" s="168">
        <f ca="1">IF($C278-AB$1&lt;År1,0,AA277*(1-VLOOKUP($A278,[1]Hugst!$R$5:$W$9,MATCH(ROUNDUP((AB$1)/10,0)*10,[1]Hugst!$R$4:$W$4,0))))</f>
        <v>3482.7663542738851</v>
      </c>
      <c r="AC278" s="168">
        <f ca="1">IF($C278-AC$1&lt;År1,0,AB277*(1-VLOOKUP($A278,[1]Hugst!$R$5:$W$9,MATCH(ROUNDUP((AC$1)/10,0)*10,[1]Hugst!$R$4:$W$4,0))))</f>
        <v>3486.9020657416054</v>
      </c>
      <c r="AD278" s="168">
        <f ca="1">IF($C278-AD$1&lt;År1,0,AC277*(1-VLOOKUP($A278,[1]Hugst!$R$5:$W$9,MATCH(ROUNDUP((AD$1)/10,0)*10,[1]Hugst!$R$4:$W$4,0))))</f>
        <v>3491.0612404714097</v>
      </c>
      <c r="AE278" s="168">
        <f ca="1">IF($C278-AE$1&lt;År1,0,AD277*(1-VLOOKUP($A278,[1]Hugst!$R$5:$W$9,MATCH(ROUNDUP((AE$1)/10,0)*10,[1]Hugst!$R$4:$W$4,0))))</f>
        <v>3495.2439871533079</v>
      </c>
      <c r="AF278" s="168">
        <f ca="1">IF($C278-AF$1&lt;År1,0,AE277*(1-VLOOKUP($A278,[1]Hugst!$R$5:$W$9,MATCH(ROUNDUP((AF$1)/10,0)*10,[1]Hugst!$R$4:$W$4,0))))</f>
        <v>3499.4504149875429</v>
      </c>
      <c r="AG278" s="168">
        <f ca="1">IF($C278-AG$1&lt;År1,0,AF277*(1-VLOOKUP($A278,[1]Hugst!$R$5:$W$9,MATCH(ROUNDUP((AG$1)/10,0)*10,[1]Hugst!$R$4:$W$4,0))))</f>
        <v>3503.6806336869304</v>
      </c>
      <c r="AH278" s="168">
        <f ca="1">IF($C278-AH$1&lt;År1,0,AG277*(1-VLOOKUP($A278,[1]Hugst!$R$5:$W$9,MATCH(ROUNDUP((AH$1)/10,0)*10,[1]Hugst!$R$4:$W$4,0))))</f>
        <v>3507.9347534794365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940.50913785782177</v>
      </c>
      <c r="E279" s="168">
        <f t="shared" ca="1" si="6"/>
        <v>11.630252418952296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3382.9542050915888</v>
      </c>
      <c r="G279" s="168">
        <f ca="1">IF($C279-G$1&lt;År1,0,F278*(1-VLOOKUP($A279,[1]Hugst!$R$5:$W$9,MATCH(ROUNDUP((G$1)/10,0)*10,[1]Hugst!$R$4:$W$4,0))))</f>
        <v>3386.5270409942141</v>
      </c>
      <c r="H279" s="168">
        <f ca="1">IF($C279-H$1&lt;År1,0,G278*(1-VLOOKUP($A279,[1]Hugst!$R$5:$W$9,MATCH(ROUNDUP((H$1)/10,0)*10,[1]Hugst!$R$4:$W$4,0))))</f>
        <v>3390.1214998577025</v>
      </c>
      <c r="I279" s="168">
        <f ca="1">IF($C279-I$1&lt;År1,0,H278*(1-VLOOKUP($A279,[1]Hugst!$R$5:$W$9,MATCH(ROUNDUP((I$1)/10,0)*10,[1]Hugst!$R$4:$W$4,0))))</f>
        <v>3393.7376915635805</v>
      </c>
      <c r="J279" s="168">
        <f ca="1">IF($C279-J$1&lt;År1,0,I278*(1-VLOOKUP($A279,[1]Hugst!$R$5:$W$9,MATCH(ROUNDUP((J$1)/10,0)*10,[1]Hugst!$R$4:$W$4,0))))</f>
        <v>3397.3757265458235</v>
      </c>
      <c r="K279" s="168">
        <f ca="1">IF($C279-K$1&lt;År1,0,J278*(1-VLOOKUP($A279,[1]Hugst!$R$5:$W$9,MATCH(ROUNDUP((K$1)/10,0)*10,[1]Hugst!$R$4:$W$4,0))))</f>
        <v>3401.035715793897</v>
      </c>
      <c r="L279" s="168">
        <f ca="1">IF($C279-L$1&lt;År1,0,K278*(1-VLOOKUP($A279,[1]Hugst!$R$5:$W$9,MATCH(ROUNDUP((L$1)/10,0)*10,[1]Hugst!$R$4:$W$4,0))))</f>
        <v>3404.71777085542</v>
      </c>
      <c r="M279" s="168">
        <f ca="1">IF($C279-M$1&lt;År1,0,L278*(1-VLOOKUP($A279,[1]Hugst!$R$5:$W$9,MATCH(ROUNDUP((M$1)/10,0)*10,[1]Hugst!$R$4:$W$4,0))))</f>
        <v>3408.4220038389003</v>
      </c>
      <c r="N279" s="168">
        <f ca="1">IF($C279-N$1&lt;År1,0,M278*(1-VLOOKUP($A279,[1]Hugst!$R$5:$W$9,MATCH(ROUNDUP((N$1)/10,0)*10,[1]Hugst!$R$4:$W$4,0))))</f>
        <v>3412.1485274166307</v>
      </c>
      <c r="O279" s="168">
        <f ca="1">IF($C279-O$1&lt;År1,0,N278*(1-VLOOKUP($A279,[1]Hugst!$R$5:$W$9,MATCH(ROUNDUP((O$1)/10,0)*10,[1]Hugst!$R$4:$W$4,0))))</f>
        <v>3415.8974548274973</v>
      </c>
      <c r="P279" s="168">
        <f ca="1">IF($C279-P$1&lt;År1,0,O278*(1-VLOOKUP($A279,[1]Hugst!$R$5:$W$9,MATCH(ROUNDUP((P$1)/10,0)*10,[1]Hugst!$R$4:$W$4,0))))</f>
        <v>3419.6688998798318</v>
      </c>
      <c r="Q279" s="168">
        <f ca="1">IF($C279-Q$1&lt;År1,0,P278*(1-VLOOKUP($A279,[1]Hugst!$R$5:$W$9,MATCH(ROUNDUP((Q$1)/10,0)*10,[1]Hugst!$R$4:$W$4,0))))</f>
        <v>3424.638015885238</v>
      </c>
      <c r="R279" s="168">
        <f ca="1">IF($C279-R$1&lt;År1,0,Q278*(1-VLOOKUP($A279,[1]Hugst!$R$5:$W$9,MATCH(ROUNDUP((R$1)/10,0)*10,[1]Hugst!$R$4:$W$4,0))))</f>
        <v>3429.6321023227474</v>
      </c>
      <c r="S279" s="168">
        <f ca="1">IF($C279-S$1&lt;År1,0,R278*(1-VLOOKUP($A279,[1]Hugst!$R$5:$W$9,MATCH(ROUNDUP((S$1)/10,0)*10,[1]Hugst!$R$4:$W$4,0))))</f>
        <v>3434.6512846720407</v>
      </c>
      <c r="T279" s="168">
        <f ca="1">IF($C279-T$1&lt;År1,0,S278*(1-VLOOKUP($A279,[1]Hugst!$R$5:$W$9,MATCH(ROUNDUP((T$1)/10,0)*10,[1]Hugst!$R$4:$W$4,0))))</f>
        <v>3439.6956890431875</v>
      </c>
      <c r="U279" s="168">
        <f ca="1">IF($C279-U$1&lt;År1,0,T278*(1-VLOOKUP($A279,[1]Hugst!$R$5:$W$9,MATCH(ROUNDUP((U$1)/10,0)*10,[1]Hugst!$R$4:$W$4,0))))</f>
        <v>3444.7654421799934</v>
      </c>
      <c r="V279" s="168">
        <f ca="1">IF($C279-V$1&lt;År1,0,U278*(1-VLOOKUP($A279,[1]Hugst!$R$5:$W$9,MATCH(ROUNDUP((V$1)/10,0)*10,[1]Hugst!$R$4:$W$4,0))))</f>
        <v>3449.8606714632306</v>
      </c>
      <c r="W279" s="168">
        <f ca="1">IF($C279-W$1&lt;År1,0,V278*(1-VLOOKUP($A279,[1]Hugst!$R$5:$W$9,MATCH(ROUNDUP((W$1)/10,0)*10,[1]Hugst!$R$4:$W$4,0))))</f>
        <v>3454.9815049137515</v>
      </c>
      <c r="X279" s="168">
        <f ca="1">IF($C279-X$1&lt;År1,0,W278*(1-VLOOKUP($A279,[1]Hugst!$R$5:$W$9,MATCH(ROUNDUP((X$1)/10,0)*10,[1]Hugst!$R$4:$W$4,0))))</f>
        <v>3460.1280711956033</v>
      </c>
      <c r="Y279" s="168">
        <f ca="1">IF($C279-Y$1&lt;År1,0,X278*(1-VLOOKUP($A279,[1]Hugst!$R$5:$W$9,MATCH(ROUNDUP((Y$1)/10,0)*10,[1]Hugst!$R$4:$W$4,0))))</f>
        <v>3465.3004996196937</v>
      </c>
      <c r="Z279" s="168">
        <f ca="1">IF($C279-Z$1&lt;År1,0,Y278*(1-VLOOKUP($A279,[1]Hugst!$R$5:$W$9,MATCH(ROUNDUP((Z$1)/10,0)*10,[1]Hugst!$R$4:$W$4,0))))</f>
        <v>3469.3420871729172</v>
      </c>
      <c r="AA279" s="168">
        <f ca="1">IF($C279-AA$1&lt;År1,0,Z278*(1-VLOOKUP($A279,[1]Hugst!$R$5:$W$9,MATCH(ROUNDUP((AA$1)/10,0)*10,[1]Hugst!$R$4:$W$4,0))))</f>
        <v>3473.4067006051214</v>
      </c>
      <c r="AB279" s="168">
        <f ca="1">IF($C279-AB$1&lt;År1,0,AA278*(1-VLOOKUP($A279,[1]Hugst!$R$5:$W$9,MATCH(ROUNDUP((AB$1)/10,0)*10,[1]Hugst!$R$4:$W$4,0))))</f>
        <v>3477.4944465534322</v>
      </c>
      <c r="AC279" s="168">
        <f ca="1">IF($C279-AC$1&lt;År1,0,AB278*(1-VLOOKUP($A279,[1]Hugst!$R$5:$W$9,MATCH(ROUNDUP((AC$1)/10,0)*10,[1]Hugst!$R$4:$W$4,0))))</f>
        <v>3481.605432155794</v>
      </c>
      <c r="AD279" s="168">
        <f ca="1">IF($C279-AD$1&lt;År1,0,AC278*(1-VLOOKUP($A279,[1]Hugst!$R$5:$W$9,MATCH(ROUNDUP((AD$1)/10,0)*10,[1]Hugst!$R$4:$W$4,0))))</f>
        <v>3485.7397650530252</v>
      </c>
      <c r="AE279" s="168">
        <f ca="1">IF($C279-AE$1&lt;År1,0,AD278*(1-VLOOKUP($A279,[1]Hugst!$R$5:$W$9,MATCH(ROUNDUP((AE$1)/10,0)*10,[1]Hugst!$R$4:$W$4,0))))</f>
        <v>3489.8975533912526</v>
      </c>
      <c r="AF279" s="168">
        <f ca="1">IF($C279-AF$1&lt;År1,0,AE278*(1-VLOOKUP($A279,[1]Hugst!$R$5:$W$9,MATCH(ROUNDUP((AF$1)/10,0)*10,[1]Hugst!$R$4:$W$4,0))))</f>
        <v>3494.0789058242567</v>
      </c>
      <c r="AG279" s="168">
        <f ca="1">IF($C279-AG$1&lt;År1,0,AF278*(1-VLOOKUP($A279,[1]Hugst!$R$5:$W$9,MATCH(ROUNDUP((AG$1)/10,0)*10,[1]Hugst!$R$4:$W$4,0))))</f>
        <v>3498.2839315158803</v>
      </c>
      <c r="AH279" s="168">
        <f ca="1">IF($C279-AH$1&lt;År1,0,AG278*(1-VLOOKUP($A279,[1]Hugst!$R$5:$W$9,MATCH(ROUNDUP((AH$1)/10,0)*10,[1]Hugst!$R$4:$W$4,0))))</f>
        <v>3502.5127401423683</v>
      </c>
      <c r="AI279" s="168">
        <f ca="1">IF($C279-AI$1&lt;År1,0,AH278*(1-VLOOKUP($A279,[1]Hugst!$R$5:$W$9,MATCH(ROUNDUP((AI$1)/10,0)*10,[1]Hugst!$R$4:$W$4,0))))</f>
        <v>3506.7654418949433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935.80659216854838</v>
      </c>
      <c r="E280" s="168">
        <f t="shared" ca="1" si="6"/>
        <v>20.963928532364662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3387.5853355157278</v>
      </c>
      <c r="G280" s="168">
        <f ca="1">IF($C280-G$1&lt;År1,0,F279*(1-VLOOKUP($A280,[1]Hugst!$R$5:$W$9,MATCH(ROUNDUP((G$1)/10,0)*10,[1]Hugst!$R$4:$W$4,0))))</f>
        <v>3382.9542050915888</v>
      </c>
      <c r="H280" s="168">
        <f ca="1">IF($C280-H$1&lt;År1,0,G279*(1-VLOOKUP($A280,[1]Hugst!$R$5:$W$9,MATCH(ROUNDUP((H$1)/10,0)*10,[1]Hugst!$R$4:$W$4,0))))</f>
        <v>3386.5270409942141</v>
      </c>
      <c r="I280" s="168">
        <f ca="1">IF($C280-I$1&lt;År1,0,H279*(1-VLOOKUP($A280,[1]Hugst!$R$5:$W$9,MATCH(ROUNDUP((I$1)/10,0)*10,[1]Hugst!$R$4:$W$4,0))))</f>
        <v>3390.1214998577025</v>
      </c>
      <c r="J280" s="168">
        <f ca="1">IF($C280-J$1&lt;År1,0,I279*(1-VLOOKUP($A280,[1]Hugst!$R$5:$W$9,MATCH(ROUNDUP((J$1)/10,0)*10,[1]Hugst!$R$4:$W$4,0))))</f>
        <v>3393.7376915635805</v>
      </c>
      <c r="K280" s="168">
        <f ca="1">IF($C280-K$1&lt;År1,0,J279*(1-VLOOKUP($A280,[1]Hugst!$R$5:$W$9,MATCH(ROUNDUP((K$1)/10,0)*10,[1]Hugst!$R$4:$W$4,0))))</f>
        <v>3397.3757265458235</v>
      </c>
      <c r="L280" s="168">
        <f ca="1">IF($C280-L$1&lt;År1,0,K279*(1-VLOOKUP($A280,[1]Hugst!$R$5:$W$9,MATCH(ROUNDUP((L$1)/10,0)*10,[1]Hugst!$R$4:$W$4,0))))</f>
        <v>3401.035715793897</v>
      </c>
      <c r="M280" s="168">
        <f ca="1">IF($C280-M$1&lt;År1,0,L279*(1-VLOOKUP($A280,[1]Hugst!$R$5:$W$9,MATCH(ROUNDUP((M$1)/10,0)*10,[1]Hugst!$R$4:$W$4,0))))</f>
        <v>3404.71777085542</v>
      </c>
      <c r="N280" s="168">
        <f ca="1">IF($C280-N$1&lt;År1,0,M279*(1-VLOOKUP($A280,[1]Hugst!$R$5:$W$9,MATCH(ROUNDUP((N$1)/10,0)*10,[1]Hugst!$R$4:$W$4,0))))</f>
        <v>3408.4220038389003</v>
      </c>
      <c r="O280" s="168">
        <f ca="1">IF($C280-O$1&lt;År1,0,N279*(1-VLOOKUP($A280,[1]Hugst!$R$5:$W$9,MATCH(ROUNDUP((O$1)/10,0)*10,[1]Hugst!$R$4:$W$4,0))))</f>
        <v>3412.1485274166307</v>
      </c>
      <c r="P280" s="168">
        <f ca="1">IF($C280-P$1&lt;År1,0,O279*(1-VLOOKUP($A280,[1]Hugst!$R$5:$W$9,MATCH(ROUNDUP((P$1)/10,0)*10,[1]Hugst!$R$4:$W$4,0))))</f>
        <v>3415.8974548274973</v>
      </c>
      <c r="Q280" s="168">
        <f ca="1">IF($C280-Q$1&lt;År1,0,P279*(1-VLOOKUP($A280,[1]Hugst!$R$5:$W$9,MATCH(ROUNDUP((Q$1)/10,0)*10,[1]Hugst!$R$4:$W$4,0))))</f>
        <v>3419.6688998798318</v>
      </c>
      <c r="R280" s="168">
        <f ca="1">IF($C280-R$1&lt;År1,0,Q279*(1-VLOOKUP($A280,[1]Hugst!$R$5:$W$9,MATCH(ROUNDUP((R$1)/10,0)*10,[1]Hugst!$R$4:$W$4,0))))</f>
        <v>3424.638015885238</v>
      </c>
      <c r="S280" s="168">
        <f ca="1">IF($C280-S$1&lt;År1,0,R279*(1-VLOOKUP($A280,[1]Hugst!$R$5:$W$9,MATCH(ROUNDUP((S$1)/10,0)*10,[1]Hugst!$R$4:$W$4,0))))</f>
        <v>3429.6321023227474</v>
      </c>
      <c r="T280" s="168">
        <f ca="1">IF($C280-T$1&lt;År1,0,S279*(1-VLOOKUP($A280,[1]Hugst!$R$5:$W$9,MATCH(ROUNDUP((T$1)/10,0)*10,[1]Hugst!$R$4:$W$4,0))))</f>
        <v>3434.6512846720407</v>
      </c>
      <c r="U280" s="168">
        <f ca="1">IF($C280-U$1&lt;År1,0,T279*(1-VLOOKUP($A280,[1]Hugst!$R$5:$W$9,MATCH(ROUNDUP((U$1)/10,0)*10,[1]Hugst!$R$4:$W$4,0))))</f>
        <v>3439.6956890431875</v>
      </c>
      <c r="V280" s="168">
        <f ca="1">IF($C280-V$1&lt;År1,0,U279*(1-VLOOKUP($A280,[1]Hugst!$R$5:$W$9,MATCH(ROUNDUP((V$1)/10,0)*10,[1]Hugst!$R$4:$W$4,0))))</f>
        <v>3444.7654421799934</v>
      </c>
      <c r="W280" s="168">
        <f ca="1">IF($C280-W$1&lt;År1,0,V279*(1-VLOOKUP($A280,[1]Hugst!$R$5:$W$9,MATCH(ROUNDUP((W$1)/10,0)*10,[1]Hugst!$R$4:$W$4,0))))</f>
        <v>3449.8606714632306</v>
      </c>
      <c r="X280" s="168">
        <f ca="1">IF($C280-X$1&lt;År1,0,W279*(1-VLOOKUP($A280,[1]Hugst!$R$5:$W$9,MATCH(ROUNDUP((X$1)/10,0)*10,[1]Hugst!$R$4:$W$4,0))))</f>
        <v>3454.9815049137515</v>
      </c>
      <c r="Y280" s="168">
        <f ca="1">IF($C280-Y$1&lt;År1,0,X279*(1-VLOOKUP($A280,[1]Hugst!$R$5:$W$9,MATCH(ROUNDUP((Y$1)/10,0)*10,[1]Hugst!$R$4:$W$4,0))))</f>
        <v>3460.1280711956033</v>
      </c>
      <c r="Z280" s="168">
        <f ca="1">IF($C280-Z$1&lt;År1,0,Y279*(1-VLOOKUP($A280,[1]Hugst!$R$5:$W$9,MATCH(ROUNDUP((Z$1)/10,0)*10,[1]Hugst!$R$4:$W$4,0))))</f>
        <v>3464.1453994531539</v>
      </c>
      <c r="AA280" s="168">
        <f ca="1">IF($C280-AA$1&lt;År1,0,Z279*(1-VLOOKUP($A280,[1]Hugst!$R$5:$W$9,MATCH(ROUNDUP((AA$1)/10,0)*10,[1]Hugst!$R$4:$W$4,0))))</f>
        <v>3468.1856398105265</v>
      </c>
      <c r="AB280" s="168">
        <f ca="1">IF($C280-AB$1&lt;År1,0,AA279*(1-VLOOKUP($A280,[1]Hugst!$R$5:$W$9,MATCH(ROUNDUP((AB$1)/10,0)*10,[1]Hugst!$R$4:$W$4,0))))</f>
        <v>3472.2488983715866</v>
      </c>
      <c r="AC280" s="168">
        <f ca="1">IF($C280-AC$1&lt;År1,0,AB279*(1-VLOOKUP($A280,[1]Hugst!$R$5:$W$9,MATCH(ROUNDUP((AC$1)/10,0)*10,[1]Hugst!$R$4:$W$4,0))))</f>
        <v>3476.3352817379146</v>
      </c>
      <c r="AD280" s="168">
        <f ca="1">IF($C280-AD$1&lt;År1,0,AC279*(1-VLOOKUP($A280,[1]Hugst!$R$5:$W$9,MATCH(ROUNDUP((AD$1)/10,0)*10,[1]Hugst!$R$4:$W$4,0))))</f>
        <v>3480.4448970117423</v>
      </c>
      <c r="AE280" s="168">
        <f ca="1">IF($C280-AE$1&lt;År1,0,AD279*(1-VLOOKUP($A280,[1]Hugst!$R$5:$W$9,MATCH(ROUNDUP((AE$1)/10,0)*10,[1]Hugst!$R$4:$W$4,0))))</f>
        <v>3484.5778517980075</v>
      </c>
      <c r="AF280" s="168">
        <f ca="1">IF($C280-AF$1&lt;År1,0,AE279*(1-VLOOKUP($A280,[1]Hugst!$R$5:$W$9,MATCH(ROUNDUP((AF$1)/10,0)*10,[1]Hugst!$R$4:$W$4,0))))</f>
        <v>3488.734254206789</v>
      </c>
      <c r="AG280" s="168">
        <f ca="1">IF($C280-AG$1&lt;År1,0,AF279*(1-VLOOKUP($A280,[1]Hugst!$R$5:$W$9,MATCH(ROUNDUP((AG$1)/10,0)*10,[1]Hugst!$R$4:$W$4,0))))</f>
        <v>3492.9142128556487</v>
      </c>
      <c r="AH280" s="168">
        <f ca="1">IF($C280-AH$1&lt;År1,0,AG279*(1-VLOOKUP($A280,[1]Hugst!$R$5:$W$9,MATCH(ROUNDUP((AH$1)/10,0)*10,[1]Hugst!$R$4:$W$4,0))))</f>
        <v>3497.1178368720421</v>
      </c>
      <c r="AI280" s="168">
        <f ca="1">IF($C280-AI$1&lt;År1,0,AH279*(1-VLOOKUP($A280,[1]Hugst!$R$5:$W$9,MATCH(ROUNDUP((AI$1)/10,0)*10,[1]Hugst!$R$4:$W$4,0))))</f>
        <v>3501.3452358956542</v>
      </c>
      <c r="AJ280" s="168">
        <f ca="1">IF($C280-AJ$1&lt;År1,0,AI279*(1-VLOOKUP($A280,[1]Hugst!$R$5:$W$9,MATCH(ROUNDUP((AJ$1)/10,0)*10,[1]Hugst!$R$4:$W$4,0))))</f>
        <v>3497.4140673832235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318.36369594233838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687.54888112752417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316.77187746262643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685.95706264781222</v>
      </c>
      <c r="G282" s="168">
        <f ca="1">IF($C282-G$1&lt;År1,0,F281*(1-VLOOKUP($A282,[1]Hugst!$R$5:$W$9,MATCH(ROUNDUP((G$1)/10,0)*10,[1]Hugst!$R$4:$W$4,0))))</f>
        <v>687.54888112752417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315.18801807531418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684.37320326049996</v>
      </c>
      <c r="G283" s="168">
        <f ca="1">IF($C283-G$1&lt;År1,0,F282*(1-VLOOKUP($A283,[1]Hugst!$R$5:$W$9,MATCH(ROUNDUP((G$1)/10,0)*10,[1]Hugst!$R$4:$W$4,0))))</f>
        <v>685.95706264781222</v>
      </c>
      <c r="H283" s="168">
        <f ca="1">IF($C283-H$1&lt;År1,0,G282*(1-VLOOKUP($A283,[1]Hugst!$R$5:$W$9,MATCH(ROUNDUP((H$1)/10,0)*10,[1]Hugst!$R$4:$W$4,0))))</f>
        <v>687.54888112752417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313.61207798492978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682.79726317011557</v>
      </c>
      <c r="G284" s="168">
        <f ca="1">IF($C284-G$1&lt;År1,0,F283*(1-VLOOKUP($A284,[1]Hugst!$R$5:$W$9,MATCH(ROUNDUP((G$1)/10,0)*10,[1]Hugst!$R$4:$W$4,0))))</f>
        <v>684.37320326049996</v>
      </c>
      <c r="H284" s="168">
        <f ca="1">IF($C284-H$1&lt;År1,0,G283*(1-VLOOKUP($A284,[1]Hugst!$R$5:$W$9,MATCH(ROUNDUP((H$1)/10,0)*10,[1]Hugst!$R$4:$W$4,0))))</f>
        <v>685.95706264781222</v>
      </c>
      <c r="I284" s="168">
        <f ca="1">IF($C284-I$1&lt;År1,0,H283*(1-VLOOKUP($A284,[1]Hugst!$R$5:$W$9,MATCH(ROUNDUP((I$1)/10,0)*10,[1]Hugst!$R$4:$W$4,0))))</f>
        <v>687.54888112752417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312.04401759501343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681.22920278019922</v>
      </c>
      <c r="G285" s="168">
        <f ca="1">IF($C285-G$1&lt;År1,0,F284*(1-VLOOKUP($A285,[1]Hugst!$R$5:$W$9,MATCH(ROUNDUP((G$1)/10,0)*10,[1]Hugst!$R$4:$W$4,0))))</f>
        <v>682.79726317011557</v>
      </c>
      <c r="H285" s="168">
        <f ca="1">IF($C285-H$1&lt;År1,0,G284*(1-VLOOKUP($A285,[1]Hugst!$R$5:$W$9,MATCH(ROUNDUP((H$1)/10,0)*10,[1]Hugst!$R$4:$W$4,0))))</f>
        <v>684.37320326049996</v>
      </c>
      <c r="I285" s="168">
        <f ca="1">IF($C285-I$1&lt;År1,0,H284*(1-VLOOKUP($A285,[1]Hugst!$R$5:$W$9,MATCH(ROUNDUP((I$1)/10,0)*10,[1]Hugst!$R$4:$W$4,0))))</f>
        <v>685.95706264781222</v>
      </c>
      <c r="J285" s="168">
        <f ca="1">IF($C285-J$1&lt;År1,0,I284*(1-VLOOKUP($A285,[1]Hugst!$R$5:$W$9,MATCH(ROUNDUP((J$1)/10,0)*10,[1]Hugst!$R$4:$W$4,0))))</f>
        <v>687.54888112752417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310.48379750703316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679.66898269221895</v>
      </c>
      <c r="G286" s="168">
        <f ca="1">IF($C286-G$1&lt;År1,0,F285*(1-VLOOKUP($A286,[1]Hugst!$R$5:$W$9,MATCH(ROUNDUP((G$1)/10,0)*10,[1]Hugst!$R$4:$W$4,0))))</f>
        <v>681.22920278019922</v>
      </c>
      <c r="H286" s="168">
        <f ca="1">IF($C286-H$1&lt;År1,0,G285*(1-VLOOKUP($A286,[1]Hugst!$R$5:$W$9,MATCH(ROUNDUP((H$1)/10,0)*10,[1]Hugst!$R$4:$W$4,0))))</f>
        <v>682.79726317011557</v>
      </c>
      <c r="I286" s="168">
        <f ca="1">IF($C286-I$1&lt;År1,0,H285*(1-VLOOKUP($A286,[1]Hugst!$R$5:$W$9,MATCH(ROUNDUP((I$1)/10,0)*10,[1]Hugst!$R$4:$W$4,0))))</f>
        <v>684.37320326049996</v>
      </c>
      <c r="J286" s="168">
        <f ca="1">IF($C286-J$1&lt;År1,0,I285*(1-VLOOKUP($A286,[1]Hugst!$R$5:$W$9,MATCH(ROUNDUP((J$1)/10,0)*10,[1]Hugst!$R$4:$W$4,0))))</f>
        <v>685.95706264781222</v>
      </c>
      <c r="K286" s="168">
        <f ca="1">IF($C286-K$1&lt;År1,0,J285*(1-VLOOKUP($A286,[1]Hugst!$R$5:$W$9,MATCH(ROUNDUP((K$1)/10,0)*10,[1]Hugst!$R$4:$W$4,0))))</f>
        <v>687.54888112752417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308.93137851951178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678.11656370469757</v>
      </c>
      <c r="G287" s="168">
        <f ca="1">IF($C287-G$1&lt;År1,0,F286*(1-VLOOKUP($A287,[1]Hugst!$R$5:$W$9,MATCH(ROUNDUP((G$1)/10,0)*10,[1]Hugst!$R$4:$W$4,0))))</f>
        <v>679.66898269221895</v>
      </c>
      <c r="H287" s="168">
        <f ca="1">IF($C287-H$1&lt;År1,0,G286*(1-VLOOKUP($A287,[1]Hugst!$R$5:$W$9,MATCH(ROUNDUP((H$1)/10,0)*10,[1]Hugst!$R$4:$W$4,0))))</f>
        <v>681.22920278019922</v>
      </c>
      <c r="I287" s="168">
        <f ca="1">IF($C287-I$1&lt;År1,0,H286*(1-VLOOKUP($A287,[1]Hugst!$R$5:$W$9,MATCH(ROUNDUP((I$1)/10,0)*10,[1]Hugst!$R$4:$W$4,0))))</f>
        <v>682.79726317011557</v>
      </c>
      <c r="J287" s="168">
        <f ca="1">IF($C287-J$1&lt;År1,0,I286*(1-VLOOKUP($A287,[1]Hugst!$R$5:$W$9,MATCH(ROUNDUP((J$1)/10,0)*10,[1]Hugst!$R$4:$W$4,0))))</f>
        <v>684.37320326049996</v>
      </c>
      <c r="K287" s="168">
        <f ca="1">IF($C287-K$1&lt;År1,0,J286*(1-VLOOKUP($A287,[1]Hugst!$R$5:$W$9,MATCH(ROUNDUP((K$1)/10,0)*10,[1]Hugst!$R$4:$W$4,0))))</f>
        <v>685.95706264781222</v>
      </c>
      <c r="L287" s="168">
        <f ca="1">IF($C287-L$1&lt;År1,0,K286*(1-VLOOKUP($A287,[1]Hugst!$R$5:$W$9,MATCH(ROUNDUP((L$1)/10,0)*10,[1]Hugst!$R$4:$W$4,0))))</f>
        <v>687.54888112752417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307.38672162689909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676.57190681208488</v>
      </c>
      <c r="G288" s="168">
        <f ca="1">IF($C288-G$1&lt;År1,0,F287*(1-VLOOKUP($A288,[1]Hugst!$R$5:$W$9,MATCH(ROUNDUP((G$1)/10,0)*10,[1]Hugst!$R$4:$W$4,0))))</f>
        <v>678.11656370469757</v>
      </c>
      <c r="H288" s="168">
        <f ca="1">IF($C288-H$1&lt;År1,0,G287*(1-VLOOKUP($A288,[1]Hugst!$R$5:$W$9,MATCH(ROUNDUP((H$1)/10,0)*10,[1]Hugst!$R$4:$W$4,0))))</f>
        <v>679.66898269221895</v>
      </c>
      <c r="I288" s="168">
        <f ca="1">IF($C288-I$1&lt;År1,0,H287*(1-VLOOKUP($A288,[1]Hugst!$R$5:$W$9,MATCH(ROUNDUP((I$1)/10,0)*10,[1]Hugst!$R$4:$W$4,0))))</f>
        <v>681.22920278019922</v>
      </c>
      <c r="J288" s="168">
        <f ca="1">IF($C288-J$1&lt;År1,0,I287*(1-VLOOKUP($A288,[1]Hugst!$R$5:$W$9,MATCH(ROUNDUP((J$1)/10,0)*10,[1]Hugst!$R$4:$W$4,0))))</f>
        <v>682.79726317011557</v>
      </c>
      <c r="K288" s="168">
        <f ca="1">IF($C288-K$1&lt;År1,0,J287*(1-VLOOKUP($A288,[1]Hugst!$R$5:$W$9,MATCH(ROUNDUP((K$1)/10,0)*10,[1]Hugst!$R$4:$W$4,0))))</f>
        <v>684.37320326049996</v>
      </c>
      <c r="L288" s="168">
        <f ca="1">IF($C288-L$1&lt;År1,0,K287*(1-VLOOKUP($A288,[1]Hugst!$R$5:$W$9,MATCH(ROUNDUP((L$1)/10,0)*10,[1]Hugst!$R$4:$W$4,0))))</f>
        <v>685.95706264781222</v>
      </c>
      <c r="M288" s="168">
        <f ca="1">IF($C288-M$1&lt;År1,0,L287*(1-VLOOKUP($A288,[1]Hugst!$R$5:$W$9,MATCH(ROUNDUP((M$1)/10,0)*10,[1]Hugst!$R$4:$W$4,0))))</f>
        <v>687.54888112752417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305.84978801877151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675.03497320395729</v>
      </c>
      <c r="G289" s="168">
        <f ca="1">IF($C289-G$1&lt;År1,0,F288*(1-VLOOKUP($A289,[1]Hugst!$R$5:$W$9,MATCH(ROUNDUP((G$1)/10,0)*10,[1]Hugst!$R$4:$W$4,0))))</f>
        <v>676.57190681208488</v>
      </c>
      <c r="H289" s="168">
        <f ca="1">IF($C289-H$1&lt;År1,0,G288*(1-VLOOKUP($A289,[1]Hugst!$R$5:$W$9,MATCH(ROUNDUP((H$1)/10,0)*10,[1]Hugst!$R$4:$W$4,0))))</f>
        <v>678.11656370469757</v>
      </c>
      <c r="I289" s="168">
        <f ca="1">IF($C289-I$1&lt;År1,0,H288*(1-VLOOKUP($A289,[1]Hugst!$R$5:$W$9,MATCH(ROUNDUP((I$1)/10,0)*10,[1]Hugst!$R$4:$W$4,0))))</f>
        <v>679.66898269221895</v>
      </c>
      <c r="J289" s="168">
        <f ca="1">IF($C289-J$1&lt;År1,0,I288*(1-VLOOKUP($A289,[1]Hugst!$R$5:$W$9,MATCH(ROUNDUP((J$1)/10,0)*10,[1]Hugst!$R$4:$W$4,0))))</f>
        <v>681.22920278019922</v>
      </c>
      <c r="K289" s="168">
        <f ca="1">IF($C289-K$1&lt;År1,0,J288*(1-VLOOKUP($A289,[1]Hugst!$R$5:$W$9,MATCH(ROUNDUP((K$1)/10,0)*10,[1]Hugst!$R$4:$W$4,0))))</f>
        <v>682.79726317011557</v>
      </c>
      <c r="L289" s="168">
        <f ca="1">IF($C289-L$1&lt;År1,0,K288*(1-VLOOKUP($A289,[1]Hugst!$R$5:$W$9,MATCH(ROUNDUP((L$1)/10,0)*10,[1]Hugst!$R$4:$W$4,0))))</f>
        <v>684.37320326049996</v>
      </c>
      <c r="M289" s="168">
        <f ca="1">IF($C289-M$1&lt;År1,0,L288*(1-VLOOKUP($A289,[1]Hugst!$R$5:$W$9,MATCH(ROUNDUP((M$1)/10,0)*10,[1]Hugst!$R$4:$W$4,0))))</f>
        <v>685.95706264781222</v>
      </c>
      <c r="N289" s="168">
        <f ca="1">IF($C289-N$1&lt;År1,0,M288*(1-VLOOKUP($A289,[1]Hugst!$R$5:$W$9,MATCH(ROUNDUP((N$1)/10,0)*10,[1]Hugst!$R$4:$W$4,0))))</f>
        <v>687.54888112752417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304.32053907867521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673.505724263861</v>
      </c>
      <c r="G290" s="168">
        <f ca="1">IF($C290-G$1&lt;År1,0,F289*(1-VLOOKUP($A290,[1]Hugst!$R$5:$W$9,MATCH(ROUNDUP((G$1)/10,0)*10,[1]Hugst!$R$4:$W$4,0))))</f>
        <v>675.03497320395729</v>
      </c>
      <c r="H290" s="168">
        <f ca="1">IF($C290-H$1&lt;År1,0,G289*(1-VLOOKUP($A290,[1]Hugst!$R$5:$W$9,MATCH(ROUNDUP((H$1)/10,0)*10,[1]Hugst!$R$4:$W$4,0))))</f>
        <v>676.57190681208488</v>
      </c>
      <c r="I290" s="168">
        <f ca="1">IF($C290-I$1&lt;År1,0,H289*(1-VLOOKUP($A290,[1]Hugst!$R$5:$W$9,MATCH(ROUNDUP((I$1)/10,0)*10,[1]Hugst!$R$4:$W$4,0))))</f>
        <v>678.11656370469757</v>
      </c>
      <c r="J290" s="168">
        <f ca="1">IF($C290-J$1&lt;År1,0,I289*(1-VLOOKUP($A290,[1]Hugst!$R$5:$W$9,MATCH(ROUNDUP((J$1)/10,0)*10,[1]Hugst!$R$4:$W$4,0))))</f>
        <v>679.66898269221895</v>
      </c>
      <c r="K290" s="168">
        <f ca="1">IF($C290-K$1&lt;År1,0,J289*(1-VLOOKUP($A290,[1]Hugst!$R$5:$W$9,MATCH(ROUNDUP((K$1)/10,0)*10,[1]Hugst!$R$4:$W$4,0))))</f>
        <v>681.22920278019922</v>
      </c>
      <c r="L290" s="168">
        <f ca="1">IF($C290-L$1&lt;År1,0,K289*(1-VLOOKUP($A290,[1]Hugst!$R$5:$W$9,MATCH(ROUNDUP((L$1)/10,0)*10,[1]Hugst!$R$4:$W$4,0))))</f>
        <v>682.79726317011557</v>
      </c>
      <c r="M290" s="168">
        <f ca="1">IF($C290-M$1&lt;År1,0,L289*(1-VLOOKUP($A290,[1]Hugst!$R$5:$W$9,MATCH(ROUNDUP((M$1)/10,0)*10,[1]Hugst!$R$4:$W$4,0))))</f>
        <v>684.37320326049996</v>
      </c>
      <c r="N290" s="168">
        <f ca="1">IF($C290-N$1&lt;År1,0,M289*(1-VLOOKUP($A290,[1]Hugst!$R$5:$W$9,MATCH(ROUNDUP((N$1)/10,0)*10,[1]Hugst!$R$4:$W$4,0))))</f>
        <v>685.95706264781222</v>
      </c>
      <c r="O290" s="168">
        <f ca="1">IF($C290-O$1&lt;År1,0,N289*(1-VLOOKUP($A290,[1]Hugst!$R$5:$W$9,MATCH(ROUNDUP((O$1)/10,0)*10,[1]Hugst!$R$4:$W$4,0))))</f>
        <v>687.54888112752417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302.7989363832894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671.98412156847519</v>
      </c>
      <c r="G291" s="168">
        <f ca="1">IF($C291-G$1&lt;År1,0,F290*(1-VLOOKUP($A291,[1]Hugst!$R$5:$W$9,MATCH(ROUNDUP((G$1)/10,0)*10,[1]Hugst!$R$4:$W$4,0))))</f>
        <v>673.505724263861</v>
      </c>
      <c r="H291" s="168">
        <f ca="1">IF($C291-H$1&lt;År1,0,G290*(1-VLOOKUP($A291,[1]Hugst!$R$5:$W$9,MATCH(ROUNDUP((H$1)/10,0)*10,[1]Hugst!$R$4:$W$4,0))))</f>
        <v>675.03497320395729</v>
      </c>
      <c r="I291" s="168">
        <f ca="1">IF($C291-I$1&lt;År1,0,H290*(1-VLOOKUP($A291,[1]Hugst!$R$5:$W$9,MATCH(ROUNDUP((I$1)/10,0)*10,[1]Hugst!$R$4:$W$4,0))))</f>
        <v>676.57190681208488</v>
      </c>
      <c r="J291" s="168">
        <f ca="1">IF($C291-J$1&lt;År1,0,I290*(1-VLOOKUP($A291,[1]Hugst!$R$5:$W$9,MATCH(ROUNDUP((J$1)/10,0)*10,[1]Hugst!$R$4:$W$4,0))))</f>
        <v>678.11656370469757</v>
      </c>
      <c r="K291" s="168">
        <f ca="1">IF($C291-K$1&lt;År1,0,J290*(1-VLOOKUP($A291,[1]Hugst!$R$5:$W$9,MATCH(ROUNDUP((K$1)/10,0)*10,[1]Hugst!$R$4:$W$4,0))))</f>
        <v>679.66898269221895</v>
      </c>
      <c r="L291" s="168">
        <f ca="1">IF($C291-L$1&lt;År1,0,K290*(1-VLOOKUP($A291,[1]Hugst!$R$5:$W$9,MATCH(ROUNDUP((L$1)/10,0)*10,[1]Hugst!$R$4:$W$4,0))))</f>
        <v>681.22920278019922</v>
      </c>
      <c r="M291" s="168">
        <f ca="1">IF($C291-M$1&lt;År1,0,L290*(1-VLOOKUP($A291,[1]Hugst!$R$5:$W$9,MATCH(ROUNDUP((M$1)/10,0)*10,[1]Hugst!$R$4:$W$4,0))))</f>
        <v>682.79726317011557</v>
      </c>
      <c r="N291" s="168">
        <f ca="1">IF($C291-N$1&lt;År1,0,M290*(1-VLOOKUP($A291,[1]Hugst!$R$5:$W$9,MATCH(ROUNDUP((N$1)/10,0)*10,[1]Hugst!$R$4:$W$4,0))))</f>
        <v>684.37320326049996</v>
      </c>
      <c r="O291" s="168">
        <f ca="1">IF($C291-O$1&lt;År1,0,N290*(1-VLOOKUP($A291,[1]Hugst!$R$5:$W$9,MATCH(ROUNDUP((O$1)/10,0)*10,[1]Hugst!$R$4:$W$4,0))))</f>
        <v>685.95706264781222</v>
      </c>
      <c r="P291" s="168">
        <f ca="1">IF($C291-P$1&lt;År1,0,O290*(1-VLOOKUP($A291,[1]Hugst!$R$5:$W$9,MATCH(ROUNDUP((P$1)/10,0)*10,[1]Hugst!$R$4:$W$4,0))))</f>
        <v>687.54888112752417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301.28494170135673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670.47012688654138</v>
      </c>
      <c r="G292" s="168">
        <f ca="1">IF($C292-G$1&lt;År1,0,F291*(1-VLOOKUP($A292,[1]Hugst!$R$5:$W$9,MATCH(ROUNDUP((G$1)/10,0)*10,[1]Hugst!$R$4:$W$4,0))))</f>
        <v>671.98412156847519</v>
      </c>
      <c r="H292" s="168">
        <f ca="1">IF($C292-H$1&lt;År1,0,G291*(1-VLOOKUP($A292,[1]Hugst!$R$5:$W$9,MATCH(ROUNDUP((H$1)/10,0)*10,[1]Hugst!$R$4:$W$4,0))))</f>
        <v>673.505724263861</v>
      </c>
      <c r="I292" s="168">
        <f ca="1">IF($C292-I$1&lt;År1,0,H291*(1-VLOOKUP($A292,[1]Hugst!$R$5:$W$9,MATCH(ROUNDUP((I$1)/10,0)*10,[1]Hugst!$R$4:$W$4,0))))</f>
        <v>675.03497320395729</v>
      </c>
      <c r="J292" s="168">
        <f ca="1">IF($C292-J$1&lt;År1,0,I291*(1-VLOOKUP($A292,[1]Hugst!$R$5:$W$9,MATCH(ROUNDUP((J$1)/10,0)*10,[1]Hugst!$R$4:$W$4,0))))</f>
        <v>676.57190681208488</v>
      </c>
      <c r="K292" s="168">
        <f ca="1">IF($C292-K$1&lt;År1,0,J291*(1-VLOOKUP($A292,[1]Hugst!$R$5:$W$9,MATCH(ROUNDUP((K$1)/10,0)*10,[1]Hugst!$R$4:$W$4,0))))</f>
        <v>678.11656370469757</v>
      </c>
      <c r="L292" s="168">
        <f ca="1">IF($C292-L$1&lt;År1,0,K291*(1-VLOOKUP($A292,[1]Hugst!$R$5:$W$9,MATCH(ROUNDUP((L$1)/10,0)*10,[1]Hugst!$R$4:$W$4,0))))</f>
        <v>679.66898269221895</v>
      </c>
      <c r="M292" s="168">
        <f ca="1">IF($C292-M$1&lt;År1,0,L291*(1-VLOOKUP($A292,[1]Hugst!$R$5:$W$9,MATCH(ROUNDUP((M$1)/10,0)*10,[1]Hugst!$R$4:$W$4,0))))</f>
        <v>681.22920278019922</v>
      </c>
      <c r="N292" s="168">
        <f ca="1">IF($C292-N$1&lt;År1,0,M291*(1-VLOOKUP($A292,[1]Hugst!$R$5:$W$9,MATCH(ROUNDUP((N$1)/10,0)*10,[1]Hugst!$R$4:$W$4,0))))</f>
        <v>682.79726317011557</v>
      </c>
      <c r="O292" s="168">
        <f ca="1">IF($C292-O$1&lt;År1,0,N291*(1-VLOOKUP($A292,[1]Hugst!$R$5:$W$9,MATCH(ROUNDUP((O$1)/10,0)*10,[1]Hugst!$R$4:$W$4,0))))</f>
        <v>684.37320326049996</v>
      </c>
      <c r="P292" s="168">
        <f ca="1">IF($C292-P$1&lt;År1,0,O291*(1-VLOOKUP($A292,[1]Hugst!$R$5:$W$9,MATCH(ROUNDUP((P$1)/10,0)*10,[1]Hugst!$R$4:$W$4,0))))</f>
        <v>685.95706264781222</v>
      </c>
      <c r="Q292" s="168">
        <f ca="1">IF($C292-Q$1&lt;År1,0,P291*(1-VLOOKUP($A292,[1]Hugst!$R$5:$W$9,MATCH(ROUNDUP((Q$1)/10,0)*10,[1]Hugst!$R$4:$W$4,0))))</f>
        <v>687.54888112752417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299.77851699286111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668.96370217804576</v>
      </c>
      <c r="G293" s="168">
        <f ca="1">IF($C293-G$1&lt;År1,0,F292*(1-VLOOKUP($A293,[1]Hugst!$R$5:$W$9,MATCH(ROUNDUP((G$1)/10,0)*10,[1]Hugst!$R$4:$W$4,0))))</f>
        <v>670.47012688654138</v>
      </c>
      <c r="H293" s="168">
        <f ca="1">IF($C293-H$1&lt;År1,0,G292*(1-VLOOKUP($A293,[1]Hugst!$R$5:$W$9,MATCH(ROUNDUP((H$1)/10,0)*10,[1]Hugst!$R$4:$W$4,0))))</f>
        <v>671.98412156847519</v>
      </c>
      <c r="I293" s="168">
        <f ca="1">IF($C293-I$1&lt;År1,0,H292*(1-VLOOKUP($A293,[1]Hugst!$R$5:$W$9,MATCH(ROUNDUP((I$1)/10,0)*10,[1]Hugst!$R$4:$W$4,0))))</f>
        <v>673.505724263861</v>
      </c>
      <c r="J293" s="168">
        <f ca="1">IF($C293-J$1&lt;År1,0,I292*(1-VLOOKUP($A293,[1]Hugst!$R$5:$W$9,MATCH(ROUNDUP((J$1)/10,0)*10,[1]Hugst!$R$4:$W$4,0))))</f>
        <v>675.03497320395729</v>
      </c>
      <c r="K293" s="168">
        <f ca="1">IF($C293-K$1&lt;År1,0,J292*(1-VLOOKUP($A293,[1]Hugst!$R$5:$W$9,MATCH(ROUNDUP((K$1)/10,0)*10,[1]Hugst!$R$4:$W$4,0))))</f>
        <v>676.57190681208488</v>
      </c>
      <c r="L293" s="168">
        <f ca="1">IF($C293-L$1&lt;År1,0,K292*(1-VLOOKUP($A293,[1]Hugst!$R$5:$W$9,MATCH(ROUNDUP((L$1)/10,0)*10,[1]Hugst!$R$4:$W$4,0))))</f>
        <v>678.11656370469757</v>
      </c>
      <c r="M293" s="168">
        <f ca="1">IF($C293-M$1&lt;År1,0,L292*(1-VLOOKUP($A293,[1]Hugst!$R$5:$W$9,MATCH(ROUNDUP((M$1)/10,0)*10,[1]Hugst!$R$4:$W$4,0))))</f>
        <v>679.66898269221895</v>
      </c>
      <c r="N293" s="168">
        <f ca="1">IF($C293-N$1&lt;År1,0,M292*(1-VLOOKUP($A293,[1]Hugst!$R$5:$W$9,MATCH(ROUNDUP((N$1)/10,0)*10,[1]Hugst!$R$4:$W$4,0))))</f>
        <v>681.22920278019922</v>
      </c>
      <c r="O293" s="168">
        <f ca="1">IF($C293-O$1&lt;År1,0,N292*(1-VLOOKUP($A293,[1]Hugst!$R$5:$W$9,MATCH(ROUNDUP((O$1)/10,0)*10,[1]Hugst!$R$4:$W$4,0))))</f>
        <v>682.79726317011557</v>
      </c>
      <c r="P293" s="168">
        <f ca="1">IF($C293-P$1&lt;År1,0,O292*(1-VLOOKUP($A293,[1]Hugst!$R$5:$W$9,MATCH(ROUNDUP((P$1)/10,0)*10,[1]Hugst!$R$4:$W$4,0))))</f>
        <v>684.37320326049996</v>
      </c>
      <c r="Q293" s="168">
        <f ca="1">IF($C293-Q$1&lt;År1,0,P292*(1-VLOOKUP($A293,[1]Hugst!$R$5:$W$9,MATCH(ROUNDUP((Q$1)/10,0)*10,[1]Hugst!$R$4:$W$4,0))))</f>
        <v>685.95706264781222</v>
      </c>
      <c r="R293" s="168">
        <f ca="1">IF($C293-R$1&lt;År1,0,Q292*(1-VLOOKUP($A293,[1]Hugst!$R$5:$W$9,MATCH(ROUNDUP((R$1)/10,0)*10,[1]Hugst!$R$4:$W$4,0))))</f>
        <v>687.54888112752417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298.2796244078927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667.46480959307735</v>
      </c>
      <c r="G294" s="168">
        <f ca="1">IF($C294-G$1&lt;År1,0,F293*(1-VLOOKUP($A294,[1]Hugst!$R$5:$W$9,MATCH(ROUNDUP((G$1)/10,0)*10,[1]Hugst!$R$4:$W$4,0))))</f>
        <v>668.96370217804576</v>
      </c>
      <c r="H294" s="168">
        <f ca="1">IF($C294-H$1&lt;År1,0,G293*(1-VLOOKUP($A294,[1]Hugst!$R$5:$W$9,MATCH(ROUNDUP((H$1)/10,0)*10,[1]Hugst!$R$4:$W$4,0))))</f>
        <v>670.47012688654138</v>
      </c>
      <c r="I294" s="168">
        <f ca="1">IF($C294-I$1&lt;År1,0,H293*(1-VLOOKUP($A294,[1]Hugst!$R$5:$W$9,MATCH(ROUNDUP((I$1)/10,0)*10,[1]Hugst!$R$4:$W$4,0))))</f>
        <v>671.98412156847519</v>
      </c>
      <c r="J294" s="168">
        <f ca="1">IF($C294-J$1&lt;År1,0,I293*(1-VLOOKUP($A294,[1]Hugst!$R$5:$W$9,MATCH(ROUNDUP((J$1)/10,0)*10,[1]Hugst!$R$4:$W$4,0))))</f>
        <v>673.505724263861</v>
      </c>
      <c r="K294" s="168">
        <f ca="1">IF($C294-K$1&lt;År1,0,J293*(1-VLOOKUP($A294,[1]Hugst!$R$5:$W$9,MATCH(ROUNDUP((K$1)/10,0)*10,[1]Hugst!$R$4:$W$4,0))))</f>
        <v>675.03497320395729</v>
      </c>
      <c r="L294" s="168">
        <f ca="1">IF($C294-L$1&lt;År1,0,K293*(1-VLOOKUP($A294,[1]Hugst!$R$5:$W$9,MATCH(ROUNDUP((L$1)/10,0)*10,[1]Hugst!$R$4:$W$4,0))))</f>
        <v>676.57190681208488</v>
      </c>
      <c r="M294" s="168">
        <f ca="1">IF($C294-M$1&lt;År1,0,L293*(1-VLOOKUP($A294,[1]Hugst!$R$5:$W$9,MATCH(ROUNDUP((M$1)/10,0)*10,[1]Hugst!$R$4:$W$4,0))))</f>
        <v>678.11656370469757</v>
      </c>
      <c r="N294" s="168">
        <f ca="1">IF($C294-N$1&lt;År1,0,M293*(1-VLOOKUP($A294,[1]Hugst!$R$5:$W$9,MATCH(ROUNDUP((N$1)/10,0)*10,[1]Hugst!$R$4:$W$4,0))))</f>
        <v>679.66898269221895</v>
      </c>
      <c r="O294" s="168">
        <f ca="1">IF($C294-O$1&lt;År1,0,N293*(1-VLOOKUP($A294,[1]Hugst!$R$5:$W$9,MATCH(ROUNDUP((O$1)/10,0)*10,[1]Hugst!$R$4:$W$4,0))))</f>
        <v>681.22920278019922</v>
      </c>
      <c r="P294" s="168">
        <f ca="1">IF($C294-P$1&lt;År1,0,O293*(1-VLOOKUP($A294,[1]Hugst!$R$5:$W$9,MATCH(ROUNDUP((P$1)/10,0)*10,[1]Hugst!$R$4:$W$4,0))))</f>
        <v>682.79726317011557</v>
      </c>
      <c r="Q294" s="168">
        <f ca="1">IF($C294-Q$1&lt;År1,0,P293*(1-VLOOKUP($A294,[1]Hugst!$R$5:$W$9,MATCH(ROUNDUP((Q$1)/10,0)*10,[1]Hugst!$R$4:$W$4,0))))</f>
        <v>684.37320326049996</v>
      </c>
      <c r="R294" s="168">
        <f ca="1">IF($C294-R$1&lt;År1,0,Q293*(1-VLOOKUP($A294,[1]Hugst!$R$5:$W$9,MATCH(ROUNDUP((R$1)/10,0)*10,[1]Hugst!$R$4:$W$4,0))))</f>
        <v>685.95706264781222</v>
      </c>
      <c r="S294" s="168">
        <f ca="1">IF($C294-S$1&lt;År1,0,R293*(1-VLOOKUP($A294,[1]Hugst!$R$5:$W$9,MATCH(ROUNDUP((S$1)/10,0)*10,[1]Hugst!$R$4:$W$4,0))))</f>
        <v>687.54888112752417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296.78822628585476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665.97341147103941</v>
      </c>
      <c r="G295" s="168">
        <f ca="1">IF($C295-G$1&lt;År1,0,F294*(1-VLOOKUP($A295,[1]Hugst!$R$5:$W$9,MATCH(ROUNDUP((G$1)/10,0)*10,[1]Hugst!$R$4:$W$4,0))))</f>
        <v>667.46480959307735</v>
      </c>
      <c r="H295" s="168">
        <f ca="1">IF($C295-H$1&lt;År1,0,G294*(1-VLOOKUP($A295,[1]Hugst!$R$5:$W$9,MATCH(ROUNDUP((H$1)/10,0)*10,[1]Hugst!$R$4:$W$4,0))))</f>
        <v>668.96370217804576</v>
      </c>
      <c r="I295" s="168">
        <f ca="1">IF($C295-I$1&lt;År1,0,H294*(1-VLOOKUP($A295,[1]Hugst!$R$5:$W$9,MATCH(ROUNDUP((I$1)/10,0)*10,[1]Hugst!$R$4:$W$4,0))))</f>
        <v>670.47012688654138</v>
      </c>
      <c r="J295" s="168">
        <f ca="1">IF($C295-J$1&lt;År1,0,I294*(1-VLOOKUP($A295,[1]Hugst!$R$5:$W$9,MATCH(ROUNDUP((J$1)/10,0)*10,[1]Hugst!$R$4:$W$4,0))))</f>
        <v>671.98412156847519</v>
      </c>
      <c r="K295" s="168">
        <f ca="1">IF($C295-K$1&lt;År1,0,J294*(1-VLOOKUP($A295,[1]Hugst!$R$5:$W$9,MATCH(ROUNDUP((K$1)/10,0)*10,[1]Hugst!$R$4:$W$4,0))))</f>
        <v>673.505724263861</v>
      </c>
      <c r="L295" s="168">
        <f ca="1">IF($C295-L$1&lt;År1,0,K294*(1-VLOOKUP($A295,[1]Hugst!$R$5:$W$9,MATCH(ROUNDUP((L$1)/10,0)*10,[1]Hugst!$R$4:$W$4,0))))</f>
        <v>675.03497320395729</v>
      </c>
      <c r="M295" s="168">
        <f ca="1">IF($C295-M$1&lt;År1,0,L294*(1-VLOOKUP($A295,[1]Hugst!$R$5:$W$9,MATCH(ROUNDUP((M$1)/10,0)*10,[1]Hugst!$R$4:$W$4,0))))</f>
        <v>676.57190681208488</v>
      </c>
      <c r="N295" s="168">
        <f ca="1">IF($C295-N$1&lt;År1,0,M294*(1-VLOOKUP($A295,[1]Hugst!$R$5:$W$9,MATCH(ROUNDUP((N$1)/10,0)*10,[1]Hugst!$R$4:$W$4,0))))</f>
        <v>678.11656370469757</v>
      </c>
      <c r="O295" s="168">
        <f ca="1">IF($C295-O$1&lt;År1,0,N294*(1-VLOOKUP($A295,[1]Hugst!$R$5:$W$9,MATCH(ROUNDUP((O$1)/10,0)*10,[1]Hugst!$R$4:$W$4,0))))</f>
        <v>679.66898269221895</v>
      </c>
      <c r="P295" s="168">
        <f ca="1">IF($C295-P$1&lt;År1,0,O294*(1-VLOOKUP($A295,[1]Hugst!$R$5:$W$9,MATCH(ROUNDUP((P$1)/10,0)*10,[1]Hugst!$R$4:$W$4,0))))</f>
        <v>681.22920278019922</v>
      </c>
      <c r="Q295" s="168">
        <f ca="1">IF($C295-Q$1&lt;År1,0,P294*(1-VLOOKUP($A295,[1]Hugst!$R$5:$W$9,MATCH(ROUNDUP((Q$1)/10,0)*10,[1]Hugst!$R$4:$W$4,0))))</f>
        <v>682.79726317011557</v>
      </c>
      <c r="R295" s="168">
        <f ca="1">IF($C295-R$1&lt;År1,0,Q294*(1-VLOOKUP($A295,[1]Hugst!$R$5:$W$9,MATCH(ROUNDUP((R$1)/10,0)*10,[1]Hugst!$R$4:$W$4,0))))</f>
        <v>684.37320326049996</v>
      </c>
      <c r="S295" s="168">
        <f ca="1">IF($C295-S$1&lt;År1,0,R294*(1-VLOOKUP($A295,[1]Hugst!$R$5:$W$9,MATCH(ROUNDUP((S$1)/10,0)*10,[1]Hugst!$R$4:$W$4,0))))</f>
        <v>685.95706264781222</v>
      </c>
      <c r="T295" s="168">
        <f ca="1">IF($C295-T$1&lt;År1,0,S294*(1-VLOOKUP($A295,[1]Hugst!$R$5:$W$9,MATCH(ROUNDUP((T$1)/10,0)*10,[1]Hugst!$R$4:$W$4,0))))</f>
        <v>687.54888112752417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295.30428515443054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664.4894703396152</v>
      </c>
      <c r="G296" s="168">
        <f ca="1">IF($C296-G$1&lt;År1,0,F295*(1-VLOOKUP($A296,[1]Hugst!$R$5:$W$9,MATCH(ROUNDUP((G$1)/10,0)*10,[1]Hugst!$R$4:$W$4,0))))</f>
        <v>665.97341147103941</v>
      </c>
      <c r="H296" s="168">
        <f ca="1">IF($C296-H$1&lt;År1,0,G295*(1-VLOOKUP($A296,[1]Hugst!$R$5:$W$9,MATCH(ROUNDUP((H$1)/10,0)*10,[1]Hugst!$R$4:$W$4,0))))</f>
        <v>667.46480959307735</v>
      </c>
      <c r="I296" s="168">
        <f ca="1">IF($C296-I$1&lt;År1,0,H295*(1-VLOOKUP($A296,[1]Hugst!$R$5:$W$9,MATCH(ROUNDUP((I$1)/10,0)*10,[1]Hugst!$R$4:$W$4,0))))</f>
        <v>668.96370217804576</v>
      </c>
      <c r="J296" s="168">
        <f ca="1">IF($C296-J$1&lt;År1,0,I295*(1-VLOOKUP($A296,[1]Hugst!$R$5:$W$9,MATCH(ROUNDUP((J$1)/10,0)*10,[1]Hugst!$R$4:$W$4,0))))</f>
        <v>670.47012688654138</v>
      </c>
      <c r="K296" s="168">
        <f ca="1">IF($C296-K$1&lt;År1,0,J295*(1-VLOOKUP($A296,[1]Hugst!$R$5:$W$9,MATCH(ROUNDUP((K$1)/10,0)*10,[1]Hugst!$R$4:$W$4,0))))</f>
        <v>671.98412156847519</v>
      </c>
      <c r="L296" s="168">
        <f ca="1">IF($C296-L$1&lt;År1,0,K295*(1-VLOOKUP($A296,[1]Hugst!$R$5:$W$9,MATCH(ROUNDUP((L$1)/10,0)*10,[1]Hugst!$R$4:$W$4,0))))</f>
        <v>673.505724263861</v>
      </c>
      <c r="M296" s="168">
        <f ca="1">IF($C296-M$1&lt;År1,0,L295*(1-VLOOKUP($A296,[1]Hugst!$R$5:$W$9,MATCH(ROUNDUP((M$1)/10,0)*10,[1]Hugst!$R$4:$W$4,0))))</f>
        <v>675.03497320395729</v>
      </c>
      <c r="N296" s="168">
        <f ca="1">IF($C296-N$1&lt;År1,0,M295*(1-VLOOKUP($A296,[1]Hugst!$R$5:$W$9,MATCH(ROUNDUP((N$1)/10,0)*10,[1]Hugst!$R$4:$W$4,0))))</f>
        <v>676.57190681208488</v>
      </c>
      <c r="O296" s="168">
        <f ca="1">IF($C296-O$1&lt;År1,0,N295*(1-VLOOKUP($A296,[1]Hugst!$R$5:$W$9,MATCH(ROUNDUP((O$1)/10,0)*10,[1]Hugst!$R$4:$W$4,0))))</f>
        <v>678.11656370469757</v>
      </c>
      <c r="P296" s="168">
        <f ca="1">IF($C296-P$1&lt;År1,0,O295*(1-VLOOKUP($A296,[1]Hugst!$R$5:$W$9,MATCH(ROUNDUP((P$1)/10,0)*10,[1]Hugst!$R$4:$W$4,0))))</f>
        <v>679.66898269221895</v>
      </c>
      <c r="Q296" s="168">
        <f ca="1">IF($C296-Q$1&lt;År1,0,P295*(1-VLOOKUP($A296,[1]Hugst!$R$5:$W$9,MATCH(ROUNDUP((Q$1)/10,0)*10,[1]Hugst!$R$4:$W$4,0))))</f>
        <v>681.22920278019922</v>
      </c>
      <c r="R296" s="168">
        <f ca="1">IF($C296-R$1&lt;År1,0,Q295*(1-VLOOKUP($A296,[1]Hugst!$R$5:$W$9,MATCH(ROUNDUP((R$1)/10,0)*10,[1]Hugst!$R$4:$W$4,0))))</f>
        <v>682.79726317011557</v>
      </c>
      <c r="S296" s="168">
        <f ca="1">IF($C296-S$1&lt;År1,0,R295*(1-VLOOKUP($A296,[1]Hugst!$R$5:$W$9,MATCH(ROUNDUP((S$1)/10,0)*10,[1]Hugst!$R$4:$W$4,0))))</f>
        <v>684.37320326049996</v>
      </c>
      <c r="T296" s="168">
        <f ca="1">IF($C296-T$1&lt;År1,0,S295*(1-VLOOKUP($A296,[1]Hugst!$R$5:$W$9,MATCH(ROUNDUP((T$1)/10,0)*10,[1]Hugst!$R$4:$W$4,0))))</f>
        <v>685.95706264781222</v>
      </c>
      <c r="U296" s="168">
        <f ca="1">IF($C296-U$1&lt;År1,0,T295*(1-VLOOKUP($A296,[1]Hugst!$R$5:$W$9,MATCH(ROUNDUP((U$1)/10,0)*10,[1]Hugst!$R$4:$W$4,0))))</f>
        <v>687.54888112752417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293.82776372865192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663.01294891383657</v>
      </c>
      <c r="G297" s="168">
        <f ca="1">IF($C297-G$1&lt;År1,0,F296*(1-VLOOKUP($A297,[1]Hugst!$R$5:$W$9,MATCH(ROUNDUP((G$1)/10,0)*10,[1]Hugst!$R$4:$W$4,0))))</f>
        <v>664.4894703396152</v>
      </c>
      <c r="H297" s="168">
        <f ca="1">IF($C297-H$1&lt;År1,0,G296*(1-VLOOKUP($A297,[1]Hugst!$R$5:$W$9,MATCH(ROUNDUP((H$1)/10,0)*10,[1]Hugst!$R$4:$W$4,0))))</f>
        <v>665.97341147103941</v>
      </c>
      <c r="I297" s="168">
        <f ca="1">IF($C297-I$1&lt;År1,0,H296*(1-VLOOKUP($A297,[1]Hugst!$R$5:$W$9,MATCH(ROUNDUP((I$1)/10,0)*10,[1]Hugst!$R$4:$W$4,0))))</f>
        <v>667.46480959307735</v>
      </c>
      <c r="J297" s="168">
        <f ca="1">IF($C297-J$1&lt;År1,0,I296*(1-VLOOKUP($A297,[1]Hugst!$R$5:$W$9,MATCH(ROUNDUP((J$1)/10,0)*10,[1]Hugst!$R$4:$W$4,0))))</f>
        <v>668.96370217804576</v>
      </c>
      <c r="K297" s="168">
        <f ca="1">IF($C297-K$1&lt;År1,0,J296*(1-VLOOKUP($A297,[1]Hugst!$R$5:$W$9,MATCH(ROUNDUP((K$1)/10,0)*10,[1]Hugst!$R$4:$W$4,0))))</f>
        <v>670.47012688654138</v>
      </c>
      <c r="L297" s="168">
        <f ca="1">IF($C297-L$1&lt;År1,0,K296*(1-VLOOKUP($A297,[1]Hugst!$R$5:$W$9,MATCH(ROUNDUP((L$1)/10,0)*10,[1]Hugst!$R$4:$W$4,0))))</f>
        <v>671.98412156847519</v>
      </c>
      <c r="M297" s="168">
        <f ca="1">IF($C297-M$1&lt;År1,0,L296*(1-VLOOKUP($A297,[1]Hugst!$R$5:$W$9,MATCH(ROUNDUP((M$1)/10,0)*10,[1]Hugst!$R$4:$W$4,0))))</f>
        <v>673.505724263861</v>
      </c>
      <c r="N297" s="168">
        <f ca="1">IF($C297-N$1&lt;År1,0,M296*(1-VLOOKUP($A297,[1]Hugst!$R$5:$W$9,MATCH(ROUNDUP((N$1)/10,0)*10,[1]Hugst!$R$4:$W$4,0))))</f>
        <v>675.03497320395729</v>
      </c>
      <c r="O297" s="168">
        <f ca="1">IF($C297-O$1&lt;År1,0,N296*(1-VLOOKUP($A297,[1]Hugst!$R$5:$W$9,MATCH(ROUNDUP((O$1)/10,0)*10,[1]Hugst!$R$4:$W$4,0))))</f>
        <v>676.57190681208488</v>
      </c>
      <c r="P297" s="168">
        <f ca="1">IF($C297-P$1&lt;År1,0,O296*(1-VLOOKUP($A297,[1]Hugst!$R$5:$W$9,MATCH(ROUNDUP((P$1)/10,0)*10,[1]Hugst!$R$4:$W$4,0))))</f>
        <v>678.11656370469757</v>
      </c>
      <c r="Q297" s="168">
        <f ca="1">IF($C297-Q$1&lt;År1,0,P296*(1-VLOOKUP($A297,[1]Hugst!$R$5:$W$9,MATCH(ROUNDUP((Q$1)/10,0)*10,[1]Hugst!$R$4:$W$4,0))))</f>
        <v>679.66898269221895</v>
      </c>
      <c r="R297" s="168">
        <f ca="1">IF($C297-R$1&lt;År1,0,Q296*(1-VLOOKUP($A297,[1]Hugst!$R$5:$W$9,MATCH(ROUNDUP((R$1)/10,0)*10,[1]Hugst!$R$4:$W$4,0))))</f>
        <v>681.22920278019922</v>
      </c>
      <c r="S297" s="168">
        <f ca="1">IF($C297-S$1&lt;År1,0,R296*(1-VLOOKUP($A297,[1]Hugst!$R$5:$W$9,MATCH(ROUNDUP((S$1)/10,0)*10,[1]Hugst!$R$4:$W$4,0))))</f>
        <v>682.79726317011557</v>
      </c>
      <c r="T297" s="168">
        <f ca="1">IF($C297-T$1&lt;År1,0,S296*(1-VLOOKUP($A297,[1]Hugst!$R$5:$W$9,MATCH(ROUNDUP((T$1)/10,0)*10,[1]Hugst!$R$4:$W$4,0))))</f>
        <v>684.37320326049996</v>
      </c>
      <c r="U297" s="168">
        <f ca="1">IF($C297-U$1&lt;År1,0,T296*(1-VLOOKUP($A297,[1]Hugst!$R$5:$W$9,MATCH(ROUNDUP((U$1)/10,0)*10,[1]Hugst!$R$4:$W$4,0))))</f>
        <v>685.95706264781222</v>
      </c>
      <c r="V297" s="168">
        <f ca="1">IF($C297-V$1&lt;År1,0,U296*(1-VLOOKUP($A297,[1]Hugst!$R$5:$W$9,MATCH(ROUNDUP((V$1)/10,0)*10,[1]Hugst!$R$4:$W$4,0))))</f>
        <v>687.54888112752417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292.35862491001171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661.54381009519636</v>
      </c>
      <c r="G298" s="168">
        <f ca="1">IF($C298-G$1&lt;År1,0,F297*(1-VLOOKUP($A298,[1]Hugst!$R$5:$W$9,MATCH(ROUNDUP((G$1)/10,0)*10,[1]Hugst!$R$4:$W$4,0))))</f>
        <v>663.01294891383657</v>
      </c>
      <c r="H298" s="168">
        <f ca="1">IF($C298-H$1&lt;År1,0,G297*(1-VLOOKUP($A298,[1]Hugst!$R$5:$W$9,MATCH(ROUNDUP((H$1)/10,0)*10,[1]Hugst!$R$4:$W$4,0))))</f>
        <v>664.4894703396152</v>
      </c>
      <c r="I298" s="168">
        <f ca="1">IF($C298-I$1&lt;År1,0,H297*(1-VLOOKUP($A298,[1]Hugst!$R$5:$W$9,MATCH(ROUNDUP((I$1)/10,0)*10,[1]Hugst!$R$4:$W$4,0))))</f>
        <v>665.97341147103941</v>
      </c>
      <c r="J298" s="168">
        <f ca="1">IF($C298-J$1&lt;År1,0,I297*(1-VLOOKUP($A298,[1]Hugst!$R$5:$W$9,MATCH(ROUNDUP((J$1)/10,0)*10,[1]Hugst!$R$4:$W$4,0))))</f>
        <v>667.46480959307735</v>
      </c>
      <c r="K298" s="168">
        <f ca="1">IF($C298-K$1&lt;År1,0,J297*(1-VLOOKUP($A298,[1]Hugst!$R$5:$W$9,MATCH(ROUNDUP((K$1)/10,0)*10,[1]Hugst!$R$4:$W$4,0))))</f>
        <v>668.96370217804576</v>
      </c>
      <c r="L298" s="168">
        <f ca="1">IF($C298-L$1&lt;År1,0,K297*(1-VLOOKUP($A298,[1]Hugst!$R$5:$W$9,MATCH(ROUNDUP((L$1)/10,0)*10,[1]Hugst!$R$4:$W$4,0))))</f>
        <v>670.47012688654138</v>
      </c>
      <c r="M298" s="168">
        <f ca="1">IF($C298-M$1&lt;År1,0,L297*(1-VLOOKUP($A298,[1]Hugst!$R$5:$W$9,MATCH(ROUNDUP((M$1)/10,0)*10,[1]Hugst!$R$4:$W$4,0))))</f>
        <v>671.98412156847519</v>
      </c>
      <c r="N298" s="168">
        <f ca="1">IF($C298-N$1&lt;År1,0,M297*(1-VLOOKUP($A298,[1]Hugst!$R$5:$W$9,MATCH(ROUNDUP((N$1)/10,0)*10,[1]Hugst!$R$4:$W$4,0))))</f>
        <v>673.505724263861</v>
      </c>
      <c r="O298" s="168">
        <f ca="1">IF($C298-O$1&lt;År1,0,N297*(1-VLOOKUP($A298,[1]Hugst!$R$5:$W$9,MATCH(ROUNDUP((O$1)/10,0)*10,[1]Hugst!$R$4:$W$4,0))))</f>
        <v>675.03497320395729</v>
      </c>
      <c r="P298" s="168">
        <f ca="1">IF($C298-P$1&lt;År1,0,O297*(1-VLOOKUP($A298,[1]Hugst!$R$5:$W$9,MATCH(ROUNDUP((P$1)/10,0)*10,[1]Hugst!$R$4:$W$4,0))))</f>
        <v>676.57190681208488</v>
      </c>
      <c r="Q298" s="168">
        <f ca="1">IF($C298-Q$1&lt;År1,0,P297*(1-VLOOKUP($A298,[1]Hugst!$R$5:$W$9,MATCH(ROUNDUP((Q$1)/10,0)*10,[1]Hugst!$R$4:$W$4,0))))</f>
        <v>678.11656370469757</v>
      </c>
      <c r="R298" s="168">
        <f ca="1">IF($C298-R$1&lt;År1,0,Q297*(1-VLOOKUP($A298,[1]Hugst!$R$5:$W$9,MATCH(ROUNDUP((R$1)/10,0)*10,[1]Hugst!$R$4:$W$4,0))))</f>
        <v>679.66898269221895</v>
      </c>
      <c r="S298" s="168">
        <f ca="1">IF($C298-S$1&lt;År1,0,R297*(1-VLOOKUP($A298,[1]Hugst!$R$5:$W$9,MATCH(ROUNDUP((S$1)/10,0)*10,[1]Hugst!$R$4:$W$4,0))))</f>
        <v>681.22920278019922</v>
      </c>
      <c r="T298" s="168">
        <f ca="1">IF($C298-T$1&lt;År1,0,S297*(1-VLOOKUP($A298,[1]Hugst!$R$5:$W$9,MATCH(ROUNDUP((T$1)/10,0)*10,[1]Hugst!$R$4:$W$4,0))))</f>
        <v>682.79726317011557</v>
      </c>
      <c r="U298" s="168">
        <f ca="1">IF($C298-U$1&lt;År1,0,T297*(1-VLOOKUP($A298,[1]Hugst!$R$5:$W$9,MATCH(ROUNDUP((U$1)/10,0)*10,[1]Hugst!$R$4:$W$4,0))))</f>
        <v>684.37320326049996</v>
      </c>
      <c r="V298" s="168">
        <f ca="1">IF($C298-V$1&lt;År1,0,U297*(1-VLOOKUP($A298,[1]Hugst!$R$5:$W$9,MATCH(ROUNDUP((V$1)/10,0)*10,[1]Hugst!$R$4:$W$4,0))))</f>
        <v>685.95706264781222</v>
      </c>
      <c r="W298" s="168">
        <f ca="1">IF($C298-W$1&lt;År1,0,V297*(1-VLOOKUP($A298,[1]Hugst!$R$5:$W$9,MATCH(ROUNDUP((W$1)/10,0)*10,[1]Hugst!$R$4:$W$4,0))))</f>
        <v>687.54888112752417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290.89683178546693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660.08201697065158</v>
      </c>
      <c r="G299" s="168">
        <f ca="1">IF($C299-G$1&lt;År1,0,F298*(1-VLOOKUP($A299,[1]Hugst!$R$5:$W$9,MATCH(ROUNDUP((G$1)/10,0)*10,[1]Hugst!$R$4:$W$4,0))))</f>
        <v>661.54381009519636</v>
      </c>
      <c r="H299" s="168">
        <f ca="1">IF($C299-H$1&lt;År1,0,G298*(1-VLOOKUP($A299,[1]Hugst!$R$5:$W$9,MATCH(ROUNDUP((H$1)/10,0)*10,[1]Hugst!$R$4:$W$4,0))))</f>
        <v>663.01294891383657</v>
      </c>
      <c r="I299" s="168">
        <f ca="1">IF($C299-I$1&lt;År1,0,H298*(1-VLOOKUP($A299,[1]Hugst!$R$5:$W$9,MATCH(ROUNDUP((I$1)/10,0)*10,[1]Hugst!$R$4:$W$4,0))))</f>
        <v>664.4894703396152</v>
      </c>
      <c r="J299" s="168">
        <f ca="1">IF($C299-J$1&lt;År1,0,I298*(1-VLOOKUP($A299,[1]Hugst!$R$5:$W$9,MATCH(ROUNDUP((J$1)/10,0)*10,[1]Hugst!$R$4:$W$4,0))))</f>
        <v>665.97341147103941</v>
      </c>
      <c r="K299" s="168">
        <f ca="1">IF($C299-K$1&lt;År1,0,J298*(1-VLOOKUP($A299,[1]Hugst!$R$5:$W$9,MATCH(ROUNDUP((K$1)/10,0)*10,[1]Hugst!$R$4:$W$4,0))))</f>
        <v>667.46480959307735</v>
      </c>
      <c r="L299" s="168">
        <f ca="1">IF($C299-L$1&lt;År1,0,K298*(1-VLOOKUP($A299,[1]Hugst!$R$5:$W$9,MATCH(ROUNDUP((L$1)/10,0)*10,[1]Hugst!$R$4:$W$4,0))))</f>
        <v>668.96370217804576</v>
      </c>
      <c r="M299" s="168">
        <f ca="1">IF($C299-M$1&lt;År1,0,L298*(1-VLOOKUP($A299,[1]Hugst!$R$5:$W$9,MATCH(ROUNDUP((M$1)/10,0)*10,[1]Hugst!$R$4:$W$4,0))))</f>
        <v>670.47012688654138</v>
      </c>
      <c r="N299" s="168">
        <f ca="1">IF($C299-N$1&lt;År1,0,M298*(1-VLOOKUP($A299,[1]Hugst!$R$5:$W$9,MATCH(ROUNDUP((N$1)/10,0)*10,[1]Hugst!$R$4:$W$4,0))))</f>
        <v>671.98412156847519</v>
      </c>
      <c r="O299" s="168">
        <f ca="1">IF($C299-O$1&lt;År1,0,N298*(1-VLOOKUP($A299,[1]Hugst!$R$5:$W$9,MATCH(ROUNDUP((O$1)/10,0)*10,[1]Hugst!$R$4:$W$4,0))))</f>
        <v>673.505724263861</v>
      </c>
      <c r="P299" s="168">
        <f ca="1">IF($C299-P$1&lt;År1,0,O298*(1-VLOOKUP($A299,[1]Hugst!$R$5:$W$9,MATCH(ROUNDUP((P$1)/10,0)*10,[1]Hugst!$R$4:$W$4,0))))</f>
        <v>675.03497320395729</v>
      </c>
      <c r="Q299" s="168">
        <f ca="1">IF($C299-Q$1&lt;År1,0,P298*(1-VLOOKUP($A299,[1]Hugst!$R$5:$W$9,MATCH(ROUNDUP((Q$1)/10,0)*10,[1]Hugst!$R$4:$W$4,0))))</f>
        <v>676.57190681208488</v>
      </c>
      <c r="R299" s="168">
        <f ca="1">IF($C299-R$1&lt;År1,0,Q298*(1-VLOOKUP($A299,[1]Hugst!$R$5:$W$9,MATCH(ROUNDUP((R$1)/10,0)*10,[1]Hugst!$R$4:$W$4,0))))</f>
        <v>678.11656370469757</v>
      </c>
      <c r="S299" s="168">
        <f ca="1">IF($C299-S$1&lt;År1,0,R298*(1-VLOOKUP($A299,[1]Hugst!$R$5:$W$9,MATCH(ROUNDUP((S$1)/10,0)*10,[1]Hugst!$R$4:$W$4,0))))</f>
        <v>679.66898269221895</v>
      </c>
      <c r="T299" s="168">
        <f ca="1">IF($C299-T$1&lt;År1,0,S298*(1-VLOOKUP($A299,[1]Hugst!$R$5:$W$9,MATCH(ROUNDUP((T$1)/10,0)*10,[1]Hugst!$R$4:$W$4,0))))</f>
        <v>681.22920278019922</v>
      </c>
      <c r="U299" s="168">
        <f ca="1">IF($C299-U$1&lt;År1,0,T298*(1-VLOOKUP($A299,[1]Hugst!$R$5:$W$9,MATCH(ROUNDUP((U$1)/10,0)*10,[1]Hugst!$R$4:$W$4,0))))</f>
        <v>682.79726317011557</v>
      </c>
      <c r="V299" s="168">
        <f ca="1">IF($C299-V$1&lt;År1,0,U298*(1-VLOOKUP($A299,[1]Hugst!$R$5:$W$9,MATCH(ROUNDUP((V$1)/10,0)*10,[1]Hugst!$R$4:$W$4,0))))</f>
        <v>684.37320326049996</v>
      </c>
      <c r="W299" s="168">
        <f ca="1">IF($C299-W$1&lt;År1,0,V298*(1-VLOOKUP($A299,[1]Hugst!$R$5:$W$9,MATCH(ROUNDUP((W$1)/10,0)*10,[1]Hugst!$R$4:$W$4,0))))</f>
        <v>685.95706264781222</v>
      </c>
      <c r="X299" s="168">
        <f ca="1">IF($C299-X$1&lt;År1,0,W298*(1-VLOOKUP($A299,[1]Hugst!$R$5:$W$9,MATCH(ROUNDUP((X$1)/10,0)*10,[1]Hugst!$R$4:$W$4,0))))</f>
        <v>687.54888112752417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289.44234762652923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658.62753281171388</v>
      </c>
      <c r="G300" s="168">
        <f ca="1">IF($C300-G$1&lt;År1,0,F299*(1-VLOOKUP($A300,[1]Hugst!$R$5:$W$9,MATCH(ROUNDUP((G$1)/10,0)*10,[1]Hugst!$R$4:$W$4,0))))</f>
        <v>660.08201697065158</v>
      </c>
      <c r="H300" s="168">
        <f ca="1">IF($C300-H$1&lt;År1,0,G299*(1-VLOOKUP($A300,[1]Hugst!$R$5:$W$9,MATCH(ROUNDUP((H$1)/10,0)*10,[1]Hugst!$R$4:$W$4,0))))</f>
        <v>661.54381009519636</v>
      </c>
      <c r="I300" s="168">
        <f ca="1">IF($C300-I$1&lt;År1,0,H299*(1-VLOOKUP($A300,[1]Hugst!$R$5:$W$9,MATCH(ROUNDUP((I$1)/10,0)*10,[1]Hugst!$R$4:$W$4,0))))</f>
        <v>663.01294891383657</v>
      </c>
      <c r="J300" s="168">
        <f ca="1">IF($C300-J$1&lt;År1,0,I299*(1-VLOOKUP($A300,[1]Hugst!$R$5:$W$9,MATCH(ROUNDUP((J$1)/10,0)*10,[1]Hugst!$R$4:$W$4,0))))</f>
        <v>664.4894703396152</v>
      </c>
      <c r="K300" s="168">
        <f ca="1">IF($C300-K$1&lt;År1,0,J299*(1-VLOOKUP($A300,[1]Hugst!$R$5:$W$9,MATCH(ROUNDUP((K$1)/10,0)*10,[1]Hugst!$R$4:$W$4,0))))</f>
        <v>665.97341147103941</v>
      </c>
      <c r="L300" s="168">
        <f ca="1">IF($C300-L$1&lt;År1,0,K299*(1-VLOOKUP($A300,[1]Hugst!$R$5:$W$9,MATCH(ROUNDUP((L$1)/10,0)*10,[1]Hugst!$R$4:$W$4,0))))</f>
        <v>667.46480959307735</v>
      </c>
      <c r="M300" s="168">
        <f ca="1">IF($C300-M$1&lt;År1,0,L299*(1-VLOOKUP($A300,[1]Hugst!$R$5:$W$9,MATCH(ROUNDUP((M$1)/10,0)*10,[1]Hugst!$R$4:$W$4,0))))</f>
        <v>668.96370217804576</v>
      </c>
      <c r="N300" s="168">
        <f ca="1">IF($C300-N$1&lt;År1,0,M299*(1-VLOOKUP($A300,[1]Hugst!$R$5:$W$9,MATCH(ROUNDUP((N$1)/10,0)*10,[1]Hugst!$R$4:$W$4,0))))</f>
        <v>670.47012688654138</v>
      </c>
      <c r="O300" s="168">
        <f ca="1">IF($C300-O$1&lt;År1,0,N299*(1-VLOOKUP($A300,[1]Hugst!$R$5:$W$9,MATCH(ROUNDUP((O$1)/10,0)*10,[1]Hugst!$R$4:$W$4,0))))</f>
        <v>671.98412156847519</v>
      </c>
      <c r="P300" s="168">
        <f ca="1">IF($C300-P$1&lt;År1,0,O299*(1-VLOOKUP($A300,[1]Hugst!$R$5:$W$9,MATCH(ROUNDUP((P$1)/10,0)*10,[1]Hugst!$R$4:$W$4,0))))</f>
        <v>673.505724263861</v>
      </c>
      <c r="Q300" s="168">
        <f ca="1">IF($C300-Q$1&lt;År1,0,P299*(1-VLOOKUP($A300,[1]Hugst!$R$5:$W$9,MATCH(ROUNDUP((Q$1)/10,0)*10,[1]Hugst!$R$4:$W$4,0))))</f>
        <v>675.03497320395729</v>
      </c>
      <c r="R300" s="168">
        <f ca="1">IF($C300-R$1&lt;År1,0,Q299*(1-VLOOKUP($A300,[1]Hugst!$R$5:$W$9,MATCH(ROUNDUP((R$1)/10,0)*10,[1]Hugst!$R$4:$W$4,0))))</f>
        <v>676.57190681208488</v>
      </c>
      <c r="S300" s="168">
        <f ca="1">IF($C300-S$1&lt;År1,0,R299*(1-VLOOKUP($A300,[1]Hugst!$R$5:$W$9,MATCH(ROUNDUP((S$1)/10,0)*10,[1]Hugst!$R$4:$W$4,0))))</f>
        <v>678.11656370469757</v>
      </c>
      <c r="T300" s="168">
        <f ca="1">IF($C300-T$1&lt;År1,0,S299*(1-VLOOKUP($A300,[1]Hugst!$R$5:$W$9,MATCH(ROUNDUP((T$1)/10,0)*10,[1]Hugst!$R$4:$W$4,0))))</f>
        <v>679.66898269221895</v>
      </c>
      <c r="U300" s="168">
        <f ca="1">IF($C300-U$1&lt;År1,0,T299*(1-VLOOKUP($A300,[1]Hugst!$R$5:$W$9,MATCH(ROUNDUP((U$1)/10,0)*10,[1]Hugst!$R$4:$W$4,0))))</f>
        <v>681.22920278019922</v>
      </c>
      <c r="V300" s="168">
        <f ca="1">IF($C300-V$1&lt;År1,0,U299*(1-VLOOKUP($A300,[1]Hugst!$R$5:$W$9,MATCH(ROUNDUP((V$1)/10,0)*10,[1]Hugst!$R$4:$W$4,0))))</f>
        <v>682.79726317011557</v>
      </c>
      <c r="W300" s="168">
        <f ca="1">IF($C300-W$1&lt;År1,0,V299*(1-VLOOKUP($A300,[1]Hugst!$R$5:$W$9,MATCH(ROUNDUP((W$1)/10,0)*10,[1]Hugst!$R$4:$W$4,0))))</f>
        <v>684.37320326049996</v>
      </c>
      <c r="X300" s="168">
        <f ca="1">IF($C300-X$1&lt;År1,0,W299*(1-VLOOKUP($A300,[1]Hugst!$R$5:$W$9,MATCH(ROUNDUP((X$1)/10,0)*10,[1]Hugst!$R$4:$W$4,0))))</f>
        <v>685.95706264781222</v>
      </c>
      <c r="Y300" s="168">
        <f ca="1">IF($C300-Y$1&lt;År1,0,X299*(1-VLOOKUP($A300,[1]Hugst!$R$5:$W$9,MATCH(ROUNDUP((Y$1)/10,0)*10,[1]Hugst!$R$4:$W$4,0))))</f>
        <v>687.54888112752417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287.99513588839909</v>
      </c>
      <c r="E301" s="168">
        <f t="shared" ca="1" si="7"/>
        <v>0.22918296037641994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657.40950403396016</v>
      </c>
      <c r="G301" s="168">
        <f ca="1">IF($C301-G$1&lt;År1,0,F300*(1-VLOOKUP($A301,[1]Hugst!$R$5:$W$9,MATCH(ROUNDUP((G$1)/10,0)*10,[1]Hugst!$R$4:$W$4,0))))</f>
        <v>658.62753281171388</v>
      </c>
      <c r="H301" s="168">
        <f ca="1">IF($C301-H$1&lt;År1,0,G300*(1-VLOOKUP($A301,[1]Hugst!$R$5:$W$9,MATCH(ROUNDUP((H$1)/10,0)*10,[1]Hugst!$R$4:$W$4,0))))</f>
        <v>660.08201697065158</v>
      </c>
      <c r="I301" s="168">
        <f ca="1">IF($C301-I$1&lt;År1,0,H300*(1-VLOOKUP($A301,[1]Hugst!$R$5:$W$9,MATCH(ROUNDUP((I$1)/10,0)*10,[1]Hugst!$R$4:$W$4,0))))</f>
        <v>661.54381009519636</v>
      </c>
      <c r="J301" s="168">
        <f ca="1">IF($C301-J$1&lt;År1,0,I300*(1-VLOOKUP($A301,[1]Hugst!$R$5:$W$9,MATCH(ROUNDUP((J$1)/10,0)*10,[1]Hugst!$R$4:$W$4,0))))</f>
        <v>663.01294891383657</v>
      </c>
      <c r="K301" s="168">
        <f ca="1">IF($C301-K$1&lt;År1,0,J300*(1-VLOOKUP($A301,[1]Hugst!$R$5:$W$9,MATCH(ROUNDUP((K$1)/10,0)*10,[1]Hugst!$R$4:$W$4,0))))</f>
        <v>664.4894703396152</v>
      </c>
      <c r="L301" s="168">
        <f ca="1">IF($C301-L$1&lt;År1,0,K300*(1-VLOOKUP($A301,[1]Hugst!$R$5:$W$9,MATCH(ROUNDUP((L$1)/10,0)*10,[1]Hugst!$R$4:$W$4,0))))</f>
        <v>665.97341147103941</v>
      </c>
      <c r="M301" s="168">
        <f ca="1">IF($C301-M$1&lt;År1,0,L300*(1-VLOOKUP($A301,[1]Hugst!$R$5:$W$9,MATCH(ROUNDUP((M$1)/10,0)*10,[1]Hugst!$R$4:$W$4,0))))</f>
        <v>667.46480959307735</v>
      </c>
      <c r="N301" s="168">
        <f ca="1">IF($C301-N$1&lt;År1,0,M300*(1-VLOOKUP($A301,[1]Hugst!$R$5:$W$9,MATCH(ROUNDUP((N$1)/10,0)*10,[1]Hugst!$R$4:$W$4,0))))</f>
        <v>668.96370217804576</v>
      </c>
      <c r="O301" s="168">
        <f ca="1">IF($C301-O$1&lt;År1,0,N300*(1-VLOOKUP($A301,[1]Hugst!$R$5:$W$9,MATCH(ROUNDUP((O$1)/10,0)*10,[1]Hugst!$R$4:$W$4,0))))</f>
        <v>670.47012688654138</v>
      </c>
      <c r="P301" s="168">
        <f ca="1">IF($C301-P$1&lt;År1,0,O300*(1-VLOOKUP($A301,[1]Hugst!$R$5:$W$9,MATCH(ROUNDUP((P$1)/10,0)*10,[1]Hugst!$R$4:$W$4,0))))</f>
        <v>671.98412156847519</v>
      </c>
      <c r="Q301" s="168">
        <f ca="1">IF($C301-Q$1&lt;År1,0,P300*(1-VLOOKUP($A301,[1]Hugst!$R$5:$W$9,MATCH(ROUNDUP((Q$1)/10,0)*10,[1]Hugst!$R$4:$W$4,0))))</f>
        <v>673.505724263861</v>
      </c>
      <c r="R301" s="168">
        <f ca="1">IF($C301-R$1&lt;År1,0,Q300*(1-VLOOKUP($A301,[1]Hugst!$R$5:$W$9,MATCH(ROUNDUP((R$1)/10,0)*10,[1]Hugst!$R$4:$W$4,0))))</f>
        <v>675.03497320395729</v>
      </c>
      <c r="S301" s="168">
        <f ca="1">IF($C301-S$1&lt;År1,0,R300*(1-VLOOKUP($A301,[1]Hugst!$R$5:$W$9,MATCH(ROUNDUP((S$1)/10,0)*10,[1]Hugst!$R$4:$W$4,0))))</f>
        <v>676.57190681208488</v>
      </c>
      <c r="T301" s="168">
        <f ca="1">IF($C301-T$1&lt;År1,0,S300*(1-VLOOKUP($A301,[1]Hugst!$R$5:$W$9,MATCH(ROUNDUP((T$1)/10,0)*10,[1]Hugst!$R$4:$W$4,0))))</f>
        <v>678.11656370469757</v>
      </c>
      <c r="U301" s="168">
        <f ca="1">IF($C301-U$1&lt;År1,0,T300*(1-VLOOKUP($A301,[1]Hugst!$R$5:$W$9,MATCH(ROUNDUP((U$1)/10,0)*10,[1]Hugst!$R$4:$W$4,0))))</f>
        <v>679.66898269221895</v>
      </c>
      <c r="V301" s="168">
        <f ca="1">IF($C301-V$1&lt;År1,0,U300*(1-VLOOKUP($A301,[1]Hugst!$R$5:$W$9,MATCH(ROUNDUP((V$1)/10,0)*10,[1]Hugst!$R$4:$W$4,0))))</f>
        <v>681.22920278019922</v>
      </c>
      <c r="W301" s="168">
        <f ca="1">IF($C301-W$1&lt;År1,0,V300*(1-VLOOKUP($A301,[1]Hugst!$R$5:$W$9,MATCH(ROUNDUP((W$1)/10,0)*10,[1]Hugst!$R$4:$W$4,0))))</f>
        <v>682.79726317011557</v>
      </c>
      <c r="X301" s="168">
        <f ca="1">IF($C301-X$1&lt;År1,0,W300*(1-VLOOKUP($A301,[1]Hugst!$R$5:$W$9,MATCH(ROUNDUP((X$1)/10,0)*10,[1]Hugst!$R$4:$W$4,0))))</f>
        <v>684.37320326049996</v>
      </c>
      <c r="Y301" s="168">
        <f ca="1">IF($C301-Y$1&lt;År1,0,X300*(1-VLOOKUP($A301,[1]Hugst!$R$5:$W$9,MATCH(ROUNDUP((Y$1)/10,0)*10,[1]Hugst!$R$4:$W$4,0))))</f>
        <v>685.95706264781222</v>
      </c>
      <c r="Z301" s="168">
        <f ca="1">IF($C301-Z$1&lt;År1,0,Y300*(1-VLOOKUP($A301,[1]Hugst!$R$5:$W$9,MATCH(ROUNDUP((Z$1)/10,0)*10,[1]Hugst!$R$4:$W$4,0))))</f>
        <v>687.31969816714832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286.55516020896175</v>
      </c>
      <c r="E302" s="168">
        <f t="shared" ca="1" si="7"/>
        <v>0.45775892027268128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656.19810431441908</v>
      </c>
      <c r="G302" s="168">
        <f ca="1">IF($C302-G$1&lt;År1,0,F301*(1-VLOOKUP($A302,[1]Hugst!$R$5:$W$9,MATCH(ROUNDUP((G$1)/10,0)*10,[1]Hugst!$R$4:$W$4,0))))</f>
        <v>657.40950403396016</v>
      </c>
      <c r="H302" s="168">
        <f ca="1">IF($C302-H$1&lt;År1,0,G301*(1-VLOOKUP($A302,[1]Hugst!$R$5:$W$9,MATCH(ROUNDUP((H$1)/10,0)*10,[1]Hugst!$R$4:$W$4,0))))</f>
        <v>658.62753281171388</v>
      </c>
      <c r="I302" s="168">
        <f ca="1">IF($C302-I$1&lt;År1,0,H301*(1-VLOOKUP($A302,[1]Hugst!$R$5:$W$9,MATCH(ROUNDUP((I$1)/10,0)*10,[1]Hugst!$R$4:$W$4,0))))</f>
        <v>660.08201697065158</v>
      </c>
      <c r="J302" s="168">
        <f ca="1">IF($C302-J$1&lt;År1,0,I301*(1-VLOOKUP($A302,[1]Hugst!$R$5:$W$9,MATCH(ROUNDUP((J$1)/10,0)*10,[1]Hugst!$R$4:$W$4,0))))</f>
        <v>661.54381009519636</v>
      </c>
      <c r="K302" s="168">
        <f ca="1">IF($C302-K$1&lt;År1,0,J301*(1-VLOOKUP($A302,[1]Hugst!$R$5:$W$9,MATCH(ROUNDUP((K$1)/10,0)*10,[1]Hugst!$R$4:$W$4,0))))</f>
        <v>663.01294891383657</v>
      </c>
      <c r="L302" s="168">
        <f ca="1">IF($C302-L$1&lt;År1,0,K301*(1-VLOOKUP($A302,[1]Hugst!$R$5:$W$9,MATCH(ROUNDUP((L$1)/10,0)*10,[1]Hugst!$R$4:$W$4,0))))</f>
        <v>664.4894703396152</v>
      </c>
      <c r="M302" s="168">
        <f ca="1">IF($C302-M$1&lt;År1,0,L301*(1-VLOOKUP($A302,[1]Hugst!$R$5:$W$9,MATCH(ROUNDUP((M$1)/10,0)*10,[1]Hugst!$R$4:$W$4,0))))</f>
        <v>665.97341147103941</v>
      </c>
      <c r="N302" s="168">
        <f ca="1">IF($C302-N$1&lt;År1,0,M301*(1-VLOOKUP($A302,[1]Hugst!$R$5:$W$9,MATCH(ROUNDUP((N$1)/10,0)*10,[1]Hugst!$R$4:$W$4,0))))</f>
        <v>667.46480959307735</v>
      </c>
      <c r="O302" s="168">
        <f ca="1">IF($C302-O$1&lt;År1,0,N301*(1-VLOOKUP($A302,[1]Hugst!$R$5:$W$9,MATCH(ROUNDUP((O$1)/10,0)*10,[1]Hugst!$R$4:$W$4,0))))</f>
        <v>668.96370217804576</v>
      </c>
      <c r="P302" s="168">
        <f ca="1">IF($C302-P$1&lt;År1,0,O301*(1-VLOOKUP($A302,[1]Hugst!$R$5:$W$9,MATCH(ROUNDUP((P$1)/10,0)*10,[1]Hugst!$R$4:$W$4,0))))</f>
        <v>670.47012688654138</v>
      </c>
      <c r="Q302" s="168">
        <f ca="1">IF($C302-Q$1&lt;År1,0,P301*(1-VLOOKUP($A302,[1]Hugst!$R$5:$W$9,MATCH(ROUNDUP((Q$1)/10,0)*10,[1]Hugst!$R$4:$W$4,0))))</f>
        <v>671.98412156847519</v>
      </c>
      <c r="R302" s="168">
        <f ca="1">IF($C302-R$1&lt;År1,0,Q301*(1-VLOOKUP($A302,[1]Hugst!$R$5:$W$9,MATCH(ROUNDUP((R$1)/10,0)*10,[1]Hugst!$R$4:$W$4,0))))</f>
        <v>673.505724263861</v>
      </c>
      <c r="S302" s="168">
        <f ca="1">IF($C302-S$1&lt;År1,0,R301*(1-VLOOKUP($A302,[1]Hugst!$R$5:$W$9,MATCH(ROUNDUP((S$1)/10,0)*10,[1]Hugst!$R$4:$W$4,0))))</f>
        <v>675.03497320395729</v>
      </c>
      <c r="T302" s="168">
        <f ca="1">IF($C302-T$1&lt;År1,0,S301*(1-VLOOKUP($A302,[1]Hugst!$R$5:$W$9,MATCH(ROUNDUP((T$1)/10,0)*10,[1]Hugst!$R$4:$W$4,0))))</f>
        <v>676.57190681208488</v>
      </c>
      <c r="U302" s="168">
        <f ca="1">IF($C302-U$1&lt;År1,0,T301*(1-VLOOKUP($A302,[1]Hugst!$R$5:$W$9,MATCH(ROUNDUP((U$1)/10,0)*10,[1]Hugst!$R$4:$W$4,0))))</f>
        <v>678.11656370469757</v>
      </c>
      <c r="V302" s="168">
        <f ca="1">IF($C302-V$1&lt;År1,0,U301*(1-VLOOKUP($A302,[1]Hugst!$R$5:$W$9,MATCH(ROUNDUP((V$1)/10,0)*10,[1]Hugst!$R$4:$W$4,0))))</f>
        <v>679.66898269221895</v>
      </c>
      <c r="W302" s="168">
        <f ca="1">IF($C302-W$1&lt;År1,0,V301*(1-VLOOKUP($A302,[1]Hugst!$R$5:$W$9,MATCH(ROUNDUP((W$1)/10,0)*10,[1]Hugst!$R$4:$W$4,0))))</f>
        <v>681.22920278019922</v>
      </c>
      <c r="X302" s="168">
        <f ca="1">IF($C302-X$1&lt;År1,0,W301*(1-VLOOKUP($A302,[1]Hugst!$R$5:$W$9,MATCH(ROUNDUP((X$1)/10,0)*10,[1]Hugst!$R$4:$W$4,0))))</f>
        <v>682.79726317011557</v>
      </c>
      <c r="Y302" s="168">
        <f ca="1">IF($C302-Y$1&lt;År1,0,X301*(1-VLOOKUP($A302,[1]Hugst!$R$5:$W$9,MATCH(ROUNDUP((Y$1)/10,0)*10,[1]Hugst!$R$4:$W$4,0))))</f>
        <v>684.37320326049996</v>
      </c>
      <c r="Z302" s="168">
        <f ca="1">IF($C302-Z$1&lt;År1,0,Y301*(1-VLOOKUP($A302,[1]Hugst!$R$5:$W$9,MATCH(ROUNDUP((Z$1)/10,0)*10,[1]Hugst!$R$4:$W$4,0))))</f>
        <v>685.72841029359631</v>
      </c>
      <c r="AA302" s="168">
        <f ca="1">IF($C302-AA$1&lt;År1,0,Z301*(1-VLOOKUP($A302,[1]Hugst!$R$5:$W$9,MATCH(ROUNDUP((AA$1)/10,0)*10,[1]Hugst!$R$4:$W$4,0))))</f>
        <v>687.09059160109268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285.12238440791407</v>
      </c>
      <c r="E303" s="168">
        <f t="shared" ca="1" si="7"/>
        <v>0.68573073505103821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654.99330032814976</v>
      </c>
      <c r="G303" s="168">
        <f ca="1">IF($C303-G$1&lt;År1,0,F302*(1-VLOOKUP($A303,[1]Hugst!$R$5:$W$9,MATCH(ROUNDUP((G$1)/10,0)*10,[1]Hugst!$R$4:$W$4,0))))</f>
        <v>656.19810431441908</v>
      </c>
      <c r="H303" s="168">
        <f ca="1">IF($C303-H$1&lt;År1,0,G302*(1-VLOOKUP($A303,[1]Hugst!$R$5:$W$9,MATCH(ROUNDUP((H$1)/10,0)*10,[1]Hugst!$R$4:$W$4,0))))</f>
        <v>657.40950403396016</v>
      </c>
      <c r="I303" s="168">
        <f ca="1">IF($C303-I$1&lt;År1,0,H302*(1-VLOOKUP($A303,[1]Hugst!$R$5:$W$9,MATCH(ROUNDUP((I$1)/10,0)*10,[1]Hugst!$R$4:$W$4,0))))</f>
        <v>658.62753281171388</v>
      </c>
      <c r="J303" s="168">
        <f ca="1">IF($C303-J$1&lt;År1,0,I302*(1-VLOOKUP($A303,[1]Hugst!$R$5:$W$9,MATCH(ROUNDUP((J$1)/10,0)*10,[1]Hugst!$R$4:$W$4,0))))</f>
        <v>660.08201697065158</v>
      </c>
      <c r="K303" s="168">
        <f ca="1">IF($C303-K$1&lt;År1,0,J302*(1-VLOOKUP($A303,[1]Hugst!$R$5:$W$9,MATCH(ROUNDUP((K$1)/10,0)*10,[1]Hugst!$R$4:$W$4,0))))</f>
        <v>661.54381009519636</v>
      </c>
      <c r="L303" s="168">
        <f ca="1">IF($C303-L$1&lt;År1,0,K302*(1-VLOOKUP($A303,[1]Hugst!$R$5:$W$9,MATCH(ROUNDUP((L$1)/10,0)*10,[1]Hugst!$R$4:$W$4,0))))</f>
        <v>663.01294891383657</v>
      </c>
      <c r="M303" s="168">
        <f ca="1">IF($C303-M$1&lt;År1,0,L302*(1-VLOOKUP($A303,[1]Hugst!$R$5:$W$9,MATCH(ROUNDUP((M$1)/10,0)*10,[1]Hugst!$R$4:$W$4,0))))</f>
        <v>664.4894703396152</v>
      </c>
      <c r="N303" s="168">
        <f ca="1">IF($C303-N$1&lt;År1,0,M302*(1-VLOOKUP($A303,[1]Hugst!$R$5:$W$9,MATCH(ROUNDUP((N$1)/10,0)*10,[1]Hugst!$R$4:$W$4,0))))</f>
        <v>665.97341147103941</v>
      </c>
      <c r="O303" s="168">
        <f ca="1">IF($C303-O$1&lt;År1,0,N302*(1-VLOOKUP($A303,[1]Hugst!$R$5:$W$9,MATCH(ROUNDUP((O$1)/10,0)*10,[1]Hugst!$R$4:$W$4,0))))</f>
        <v>667.46480959307735</v>
      </c>
      <c r="P303" s="168">
        <f ca="1">IF($C303-P$1&lt;År1,0,O302*(1-VLOOKUP($A303,[1]Hugst!$R$5:$W$9,MATCH(ROUNDUP((P$1)/10,0)*10,[1]Hugst!$R$4:$W$4,0))))</f>
        <v>668.96370217804576</v>
      </c>
      <c r="Q303" s="168">
        <f ca="1">IF($C303-Q$1&lt;År1,0,P302*(1-VLOOKUP($A303,[1]Hugst!$R$5:$W$9,MATCH(ROUNDUP((Q$1)/10,0)*10,[1]Hugst!$R$4:$W$4,0))))</f>
        <v>670.47012688654138</v>
      </c>
      <c r="R303" s="168">
        <f ca="1">IF($C303-R$1&lt;År1,0,Q302*(1-VLOOKUP($A303,[1]Hugst!$R$5:$W$9,MATCH(ROUNDUP((R$1)/10,0)*10,[1]Hugst!$R$4:$W$4,0))))</f>
        <v>671.98412156847519</v>
      </c>
      <c r="S303" s="168">
        <f ca="1">IF($C303-S$1&lt;År1,0,R302*(1-VLOOKUP($A303,[1]Hugst!$R$5:$W$9,MATCH(ROUNDUP((S$1)/10,0)*10,[1]Hugst!$R$4:$W$4,0))))</f>
        <v>673.505724263861</v>
      </c>
      <c r="T303" s="168">
        <f ca="1">IF($C303-T$1&lt;År1,0,S302*(1-VLOOKUP($A303,[1]Hugst!$R$5:$W$9,MATCH(ROUNDUP((T$1)/10,0)*10,[1]Hugst!$R$4:$W$4,0))))</f>
        <v>675.03497320395729</v>
      </c>
      <c r="U303" s="168">
        <f ca="1">IF($C303-U$1&lt;År1,0,T302*(1-VLOOKUP($A303,[1]Hugst!$R$5:$W$9,MATCH(ROUNDUP((U$1)/10,0)*10,[1]Hugst!$R$4:$W$4,0))))</f>
        <v>676.57190681208488</v>
      </c>
      <c r="V303" s="168">
        <f ca="1">IF($C303-V$1&lt;År1,0,U302*(1-VLOOKUP($A303,[1]Hugst!$R$5:$W$9,MATCH(ROUNDUP((V$1)/10,0)*10,[1]Hugst!$R$4:$W$4,0))))</f>
        <v>678.11656370469757</v>
      </c>
      <c r="W303" s="168">
        <f ca="1">IF($C303-W$1&lt;År1,0,V302*(1-VLOOKUP($A303,[1]Hugst!$R$5:$W$9,MATCH(ROUNDUP((W$1)/10,0)*10,[1]Hugst!$R$4:$W$4,0))))</f>
        <v>679.66898269221895</v>
      </c>
      <c r="X303" s="168">
        <f ca="1">IF($C303-X$1&lt;År1,0,W302*(1-VLOOKUP($A303,[1]Hugst!$R$5:$W$9,MATCH(ROUNDUP((X$1)/10,0)*10,[1]Hugst!$R$4:$W$4,0))))</f>
        <v>681.22920278019922</v>
      </c>
      <c r="Y303" s="168">
        <f ca="1">IF($C303-Y$1&lt;År1,0,X302*(1-VLOOKUP($A303,[1]Hugst!$R$5:$W$9,MATCH(ROUNDUP((Y$1)/10,0)*10,[1]Hugst!$R$4:$W$4,0))))</f>
        <v>682.79726317011557</v>
      </c>
      <c r="Z303" s="168">
        <f ca="1">IF($C303-Z$1&lt;År1,0,Y302*(1-VLOOKUP($A303,[1]Hugst!$R$5:$W$9,MATCH(ROUNDUP((Z$1)/10,0)*10,[1]Hugst!$R$4:$W$4,0))))</f>
        <v>684.14507885941316</v>
      </c>
      <c r="AA303" s="168">
        <f ca="1">IF($C303-AA$1&lt;År1,0,Z302*(1-VLOOKUP($A303,[1]Hugst!$R$5:$W$9,MATCH(ROUNDUP((AA$1)/10,0)*10,[1]Hugst!$R$4:$W$4,0))))</f>
        <v>685.49983415683175</v>
      </c>
      <c r="AB303" s="168">
        <f ca="1">IF($C303-AB$1&lt;År1,0,AA302*(1-VLOOKUP($A303,[1]Hugst!$R$5:$W$9,MATCH(ROUNDUP((AB$1)/10,0)*10,[1]Hugst!$R$4:$W$4,0))))</f>
        <v>686.86156140389232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283.69677248587686</v>
      </c>
      <c r="E304" s="168">
        <f t="shared" ca="1" si="7"/>
        <v>0.9131012458637997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653.79505891692531</v>
      </c>
      <c r="G304" s="168">
        <f ca="1">IF($C304-G$1&lt;År1,0,F303*(1-VLOOKUP($A304,[1]Hugst!$R$5:$W$9,MATCH(ROUNDUP((G$1)/10,0)*10,[1]Hugst!$R$4:$W$4,0))))</f>
        <v>654.99330032814976</v>
      </c>
      <c r="H304" s="168">
        <f ca="1">IF($C304-H$1&lt;År1,0,G303*(1-VLOOKUP($A304,[1]Hugst!$R$5:$W$9,MATCH(ROUNDUP((H$1)/10,0)*10,[1]Hugst!$R$4:$W$4,0))))</f>
        <v>656.19810431441908</v>
      </c>
      <c r="I304" s="168">
        <f ca="1">IF($C304-I$1&lt;År1,0,H303*(1-VLOOKUP($A304,[1]Hugst!$R$5:$W$9,MATCH(ROUNDUP((I$1)/10,0)*10,[1]Hugst!$R$4:$W$4,0))))</f>
        <v>657.40950403396016</v>
      </c>
      <c r="J304" s="168">
        <f ca="1">IF($C304-J$1&lt;År1,0,I303*(1-VLOOKUP($A304,[1]Hugst!$R$5:$W$9,MATCH(ROUNDUP((J$1)/10,0)*10,[1]Hugst!$R$4:$W$4,0))))</f>
        <v>658.62753281171388</v>
      </c>
      <c r="K304" s="168">
        <f ca="1">IF($C304-K$1&lt;År1,0,J303*(1-VLOOKUP($A304,[1]Hugst!$R$5:$W$9,MATCH(ROUNDUP((K$1)/10,0)*10,[1]Hugst!$R$4:$W$4,0))))</f>
        <v>660.08201697065158</v>
      </c>
      <c r="L304" s="168">
        <f ca="1">IF($C304-L$1&lt;År1,0,K303*(1-VLOOKUP($A304,[1]Hugst!$R$5:$W$9,MATCH(ROUNDUP((L$1)/10,0)*10,[1]Hugst!$R$4:$W$4,0))))</f>
        <v>661.54381009519636</v>
      </c>
      <c r="M304" s="168">
        <f ca="1">IF($C304-M$1&lt;År1,0,L303*(1-VLOOKUP($A304,[1]Hugst!$R$5:$W$9,MATCH(ROUNDUP((M$1)/10,0)*10,[1]Hugst!$R$4:$W$4,0))))</f>
        <v>663.01294891383657</v>
      </c>
      <c r="N304" s="168">
        <f ca="1">IF($C304-N$1&lt;År1,0,M303*(1-VLOOKUP($A304,[1]Hugst!$R$5:$W$9,MATCH(ROUNDUP((N$1)/10,0)*10,[1]Hugst!$R$4:$W$4,0))))</f>
        <v>664.4894703396152</v>
      </c>
      <c r="O304" s="168">
        <f ca="1">IF($C304-O$1&lt;År1,0,N303*(1-VLOOKUP($A304,[1]Hugst!$R$5:$W$9,MATCH(ROUNDUP((O$1)/10,0)*10,[1]Hugst!$R$4:$W$4,0))))</f>
        <v>665.97341147103941</v>
      </c>
      <c r="P304" s="168">
        <f ca="1">IF($C304-P$1&lt;År1,0,O303*(1-VLOOKUP($A304,[1]Hugst!$R$5:$W$9,MATCH(ROUNDUP((P$1)/10,0)*10,[1]Hugst!$R$4:$W$4,0))))</f>
        <v>667.46480959307735</v>
      </c>
      <c r="Q304" s="168">
        <f ca="1">IF($C304-Q$1&lt;År1,0,P303*(1-VLOOKUP($A304,[1]Hugst!$R$5:$W$9,MATCH(ROUNDUP((Q$1)/10,0)*10,[1]Hugst!$R$4:$W$4,0))))</f>
        <v>668.96370217804576</v>
      </c>
      <c r="R304" s="168">
        <f ca="1">IF($C304-R$1&lt;År1,0,Q303*(1-VLOOKUP($A304,[1]Hugst!$R$5:$W$9,MATCH(ROUNDUP((R$1)/10,0)*10,[1]Hugst!$R$4:$W$4,0))))</f>
        <v>670.47012688654138</v>
      </c>
      <c r="S304" s="168">
        <f ca="1">IF($C304-S$1&lt;År1,0,R303*(1-VLOOKUP($A304,[1]Hugst!$R$5:$W$9,MATCH(ROUNDUP((S$1)/10,0)*10,[1]Hugst!$R$4:$W$4,0))))</f>
        <v>671.98412156847519</v>
      </c>
      <c r="T304" s="168">
        <f ca="1">IF($C304-T$1&lt;År1,0,S303*(1-VLOOKUP($A304,[1]Hugst!$R$5:$W$9,MATCH(ROUNDUP((T$1)/10,0)*10,[1]Hugst!$R$4:$W$4,0))))</f>
        <v>673.505724263861</v>
      </c>
      <c r="U304" s="168">
        <f ca="1">IF($C304-U$1&lt;År1,0,T303*(1-VLOOKUP($A304,[1]Hugst!$R$5:$W$9,MATCH(ROUNDUP((U$1)/10,0)*10,[1]Hugst!$R$4:$W$4,0))))</f>
        <v>675.03497320395729</v>
      </c>
      <c r="V304" s="168">
        <f ca="1">IF($C304-V$1&lt;År1,0,U303*(1-VLOOKUP($A304,[1]Hugst!$R$5:$W$9,MATCH(ROUNDUP((V$1)/10,0)*10,[1]Hugst!$R$4:$W$4,0))))</f>
        <v>676.57190681208488</v>
      </c>
      <c r="W304" s="168">
        <f ca="1">IF($C304-W$1&lt;År1,0,V303*(1-VLOOKUP($A304,[1]Hugst!$R$5:$W$9,MATCH(ROUNDUP((W$1)/10,0)*10,[1]Hugst!$R$4:$W$4,0))))</f>
        <v>678.11656370469757</v>
      </c>
      <c r="X304" s="168">
        <f ca="1">IF($C304-X$1&lt;År1,0,W303*(1-VLOOKUP($A304,[1]Hugst!$R$5:$W$9,MATCH(ROUNDUP((X$1)/10,0)*10,[1]Hugst!$R$4:$W$4,0))))</f>
        <v>679.66898269221895</v>
      </c>
      <c r="Y304" s="168">
        <f ca="1">IF($C304-Y$1&lt;År1,0,X303*(1-VLOOKUP($A304,[1]Hugst!$R$5:$W$9,MATCH(ROUNDUP((Y$1)/10,0)*10,[1]Hugst!$R$4:$W$4,0))))</f>
        <v>681.22920278019922</v>
      </c>
      <c r="Z304" s="168">
        <f ca="1">IF($C304-Z$1&lt;År1,0,Y303*(1-VLOOKUP($A304,[1]Hugst!$R$5:$W$9,MATCH(ROUNDUP((Z$1)/10,0)*10,[1]Hugst!$R$4:$W$4,0))))</f>
        <v>682.56966408239225</v>
      </c>
      <c r="AA304" s="168">
        <f ca="1">IF($C304-AA$1&lt;År1,0,Z303*(1-VLOOKUP($A304,[1]Hugst!$R$5:$W$9,MATCH(ROUNDUP((AA$1)/10,0)*10,[1]Hugst!$R$4:$W$4,0))))</f>
        <v>683.91703049979333</v>
      </c>
      <c r="AB304" s="168">
        <f ca="1">IF($C304-AB$1&lt;År1,0,AA303*(1-VLOOKUP($A304,[1]Hugst!$R$5:$W$9,MATCH(ROUNDUP((AB$1)/10,0)*10,[1]Hugst!$R$4:$W$4,0))))</f>
        <v>685.27133421211283</v>
      </c>
      <c r="AC304" s="168">
        <f ca="1">IF($C304-AC$1&lt;År1,0,AB303*(1-VLOOKUP($A304,[1]Hugst!$R$5:$W$9,MATCH(ROUNDUP((AC$1)/10,0)*10,[1]Hugst!$R$4:$W$4,0))))</f>
        <v>686.63260755009105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282.27828862344177</v>
      </c>
      <c r="E305" s="168">
        <f t="shared" ca="1" si="7"/>
        <v>1.1398732797078992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652.60334708833432</v>
      </c>
      <c r="G305" s="168">
        <f ca="1">IF($C305-G$1&lt;År1,0,F304*(1-VLOOKUP($A305,[1]Hugst!$R$5:$W$9,MATCH(ROUNDUP((G$1)/10,0)*10,[1]Hugst!$R$4:$W$4,0))))</f>
        <v>653.79505891692531</v>
      </c>
      <c r="H305" s="168">
        <f ca="1">IF($C305-H$1&lt;År1,0,G304*(1-VLOOKUP($A305,[1]Hugst!$R$5:$W$9,MATCH(ROUNDUP((H$1)/10,0)*10,[1]Hugst!$R$4:$W$4,0))))</f>
        <v>654.99330032814976</v>
      </c>
      <c r="I305" s="168">
        <f ca="1">IF($C305-I$1&lt;År1,0,H304*(1-VLOOKUP($A305,[1]Hugst!$R$5:$W$9,MATCH(ROUNDUP((I$1)/10,0)*10,[1]Hugst!$R$4:$W$4,0))))</f>
        <v>656.19810431441908</v>
      </c>
      <c r="J305" s="168">
        <f ca="1">IF($C305-J$1&lt;År1,0,I304*(1-VLOOKUP($A305,[1]Hugst!$R$5:$W$9,MATCH(ROUNDUP((J$1)/10,0)*10,[1]Hugst!$R$4:$W$4,0))))</f>
        <v>657.40950403396016</v>
      </c>
      <c r="K305" s="168">
        <f ca="1">IF($C305-K$1&lt;År1,0,J304*(1-VLOOKUP($A305,[1]Hugst!$R$5:$W$9,MATCH(ROUNDUP((K$1)/10,0)*10,[1]Hugst!$R$4:$W$4,0))))</f>
        <v>658.62753281171388</v>
      </c>
      <c r="L305" s="168">
        <f ca="1">IF($C305-L$1&lt;År1,0,K304*(1-VLOOKUP($A305,[1]Hugst!$R$5:$W$9,MATCH(ROUNDUP((L$1)/10,0)*10,[1]Hugst!$R$4:$W$4,0))))</f>
        <v>660.08201697065158</v>
      </c>
      <c r="M305" s="168">
        <f ca="1">IF($C305-M$1&lt;År1,0,L304*(1-VLOOKUP($A305,[1]Hugst!$R$5:$W$9,MATCH(ROUNDUP((M$1)/10,0)*10,[1]Hugst!$R$4:$W$4,0))))</f>
        <v>661.54381009519636</v>
      </c>
      <c r="N305" s="168">
        <f ca="1">IF($C305-N$1&lt;År1,0,M304*(1-VLOOKUP($A305,[1]Hugst!$R$5:$W$9,MATCH(ROUNDUP((N$1)/10,0)*10,[1]Hugst!$R$4:$W$4,0))))</f>
        <v>663.01294891383657</v>
      </c>
      <c r="O305" s="168">
        <f ca="1">IF($C305-O$1&lt;År1,0,N304*(1-VLOOKUP($A305,[1]Hugst!$R$5:$W$9,MATCH(ROUNDUP((O$1)/10,0)*10,[1]Hugst!$R$4:$W$4,0))))</f>
        <v>664.4894703396152</v>
      </c>
      <c r="P305" s="168">
        <f ca="1">IF($C305-P$1&lt;År1,0,O304*(1-VLOOKUP($A305,[1]Hugst!$R$5:$W$9,MATCH(ROUNDUP((P$1)/10,0)*10,[1]Hugst!$R$4:$W$4,0))))</f>
        <v>665.97341147103941</v>
      </c>
      <c r="Q305" s="168">
        <f ca="1">IF($C305-Q$1&lt;År1,0,P304*(1-VLOOKUP($A305,[1]Hugst!$R$5:$W$9,MATCH(ROUNDUP((Q$1)/10,0)*10,[1]Hugst!$R$4:$W$4,0))))</f>
        <v>667.46480959307735</v>
      </c>
      <c r="R305" s="168">
        <f ca="1">IF($C305-R$1&lt;År1,0,Q304*(1-VLOOKUP($A305,[1]Hugst!$R$5:$W$9,MATCH(ROUNDUP((R$1)/10,0)*10,[1]Hugst!$R$4:$W$4,0))))</f>
        <v>668.96370217804576</v>
      </c>
      <c r="S305" s="168">
        <f ca="1">IF($C305-S$1&lt;År1,0,R304*(1-VLOOKUP($A305,[1]Hugst!$R$5:$W$9,MATCH(ROUNDUP((S$1)/10,0)*10,[1]Hugst!$R$4:$W$4,0))))</f>
        <v>670.47012688654138</v>
      </c>
      <c r="T305" s="168">
        <f ca="1">IF($C305-T$1&lt;År1,0,S304*(1-VLOOKUP($A305,[1]Hugst!$R$5:$W$9,MATCH(ROUNDUP((T$1)/10,0)*10,[1]Hugst!$R$4:$W$4,0))))</f>
        <v>671.98412156847519</v>
      </c>
      <c r="U305" s="168">
        <f ca="1">IF($C305-U$1&lt;År1,0,T304*(1-VLOOKUP($A305,[1]Hugst!$R$5:$W$9,MATCH(ROUNDUP((U$1)/10,0)*10,[1]Hugst!$R$4:$W$4,0))))</f>
        <v>673.505724263861</v>
      </c>
      <c r="V305" s="168">
        <f ca="1">IF($C305-V$1&lt;År1,0,U304*(1-VLOOKUP($A305,[1]Hugst!$R$5:$W$9,MATCH(ROUNDUP((V$1)/10,0)*10,[1]Hugst!$R$4:$W$4,0))))</f>
        <v>675.03497320395729</v>
      </c>
      <c r="W305" s="168">
        <f ca="1">IF($C305-W$1&lt;År1,0,V304*(1-VLOOKUP($A305,[1]Hugst!$R$5:$W$9,MATCH(ROUNDUP((W$1)/10,0)*10,[1]Hugst!$R$4:$W$4,0))))</f>
        <v>676.57190681208488</v>
      </c>
      <c r="X305" s="168">
        <f ca="1">IF($C305-X$1&lt;År1,0,W304*(1-VLOOKUP($A305,[1]Hugst!$R$5:$W$9,MATCH(ROUNDUP((X$1)/10,0)*10,[1]Hugst!$R$4:$W$4,0))))</f>
        <v>678.11656370469757</v>
      </c>
      <c r="Y305" s="168">
        <f ca="1">IF($C305-Y$1&lt;År1,0,X304*(1-VLOOKUP($A305,[1]Hugst!$R$5:$W$9,MATCH(ROUNDUP((Y$1)/10,0)*10,[1]Hugst!$R$4:$W$4,0))))</f>
        <v>679.66898269221895</v>
      </c>
      <c r="Z305" s="168">
        <f ca="1">IF($C305-Z$1&lt;År1,0,Y304*(1-VLOOKUP($A305,[1]Hugst!$R$5:$W$9,MATCH(ROUNDUP((Z$1)/10,0)*10,[1]Hugst!$R$4:$W$4,0))))</f>
        <v>681.00212637927245</v>
      </c>
      <c r="AA305" s="168">
        <f ca="1">IF($C305-AA$1&lt;År1,0,Z304*(1-VLOOKUP($A305,[1]Hugst!$R$5:$W$9,MATCH(ROUNDUP((AA$1)/10,0)*10,[1]Hugst!$R$4:$W$4,0))))</f>
        <v>682.34214086103145</v>
      </c>
      <c r="AB305" s="168">
        <f ca="1">IF($C305-AB$1&lt;År1,0,AA304*(1-VLOOKUP($A305,[1]Hugst!$R$5:$W$9,MATCH(ROUNDUP((AB$1)/10,0)*10,[1]Hugst!$R$4:$W$4,0))))</f>
        <v>683.68905815629341</v>
      </c>
      <c r="AC305" s="168">
        <f ca="1">IF($C305-AC$1&lt;År1,0,AB304*(1-VLOOKUP($A305,[1]Hugst!$R$5:$W$9,MATCH(ROUNDUP((AC$1)/10,0)*10,[1]Hugst!$R$4:$W$4,0))))</f>
        <v>685.04291043404214</v>
      </c>
      <c r="AD305" s="168">
        <f ca="1">IF($C305-AD$1&lt;År1,0,AC304*(1-VLOOKUP($A305,[1]Hugst!$R$5:$W$9,MATCH(ROUNDUP((AD$1)/10,0)*10,[1]Hugst!$R$4:$W$4,0))))</f>
        <v>686.40373001424109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280.86689718032721</v>
      </c>
      <c r="E306" s="168">
        <f t="shared" ca="1" si="7"/>
        <v>1.3660496495140251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651.41813201502589</v>
      </c>
      <c r="G306" s="168">
        <f ca="1">IF($C306-G$1&lt;År1,0,F305*(1-VLOOKUP($A306,[1]Hugst!$R$5:$W$9,MATCH(ROUNDUP((G$1)/10,0)*10,[1]Hugst!$R$4:$W$4,0))))</f>
        <v>652.60334708833432</v>
      </c>
      <c r="H306" s="168">
        <f ca="1">IF($C306-H$1&lt;År1,0,G305*(1-VLOOKUP($A306,[1]Hugst!$R$5:$W$9,MATCH(ROUNDUP((H$1)/10,0)*10,[1]Hugst!$R$4:$W$4,0))))</f>
        <v>653.79505891692531</v>
      </c>
      <c r="I306" s="168">
        <f ca="1">IF($C306-I$1&lt;År1,0,H305*(1-VLOOKUP($A306,[1]Hugst!$R$5:$W$9,MATCH(ROUNDUP((I$1)/10,0)*10,[1]Hugst!$R$4:$W$4,0))))</f>
        <v>654.99330032814976</v>
      </c>
      <c r="J306" s="168">
        <f ca="1">IF($C306-J$1&lt;År1,0,I305*(1-VLOOKUP($A306,[1]Hugst!$R$5:$W$9,MATCH(ROUNDUP((J$1)/10,0)*10,[1]Hugst!$R$4:$W$4,0))))</f>
        <v>656.19810431441908</v>
      </c>
      <c r="K306" s="168">
        <f ca="1">IF($C306-K$1&lt;År1,0,J305*(1-VLOOKUP($A306,[1]Hugst!$R$5:$W$9,MATCH(ROUNDUP((K$1)/10,0)*10,[1]Hugst!$R$4:$W$4,0))))</f>
        <v>657.40950403396016</v>
      </c>
      <c r="L306" s="168">
        <f ca="1">IF($C306-L$1&lt;År1,0,K305*(1-VLOOKUP($A306,[1]Hugst!$R$5:$W$9,MATCH(ROUNDUP((L$1)/10,0)*10,[1]Hugst!$R$4:$W$4,0))))</f>
        <v>658.62753281171388</v>
      </c>
      <c r="M306" s="168">
        <f ca="1">IF($C306-M$1&lt;År1,0,L305*(1-VLOOKUP($A306,[1]Hugst!$R$5:$W$9,MATCH(ROUNDUP((M$1)/10,0)*10,[1]Hugst!$R$4:$W$4,0))))</f>
        <v>660.08201697065158</v>
      </c>
      <c r="N306" s="168">
        <f ca="1">IF($C306-N$1&lt;År1,0,M305*(1-VLOOKUP($A306,[1]Hugst!$R$5:$W$9,MATCH(ROUNDUP((N$1)/10,0)*10,[1]Hugst!$R$4:$W$4,0))))</f>
        <v>661.54381009519636</v>
      </c>
      <c r="O306" s="168">
        <f ca="1">IF($C306-O$1&lt;År1,0,N305*(1-VLOOKUP($A306,[1]Hugst!$R$5:$W$9,MATCH(ROUNDUP((O$1)/10,0)*10,[1]Hugst!$R$4:$W$4,0))))</f>
        <v>663.01294891383657</v>
      </c>
      <c r="P306" s="168">
        <f ca="1">IF($C306-P$1&lt;År1,0,O305*(1-VLOOKUP($A306,[1]Hugst!$R$5:$W$9,MATCH(ROUNDUP((P$1)/10,0)*10,[1]Hugst!$R$4:$W$4,0))))</f>
        <v>664.4894703396152</v>
      </c>
      <c r="Q306" s="168">
        <f ca="1">IF($C306-Q$1&lt;År1,0,P305*(1-VLOOKUP($A306,[1]Hugst!$R$5:$W$9,MATCH(ROUNDUP((Q$1)/10,0)*10,[1]Hugst!$R$4:$W$4,0))))</f>
        <v>665.97341147103941</v>
      </c>
      <c r="R306" s="168">
        <f ca="1">IF($C306-R$1&lt;År1,0,Q305*(1-VLOOKUP($A306,[1]Hugst!$R$5:$W$9,MATCH(ROUNDUP((R$1)/10,0)*10,[1]Hugst!$R$4:$W$4,0))))</f>
        <v>667.46480959307735</v>
      </c>
      <c r="S306" s="168">
        <f ca="1">IF($C306-S$1&lt;År1,0,R305*(1-VLOOKUP($A306,[1]Hugst!$R$5:$W$9,MATCH(ROUNDUP((S$1)/10,0)*10,[1]Hugst!$R$4:$W$4,0))))</f>
        <v>668.96370217804576</v>
      </c>
      <c r="T306" s="168">
        <f ca="1">IF($C306-T$1&lt;År1,0,S305*(1-VLOOKUP($A306,[1]Hugst!$R$5:$W$9,MATCH(ROUNDUP((T$1)/10,0)*10,[1]Hugst!$R$4:$W$4,0))))</f>
        <v>670.47012688654138</v>
      </c>
      <c r="U306" s="168">
        <f ca="1">IF($C306-U$1&lt;År1,0,T305*(1-VLOOKUP($A306,[1]Hugst!$R$5:$W$9,MATCH(ROUNDUP((U$1)/10,0)*10,[1]Hugst!$R$4:$W$4,0))))</f>
        <v>671.98412156847519</v>
      </c>
      <c r="V306" s="168">
        <f ca="1">IF($C306-V$1&lt;År1,0,U305*(1-VLOOKUP($A306,[1]Hugst!$R$5:$W$9,MATCH(ROUNDUP((V$1)/10,0)*10,[1]Hugst!$R$4:$W$4,0))))</f>
        <v>673.505724263861</v>
      </c>
      <c r="W306" s="168">
        <f ca="1">IF($C306-W$1&lt;År1,0,V305*(1-VLOOKUP($A306,[1]Hugst!$R$5:$W$9,MATCH(ROUNDUP((W$1)/10,0)*10,[1]Hugst!$R$4:$W$4,0))))</f>
        <v>675.03497320395729</v>
      </c>
      <c r="X306" s="168">
        <f ca="1">IF($C306-X$1&lt;År1,0,W305*(1-VLOOKUP($A306,[1]Hugst!$R$5:$W$9,MATCH(ROUNDUP((X$1)/10,0)*10,[1]Hugst!$R$4:$W$4,0))))</f>
        <v>676.57190681208488</v>
      </c>
      <c r="Y306" s="168">
        <f ca="1">IF($C306-Y$1&lt;År1,0,X305*(1-VLOOKUP($A306,[1]Hugst!$R$5:$W$9,MATCH(ROUNDUP((Y$1)/10,0)*10,[1]Hugst!$R$4:$W$4,0))))</f>
        <v>678.11656370469757</v>
      </c>
      <c r="Z306" s="168">
        <f ca="1">IF($C306-Z$1&lt;År1,0,Y305*(1-VLOOKUP($A306,[1]Hugst!$R$5:$W$9,MATCH(ROUNDUP((Z$1)/10,0)*10,[1]Hugst!$R$4:$W$4,0))))</f>
        <v>679.44242636465492</v>
      </c>
      <c r="AA306" s="168">
        <f ca="1">IF($C306-AA$1&lt;År1,0,Z305*(1-VLOOKUP($A306,[1]Hugst!$R$5:$W$9,MATCH(ROUNDUP((AA$1)/10,0)*10,[1]Hugst!$R$4:$W$4,0))))</f>
        <v>680.77512567047938</v>
      </c>
      <c r="AB306" s="168">
        <f ca="1">IF($C306-AB$1&lt;År1,0,AA305*(1-VLOOKUP($A306,[1]Hugst!$R$5:$W$9,MATCH(ROUNDUP((AB$1)/10,0)*10,[1]Hugst!$R$4:$W$4,0))))</f>
        <v>682.11469348074445</v>
      </c>
      <c r="AC306" s="168">
        <f ca="1">IF($C306-AC$1&lt;År1,0,AB305*(1-VLOOKUP($A306,[1]Hugst!$R$5:$W$9,MATCH(ROUNDUP((AC$1)/10,0)*10,[1]Hugst!$R$4:$W$4,0))))</f>
        <v>683.46116180357467</v>
      </c>
      <c r="AD306" s="168">
        <f ca="1">IF($C306-AD$1&lt;År1,0,AC305*(1-VLOOKUP($A306,[1]Hugst!$R$5:$W$9,MATCH(ROUNDUP((AD$1)/10,0)*10,[1]Hugst!$R$4:$W$4,0))))</f>
        <v>684.81456279723079</v>
      </c>
      <c r="AE306" s="168">
        <f ca="1">IF($C306-AE$1&lt;År1,0,AD305*(1-VLOOKUP($A306,[1]Hugst!$R$5:$W$9,MATCH(ROUNDUP((AE$1)/10,0)*10,[1]Hugst!$R$4:$W$4,0))))</f>
        <v>686.17492877090308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279.46256269443256</v>
      </c>
      <c r="E307" s="168">
        <f t="shared" ca="1" si="7"/>
        <v>1.5916331541957334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650.23938103381295</v>
      </c>
      <c r="G307" s="168">
        <f ca="1">IF($C307-G$1&lt;År1,0,F306*(1-VLOOKUP($A307,[1]Hugst!$R$5:$W$9,MATCH(ROUNDUP((G$1)/10,0)*10,[1]Hugst!$R$4:$W$4,0))))</f>
        <v>651.41813201502589</v>
      </c>
      <c r="H307" s="168">
        <f ca="1">IF($C307-H$1&lt;År1,0,G306*(1-VLOOKUP($A307,[1]Hugst!$R$5:$W$9,MATCH(ROUNDUP((H$1)/10,0)*10,[1]Hugst!$R$4:$W$4,0))))</f>
        <v>652.60334708833432</v>
      </c>
      <c r="I307" s="168">
        <f ca="1">IF($C307-I$1&lt;År1,0,H306*(1-VLOOKUP($A307,[1]Hugst!$R$5:$W$9,MATCH(ROUNDUP((I$1)/10,0)*10,[1]Hugst!$R$4:$W$4,0))))</f>
        <v>653.79505891692531</v>
      </c>
      <c r="J307" s="168">
        <f ca="1">IF($C307-J$1&lt;År1,0,I306*(1-VLOOKUP($A307,[1]Hugst!$R$5:$W$9,MATCH(ROUNDUP((J$1)/10,0)*10,[1]Hugst!$R$4:$W$4,0))))</f>
        <v>654.99330032814976</v>
      </c>
      <c r="K307" s="168">
        <f ca="1">IF($C307-K$1&lt;År1,0,J306*(1-VLOOKUP($A307,[1]Hugst!$R$5:$W$9,MATCH(ROUNDUP((K$1)/10,0)*10,[1]Hugst!$R$4:$W$4,0))))</f>
        <v>656.19810431441908</v>
      </c>
      <c r="L307" s="168">
        <f ca="1">IF($C307-L$1&lt;År1,0,K306*(1-VLOOKUP($A307,[1]Hugst!$R$5:$W$9,MATCH(ROUNDUP((L$1)/10,0)*10,[1]Hugst!$R$4:$W$4,0))))</f>
        <v>657.40950403396016</v>
      </c>
      <c r="M307" s="168">
        <f ca="1">IF($C307-M$1&lt;År1,0,L306*(1-VLOOKUP($A307,[1]Hugst!$R$5:$W$9,MATCH(ROUNDUP((M$1)/10,0)*10,[1]Hugst!$R$4:$W$4,0))))</f>
        <v>658.62753281171388</v>
      </c>
      <c r="N307" s="168">
        <f ca="1">IF($C307-N$1&lt;År1,0,M306*(1-VLOOKUP($A307,[1]Hugst!$R$5:$W$9,MATCH(ROUNDUP((N$1)/10,0)*10,[1]Hugst!$R$4:$W$4,0))))</f>
        <v>660.08201697065158</v>
      </c>
      <c r="O307" s="168">
        <f ca="1">IF($C307-O$1&lt;År1,0,N306*(1-VLOOKUP($A307,[1]Hugst!$R$5:$W$9,MATCH(ROUNDUP((O$1)/10,0)*10,[1]Hugst!$R$4:$W$4,0))))</f>
        <v>661.54381009519636</v>
      </c>
      <c r="P307" s="168">
        <f ca="1">IF($C307-P$1&lt;År1,0,O306*(1-VLOOKUP($A307,[1]Hugst!$R$5:$W$9,MATCH(ROUNDUP((P$1)/10,0)*10,[1]Hugst!$R$4:$W$4,0))))</f>
        <v>663.01294891383657</v>
      </c>
      <c r="Q307" s="168">
        <f ca="1">IF($C307-Q$1&lt;År1,0,P306*(1-VLOOKUP($A307,[1]Hugst!$R$5:$W$9,MATCH(ROUNDUP((Q$1)/10,0)*10,[1]Hugst!$R$4:$W$4,0))))</f>
        <v>664.4894703396152</v>
      </c>
      <c r="R307" s="168">
        <f ca="1">IF($C307-R$1&lt;År1,0,Q306*(1-VLOOKUP($A307,[1]Hugst!$R$5:$W$9,MATCH(ROUNDUP((R$1)/10,0)*10,[1]Hugst!$R$4:$W$4,0))))</f>
        <v>665.97341147103941</v>
      </c>
      <c r="S307" s="168">
        <f ca="1">IF($C307-S$1&lt;År1,0,R306*(1-VLOOKUP($A307,[1]Hugst!$R$5:$W$9,MATCH(ROUNDUP((S$1)/10,0)*10,[1]Hugst!$R$4:$W$4,0))))</f>
        <v>667.46480959307735</v>
      </c>
      <c r="T307" s="168">
        <f ca="1">IF($C307-T$1&lt;År1,0,S306*(1-VLOOKUP($A307,[1]Hugst!$R$5:$W$9,MATCH(ROUNDUP((T$1)/10,0)*10,[1]Hugst!$R$4:$W$4,0))))</f>
        <v>668.96370217804576</v>
      </c>
      <c r="U307" s="168">
        <f ca="1">IF($C307-U$1&lt;År1,0,T306*(1-VLOOKUP($A307,[1]Hugst!$R$5:$W$9,MATCH(ROUNDUP((U$1)/10,0)*10,[1]Hugst!$R$4:$W$4,0))))</f>
        <v>670.47012688654138</v>
      </c>
      <c r="V307" s="168">
        <f ca="1">IF($C307-V$1&lt;År1,0,U306*(1-VLOOKUP($A307,[1]Hugst!$R$5:$W$9,MATCH(ROUNDUP((V$1)/10,0)*10,[1]Hugst!$R$4:$W$4,0))))</f>
        <v>671.98412156847519</v>
      </c>
      <c r="W307" s="168">
        <f ca="1">IF($C307-W$1&lt;År1,0,V306*(1-VLOOKUP($A307,[1]Hugst!$R$5:$W$9,MATCH(ROUNDUP((W$1)/10,0)*10,[1]Hugst!$R$4:$W$4,0))))</f>
        <v>673.505724263861</v>
      </c>
      <c r="X307" s="168">
        <f ca="1">IF($C307-X$1&lt;År1,0,W306*(1-VLOOKUP($A307,[1]Hugst!$R$5:$W$9,MATCH(ROUNDUP((X$1)/10,0)*10,[1]Hugst!$R$4:$W$4,0))))</f>
        <v>675.03497320395729</v>
      </c>
      <c r="Y307" s="168">
        <f ca="1">IF($C307-Y$1&lt;År1,0,X306*(1-VLOOKUP($A307,[1]Hugst!$R$5:$W$9,MATCH(ROUNDUP((Y$1)/10,0)*10,[1]Hugst!$R$4:$W$4,0))))</f>
        <v>676.57190681208488</v>
      </c>
      <c r="Z307" s="168">
        <f ca="1">IF($C307-Z$1&lt;År1,0,Y306*(1-VLOOKUP($A307,[1]Hugst!$R$5:$W$9,MATCH(ROUNDUP((Z$1)/10,0)*10,[1]Hugst!$R$4:$W$4,0))))</f>
        <v>677.8905248501294</v>
      </c>
      <c r="AA307" s="168">
        <f ca="1">IF($C307-AA$1&lt;År1,0,Z306*(1-VLOOKUP($A307,[1]Hugst!$R$5:$W$9,MATCH(ROUNDUP((AA$1)/10,0)*10,[1]Hugst!$R$4:$W$4,0))))</f>
        <v>679.21594555586671</v>
      </c>
      <c r="AB307" s="168">
        <f ca="1">IF($C307-AB$1&lt;År1,0,AA306*(1-VLOOKUP($A307,[1]Hugst!$R$5:$W$9,MATCH(ROUNDUP((AB$1)/10,0)*10,[1]Hugst!$R$4:$W$4,0))))</f>
        <v>680.54820062858926</v>
      </c>
      <c r="AC307" s="168">
        <f ca="1">IF($C307-AC$1&lt;År1,0,AB306*(1-VLOOKUP($A307,[1]Hugst!$R$5:$W$9,MATCH(ROUNDUP((AC$1)/10,0)*10,[1]Hugst!$R$4:$W$4,0))))</f>
        <v>681.88732191625093</v>
      </c>
      <c r="AD307" s="168">
        <f ca="1">IF($C307-AD$1&lt;År1,0,AC306*(1-VLOOKUP($A307,[1]Hugst!$R$5:$W$9,MATCH(ROUNDUP((AD$1)/10,0)*10,[1]Hugst!$R$4:$W$4,0))))</f>
        <v>683.23334141630687</v>
      </c>
      <c r="AE307" s="168">
        <f ca="1">IF($C307-AE$1&lt;År1,0,AD306*(1-VLOOKUP($A307,[1]Hugst!$R$5:$W$9,MATCH(ROUNDUP((AE$1)/10,0)*10,[1]Hugst!$R$4:$W$4,0))))</f>
        <v>684.58629127629843</v>
      </c>
      <c r="AF307" s="168">
        <f ca="1">IF($C307-AF$1&lt;År1,0,AE306*(1-VLOOKUP($A307,[1]Hugst!$R$5:$W$9,MATCH(ROUNDUP((AF$1)/10,0)*10,[1]Hugst!$R$4:$W$4,0))))</f>
        <v>685.94620379464618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278.06524988094316</v>
      </c>
      <c r="E308" s="168">
        <f t="shared" ca="1" si="7"/>
        <v>1.8166265787476732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649.06706164487548</v>
      </c>
      <c r="G308" s="168">
        <f ca="1">IF($C308-G$1&lt;År1,0,F307*(1-VLOOKUP($A308,[1]Hugst!$R$5:$W$9,MATCH(ROUNDUP((G$1)/10,0)*10,[1]Hugst!$R$4:$W$4,0))))</f>
        <v>650.23938103381295</v>
      </c>
      <c r="H308" s="168">
        <f ca="1">IF($C308-H$1&lt;År1,0,G307*(1-VLOOKUP($A308,[1]Hugst!$R$5:$W$9,MATCH(ROUNDUP((H$1)/10,0)*10,[1]Hugst!$R$4:$W$4,0))))</f>
        <v>651.41813201502589</v>
      </c>
      <c r="I308" s="168">
        <f ca="1">IF($C308-I$1&lt;År1,0,H307*(1-VLOOKUP($A308,[1]Hugst!$R$5:$W$9,MATCH(ROUNDUP((I$1)/10,0)*10,[1]Hugst!$R$4:$W$4,0))))</f>
        <v>652.60334708833432</v>
      </c>
      <c r="J308" s="168">
        <f ca="1">IF($C308-J$1&lt;År1,0,I307*(1-VLOOKUP($A308,[1]Hugst!$R$5:$W$9,MATCH(ROUNDUP((J$1)/10,0)*10,[1]Hugst!$R$4:$W$4,0))))</f>
        <v>653.79505891692531</v>
      </c>
      <c r="K308" s="168">
        <f ca="1">IF($C308-K$1&lt;År1,0,J307*(1-VLOOKUP($A308,[1]Hugst!$R$5:$W$9,MATCH(ROUNDUP((K$1)/10,0)*10,[1]Hugst!$R$4:$W$4,0))))</f>
        <v>654.99330032814976</v>
      </c>
      <c r="L308" s="168">
        <f ca="1">IF($C308-L$1&lt;År1,0,K307*(1-VLOOKUP($A308,[1]Hugst!$R$5:$W$9,MATCH(ROUNDUP((L$1)/10,0)*10,[1]Hugst!$R$4:$W$4,0))))</f>
        <v>656.19810431441908</v>
      </c>
      <c r="M308" s="168">
        <f ca="1">IF($C308-M$1&lt;År1,0,L307*(1-VLOOKUP($A308,[1]Hugst!$R$5:$W$9,MATCH(ROUNDUP((M$1)/10,0)*10,[1]Hugst!$R$4:$W$4,0))))</f>
        <v>657.40950403396016</v>
      </c>
      <c r="N308" s="168">
        <f ca="1">IF($C308-N$1&lt;År1,0,M307*(1-VLOOKUP($A308,[1]Hugst!$R$5:$W$9,MATCH(ROUNDUP((N$1)/10,0)*10,[1]Hugst!$R$4:$W$4,0))))</f>
        <v>658.62753281171388</v>
      </c>
      <c r="O308" s="168">
        <f ca="1">IF($C308-O$1&lt;År1,0,N307*(1-VLOOKUP($A308,[1]Hugst!$R$5:$W$9,MATCH(ROUNDUP((O$1)/10,0)*10,[1]Hugst!$R$4:$W$4,0))))</f>
        <v>660.08201697065158</v>
      </c>
      <c r="P308" s="168">
        <f ca="1">IF($C308-P$1&lt;År1,0,O307*(1-VLOOKUP($A308,[1]Hugst!$R$5:$W$9,MATCH(ROUNDUP((P$1)/10,0)*10,[1]Hugst!$R$4:$W$4,0))))</f>
        <v>661.54381009519636</v>
      </c>
      <c r="Q308" s="168">
        <f ca="1">IF($C308-Q$1&lt;År1,0,P307*(1-VLOOKUP($A308,[1]Hugst!$R$5:$W$9,MATCH(ROUNDUP((Q$1)/10,0)*10,[1]Hugst!$R$4:$W$4,0))))</f>
        <v>663.01294891383657</v>
      </c>
      <c r="R308" s="168">
        <f ca="1">IF($C308-R$1&lt;År1,0,Q307*(1-VLOOKUP($A308,[1]Hugst!$R$5:$W$9,MATCH(ROUNDUP((R$1)/10,0)*10,[1]Hugst!$R$4:$W$4,0))))</f>
        <v>664.4894703396152</v>
      </c>
      <c r="S308" s="168">
        <f ca="1">IF($C308-S$1&lt;År1,0,R307*(1-VLOOKUP($A308,[1]Hugst!$R$5:$W$9,MATCH(ROUNDUP((S$1)/10,0)*10,[1]Hugst!$R$4:$W$4,0))))</f>
        <v>665.97341147103941</v>
      </c>
      <c r="T308" s="168">
        <f ca="1">IF($C308-T$1&lt;År1,0,S307*(1-VLOOKUP($A308,[1]Hugst!$R$5:$W$9,MATCH(ROUNDUP((T$1)/10,0)*10,[1]Hugst!$R$4:$W$4,0))))</f>
        <v>667.46480959307735</v>
      </c>
      <c r="U308" s="168">
        <f ca="1">IF($C308-U$1&lt;År1,0,T307*(1-VLOOKUP($A308,[1]Hugst!$R$5:$W$9,MATCH(ROUNDUP((U$1)/10,0)*10,[1]Hugst!$R$4:$W$4,0))))</f>
        <v>668.96370217804576</v>
      </c>
      <c r="V308" s="168">
        <f ca="1">IF($C308-V$1&lt;År1,0,U307*(1-VLOOKUP($A308,[1]Hugst!$R$5:$W$9,MATCH(ROUNDUP((V$1)/10,0)*10,[1]Hugst!$R$4:$W$4,0))))</f>
        <v>670.47012688654138</v>
      </c>
      <c r="W308" s="168">
        <f ca="1">IF($C308-W$1&lt;År1,0,V307*(1-VLOOKUP($A308,[1]Hugst!$R$5:$W$9,MATCH(ROUNDUP((W$1)/10,0)*10,[1]Hugst!$R$4:$W$4,0))))</f>
        <v>671.98412156847519</v>
      </c>
      <c r="X308" s="168">
        <f ca="1">IF($C308-X$1&lt;År1,0,W307*(1-VLOOKUP($A308,[1]Hugst!$R$5:$W$9,MATCH(ROUNDUP((X$1)/10,0)*10,[1]Hugst!$R$4:$W$4,0))))</f>
        <v>673.505724263861</v>
      </c>
      <c r="Y308" s="168">
        <f ca="1">IF($C308-Y$1&lt;År1,0,X307*(1-VLOOKUP($A308,[1]Hugst!$R$5:$W$9,MATCH(ROUNDUP((Y$1)/10,0)*10,[1]Hugst!$R$4:$W$4,0))))</f>
        <v>675.03497320395729</v>
      </c>
      <c r="Z308" s="168">
        <f ca="1">IF($C308-Z$1&lt;År1,0,Y307*(1-VLOOKUP($A308,[1]Hugst!$R$5:$W$9,MATCH(ROUNDUP((Z$1)/10,0)*10,[1]Hugst!$R$4:$W$4,0))))</f>
        <v>676.34638284314758</v>
      </c>
      <c r="AA308" s="168">
        <f ca="1">IF($C308-AA$1&lt;År1,0,Z307*(1-VLOOKUP($A308,[1]Hugst!$R$5:$W$9,MATCH(ROUNDUP((AA$1)/10,0)*10,[1]Hugst!$R$4:$W$4,0))))</f>
        <v>677.66456134184602</v>
      </c>
      <c r="AB308" s="168">
        <f ca="1">IF($C308-AB$1&lt;År1,0,AA307*(1-VLOOKUP($A308,[1]Hugst!$R$5:$W$9,MATCH(ROUNDUP((AB$1)/10,0)*10,[1]Hugst!$R$4:$W$4,0))))</f>
        <v>678.98954024068144</v>
      </c>
      <c r="AC308" s="168">
        <f ca="1">IF($C308-AC$1&lt;År1,0,AB307*(1-VLOOKUP($A308,[1]Hugst!$R$5:$W$9,MATCH(ROUNDUP((AC$1)/10,0)*10,[1]Hugst!$R$4:$W$4,0))))</f>
        <v>680.32135122837974</v>
      </c>
      <c r="AD308" s="168">
        <f ca="1">IF($C308-AD$1&lt;År1,0,AC307*(1-VLOOKUP($A308,[1]Hugst!$R$5:$W$9,MATCH(ROUNDUP((AD$1)/10,0)*10,[1]Hugst!$R$4:$W$4,0))))</f>
        <v>681.66002614227887</v>
      </c>
      <c r="AE308" s="168">
        <f ca="1">IF($C308-AE$1&lt;År1,0,AD307*(1-VLOOKUP($A308,[1]Hugst!$R$5:$W$9,MATCH(ROUNDUP((AE$1)/10,0)*10,[1]Hugst!$R$4:$W$4,0))))</f>
        <v>683.0055969691681</v>
      </c>
      <c r="AF308" s="168">
        <f ca="1">IF($C308-AF$1&lt;År1,0,AE307*(1-VLOOKUP($A308,[1]Hugst!$R$5:$W$9,MATCH(ROUNDUP((AF$1)/10,0)*10,[1]Hugst!$R$4:$W$4,0))))</f>
        <v>684.35809584587298</v>
      </c>
      <c r="AG308" s="168">
        <f ca="1">IF($C308-AG$1&lt;År1,0,AF307*(1-VLOOKUP($A308,[1]Hugst!$R$5:$W$9,MATCH(ROUNDUP((AG$1)/10,0)*10,[1]Hugst!$R$4:$W$4,0))))</f>
        <v>685.71755506004797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276.67492363154452</v>
      </c>
      <c r="E309" s="168">
        <f t="shared" ca="1" si="7"/>
        <v>2.0410326942910615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647.90114151102023</v>
      </c>
      <c r="G309" s="168">
        <f ca="1">IF($C309-G$1&lt;År1,0,F308*(1-VLOOKUP($A309,[1]Hugst!$R$5:$W$9,MATCH(ROUNDUP((G$1)/10,0)*10,[1]Hugst!$R$4:$W$4,0))))</f>
        <v>649.06706164487548</v>
      </c>
      <c r="H309" s="168">
        <f ca="1">IF($C309-H$1&lt;År1,0,G308*(1-VLOOKUP($A309,[1]Hugst!$R$5:$W$9,MATCH(ROUNDUP((H$1)/10,0)*10,[1]Hugst!$R$4:$W$4,0))))</f>
        <v>650.23938103381295</v>
      </c>
      <c r="I309" s="168">
        <f ca="1">IF($C309-I$1&lt;År1,0,H308*(1-VLOOKUP($A309,[1]Hugst!$R$5:$W$9,MATCH(ROUNDUP((I$1)/10,0)*10,[1]Hugst!$R$4:$W$4,0))))</f>
        <v>651.41813201502589</v>
      </c>
      <c r="J309" s="168">
        <f ca="1">IF($C309-J$1&lt;År1,0,I308*(1-VLOOKUP($A309,[1]Hugst!$R$5:$W$9,MATCH(ROUNDUP((J$1)/10,0)*10,[1]Hugst!$R$4:$W$4,0))))</f>
        <v>652.60334708833432</v>
      </c>
      <c r="K309" s="168">
        <f ca="1">IF($C309-K$1&lt;År1,0,J308*(1-VLOOKUP($A309,[1]Hugst!$R$5:$W$9,MATCH(ROUNDUP((K$1)/10,0)*10,[1]Hugst!$R$4:$W$4,0))))</f>
        <v>653.79505891692531</v>
      </c>
      <c r="L309" s="168">
        <f ca="1">IF($C309-L$1&lt;År1,0,K308*(1-VLOOKUP($A309,[1]Hugst!$R$5:$W$9,MATCH(ROUNDUP((L$1)/10,0)*10,[1]Hugst!$R$4:$W$4,0))))</f>
        <v>654.99330032814976</v>
      </c>
      <c r="M309" s="168">
        <f ca="1">IF($C309-M$1&lt;År1,0,L308*(1-VLOOKUP($A309,[1]Hugst!$R$5:$W$9,MATCH(ROUNDUP((M$1)/10,0)*10,[1]Hugst!$R$4:$W$4,0))))</f>
        <v>656.19810431441908</v>
      </c>
      <c r="N309" s="168">
        <f ca="1">IF($C309-N$1&lt;År1,0,M308*(1-VLOOKUP($A309,[1]Hugst!$R$5:$W$9,MATCH(ROUNDUP((N$1)/10,0)*10,[1]Hugst!$R$4:$W$4,0))))</f>
        <v>657.40950403396016</v>
      </c>
      <c r="O309" s="168">
        <f ca="1">IF($C309-O$1&lt;År1,0,N308*(1-VLOOKUP($A309,[1]Hugst!$R$5:$W$9,MATCH(ROUNDUP((O$1)/10,0)*10,[1]Hugst!$R$4:$W$4,0))))</f>
        <v>658.62753281171388</v>
      </c>
      <c r="P309" s="168">
        <f ca="1">IF($C309-P$1&lt;År1,0,O308*(1-VLOOKUP($A309,[1]Hugst!$R$5:$W$9,MATCH(ROUNDUP((P$1)/10,0)*10,[1]Hugst!$R$4:$W$4,0))))</f>
        <v>660.08201697065158</v>
      </c>
      <c r="Q309" s="168">
        <f ca="1">IF($C309-Q$1&lt;År1,0,P308*(1-VLOOKUP($A309,[1]Hugst!$R$5:$W$9,MATCH(ROUNDUP((Q$1)/10,0)*10,[1]Hugst!$R$4:$W$4,0))))</f>
        <v>661.54381009519636</v>
      </c>
      <c r="R309" s="168">
        <f ca="1">IF($C309-R$1&lt;År1,0,Q308*(1-VLOOKUP($A309,[1]Hugst!$R$5:$W$9,MATCH(ROUNDUP((R$1)/10,0)*10,[1]Hugst!$R$4:$W$4,0))))</f>
        <v>663.01294891383657</v>
      </c>
      <c r="S309" s="168">
        <f ca="1">IF($C309-S$1&lt;År1,0,R308*(1-VLOOKUP($A309,[1]Hugst!$R$5:$W$9,MATCH(ROUNDUP((S$1)/10,0)*10,[1]Hugst!$R$4:$W$4,0))))</f>
        <v>664.4894703396152</v>
      </c>
      <c r="T309" s="168">
        <f ca="1">IF($C309-T$1&lt;År1,0,S308*(1-VLOOKUP($A309,[1]Hugst!$R$5:$W$9,MATCH(ROUNDUP((T$1)/10,0)*10,[1]Hugst!$R$4:$W$4,0))))</f>
        <v>665.97341147103941</v>
      </c>
      <c r="U309" s="168">
        <f ca="1">IF($C309-U$1&lt;År1,0,T308*(1-VLOOKUP($A309,[1]Hugst!$R$5:$W$9,MATCH(ROUNDUP((U$1)/10,0)*10,[1]Hugst!$R$4:$W$4,0))))</f>
        <v>667.46480959307735</v>
      </c>
      <c r="V309" s="168">
        <f ca="1">IF($C309-V$1&lt;År1,0,U308*(1-VLOOKUP($A309,[1]Hugst!$R$5:$W$9,MATCH(ROUNDUP((V$1)/10,0)*10,[1]Hugst!$R$4:$W$4,0))))</f>
        <v>668.96370217804576</v>
      </c>
      <c r="W309" s="168">
        <f ca="1">IF($C309-W$1&lt;År1,0,V308*(1-VLOOKUP($A309,[1]Hugst!$R$5:$W$9,MATCH(ROUNDUP((W$1)/10,0)*10,[1]Hugst!$R$4:$W$4,0))))</f>
        <v>670.47012688654138</v>
      </c>
      <c r="X309" s="168">
        <f ca="1">IF($C309-X$1&lt;År1,0,W308*(1-VLOOKUP($A309,[1]Hugst!$R$5:$W$9,MATCH(ROUNDUP((X$1)/10,0)*10,[1]Hugst!$R$4:$W$4,0))))</f>
        <v>671.98412156847519</v>
      </c>
      <c r="Y309" s="168">
        <f ca="1">IF($C309-Y$1&lt;År1,0,X308*(1-VLOOKUP($A309,[1]Hugst!$R$5:$W$9,MATCH(ROUNDUP((Y$1)/10,0)*10,[1]Hugst!$R$4:$W$4,0))))</f>
        <v>673.505724263861</v>
      </c>
      <c r="Z309" s="168">
        <f ca="1">IF($C309-Z$1&lt;År1,0,Y308*(1-VLOOKUP($A309,[1]Hugst!$R$5:$W$9,MATCH(ROUNDUP((Z$1)/10,0)*10,[1]Hugst!$R$4:$W$4,0))))</f>
        <v>674.80996154622267</v>
      </c>
      <c r="AA309" s="168">
        <f ca="1">IF($C309-AA$1&lt;År1,0,Z308*(1-VLOOKUP($A309,[1]Hugst!$R$5:$W$9,MATCH(ROUNDUP((AA$1)/10,0)*10,[1]Hugst!$R$4:$W$4,0))))</f>
        <v>676.1209340488665</v>
      </c>
      <c r="AB309" s="168">
        <f ca="1">IF($C309-AB$1&lt;År1,0,AA308*(1-VLOOKUP($A309,[1]Hugst!$R$5:$W$9,MATCH(ROUNDUP((AB$1)/10,0)*10,[1]Hugst!$R$4:$W$4,0))))</f>
        <v>677.4386731547321</v>
      </c>
      <c r="AC309" s="168">
        <f ca="1">IF($C309-AC$1&lt;År1,0,AB308*(1-VLOOKUP($A309,[1]Hugst!$R$5:$W$9,MATCH(ROUNDUP((AC$1)/10,0)*10,[1]Hugst!$R$4:$W$4,0))))</f>
        <v>678.76321039393451</v>
      </c>
      <c r="AD309" s="168">
        <f ca="1">IF($C309-AD$1&lt;År1,0,AC308*(1-VLOOKUP($A309,[1]Hugst!$R$5:$W$9,MATCH(ROUNDUP((AD$1)/10,0)*10,[1]Hugst!$R$4:$W$4,0))))</f>
        <v>680.09457744463703</v>
      </c>
      <c r="AE309" s="168">
        <f ca="1">IF($C309-AE$1&lt;År1,0,AD308*(1-VLOOKUP($A309,[1]Hugst!$R$5:$W$9,MATCH(ROUNDUP((AE$1)/10,0)*10,[1]Hugst!$R$4:$W$4,0))))</f>
        <v>681.43280613356478</v>
      </c>
      <c r="AF309" s="168">
        <f ca="1">IF($C309-AF$1&lt;År1,0,AE308*(1-VLOOKUP($A309,[1]Hugst!$R$5:$W$9,MATCH(ROUNDUP((AF$1)/10,0)*10,[1]Hugst!$R$4:$W$4,0))))</f>
        <v>682.77792843684506</v>
      </c>
      <c r="AG309" s="168">
        <f ca="1">IF($C309-AG$1&lt;År1,0,AF308*(1-VLOOKUP($A309,[1]Hugst!$R$5:$W$9,MATCH(ROUNDUP((AG$1)/10,0)*10,[1]Hugst!$R$4:$W$4,0))))</f>
        <v>684.12997648059104</v>
      </c>
      <c r="AH309" s="168">
        <f ca="1">IF($C309-AH$1&lt;År1,0,AG308*(1-VLOOKUP($A309,[1]Hugst!$R$5:$W$9,MATCH(ROUNDUP((AH$1)/10,0)*10,[1]Hugst!$R$4:$W$4,0))))</f>
        <v>685.48898254169467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275.29154901339643</v>
      </c>
      <c r="E310" s="168">
        <f t="shared" ca="1" si="7"/>
        <v>2.2648542581482616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646.74158845672935</v>
      </c>
      <c r="G310" s="168">
        <f ca="1">IF($C310-G$1&lt;År1,0,F309*(1-VLOOKUP($A310,[1]Hugst!$R$5:$W$9,MATCH(ROUNDUP((G$1)/10,0)*10,[1]Hugst!$R$4:$W$4,0))))</f>
        <v>647.90114151102023</v>
      </c>
      <c r="H310" s="168">
        <f ca="1">IF($C310-H$1&lt;År1,0,G309*(1-VLOOKUP($A310,[1]Hugst!$R$5:$W$9,MATCH(ROUNDUP((H$1)/10,0)*10,[1]Hugst!$R$4:$W$4,0))))</f>
        <v>649.06706164487548</v>
      </c>
      <c r="I310" s="168">
        <f ca="1">IF($C310-I$1&lt;År1,0,H309*(1-VLOOKUP($A310,[1]Hugst!$R$5:$W$9,MATCH(ROUNDUP((I$1)/10,0)*10,[1]Hugst!$R$4:$W$4,0))))</f>
        <v>650.23938103381295</v>
      </c>
      <c r="J310" s="168">
        <f ca="1">IF($C310-J$1&lt;År1,0,I309*(1-VLOOKUP($A310,[1]Hugst!$R$5:$W$9,MATCH(ROUNDUP((J$1)/10,0)*10,[1]Hugst!$R$4:$W$4,0))))</f>
        <v>651.41813201502589</v>
      </c>
      <c r="K310" s="168">
        <f ca="1">IF($C310-K$1&lt;År1,0,J309*(1-VLOOKUP($A310,[1]Hugst!$R$5:$W$9,MATCH(ROUNDUP((K$1)/10,0)*10,[1]Hugst!$R$4:$W$4,0))))</f>
        <v>652.60334708833432</v>
      </c>
      <c r="L310" s="168">
        <f ca="1">IF($C310-L$1&lt;År1,0,K309*(1-VLOOKUP($A310,[1]Hugst!$R$5:$W$9,MATCH(ROUNDUP((L$1)/10,0)*10,[1]Hugst!$R$4:$W$4,0))))</f>
        <v>653.79505891692531</v>
      </c>
      <c r="M310" s="168">
        <f ca="1">IF($C310-M$1&lt;År1,0,L309*(1-VLOOKUP($A310,[1]Hugst!$R$5:$W$9,MATCH(ROUNDUP((M$1)/10,0)*10,[1]Hugst!$R$4:$W$4,0))))</f>
        <v>654.99330032814976</v>
      </c>
      <c r="N310" s="168">
        <f ca="1">IF($C310-N$1&lt;År1,0,M309*(1-VLOOKUP($A310,[1]Hugst!$R$5:$W$9,MATCH(ROUNDUP((N$1)/10,0)*10,[1]Hugst!$R$4:$W$4,0))))</f>
        <v>656.19810431441908</v>
      </c>
      <c r="O310" s="168">
        <f ca="1">IF($C310-O$1&lt;År1,0,N309*(1-VLOOKUP($A310,[1]Hugst!$R$5:$W$9,MATCH(ROUNDUP((O$1)/10,0)*10,[1]Hugst!$R$4:$W$4,0))))</f>
        <v>657.40950403396016</v>
      </c>
      <c r="P310" s="168">
        <f ca="1">IF($C310-P$1&lt;År1,0,O309*(1-VLOOKUP($A310,[1]Hugst!$R$5:$W$9,MATCH(ROUNDUP((P$1)/10,0)*10,[1]Hugst!$R$4:$W$4,0))))</f>
        <v>658.62753281171388</v>
      </c>
      <c r="Q310" s="168">
        <f ca="1">IF($C310-Q$1&lt;År1,0,P309*(1-VLOOKUP($A310,[1]Hugst!$R$5:$W$9,MATCH(ROUNDUP((Q$1)/10,0)*10,[1]Hugst!$R$4:$W$4,0))))</f>
        <v>660.08201697065158</v>
      </c>
      <c r="R310" s="168">
        <f ca="1">IF($C310-R$1&lt;År1,0,Q309*(1-VLOOKUP($A310,[1]Hugst!$R$5:$W$9,MATCH(ROUNDUP((R$1)/10,0)*10,[1]Hugst!$R$4:$W$4,0))))</f>
        <v>661.54381009519636</v>
      </c>
      <c r="S310" s="168">
        <f ca="1">IF($C310-S$1&lt;År1,0,R309*(1-VLOOKUP($A310,[1]Hugst!$R$5:$W$9,MATCH(ROUNDUP((S$1)/10,0)*10,[1]Hugst!$R$4:$W$4,0))))</f>
        <v>663.01294891383657</v>
      </c>
      <c r="T310" s="168">
        <f ca="1">IF($C310-T$1&lt;År1,0,S309*(1-VLOOKUP($A310,[1]Hugst!$R$5:$W$9,MATCH(ROUNDUP((T$1)/10,0)*10,[1]Hugst!$R$4:$W$4,0))))</f>
        <v>664.4894703396152</v>
      </c>
      <c r="U310" s="168">
        <f ca="1">IF($C310-U$1&lt;År1,0,T309*(1-VLOOKUP($A310,[1]Hugst!$R$5:$W$9,MATCH(ROUNDUP((U$1)/10,0)*10,[1]Hugst!$R$4:$W$4,0))))</f>
        <v>665.97341147103941</v>
      </c>
      <c r="V310" s="168">
        <f ca="1">IF($C310-V$1&lt;År1,0,U309*(1-VLOOKUP($A310,[1]Hugst!$R$5:$W$9,MATCH(ROUNDUP((V$1)/10,0)*10,[1]Hugst!$R$4:$W$4,0))))</f>
        <v>667.46480959307735</v>
      </c>
      <c r="W310" s="168">
        <f ca="1">IF($C310-W$1&lt;År1,0,V309*(1-VLOOKUP($A310,[1]Hugst!$R$5:$W$9,MATCH(ROUNDUP((W$1)/10,0)*10,[1]Hugst!$R$4:$W$4,0))))</f>
        <v>668.96370217804576</v>
      </c>
      <c r="X310" s="168">
        <f ca="1">IF($C310-X$1&lt;År1,0,W309*(1-VLOOKUP($A310,[1]Hugst!$R$5:$W$9,MATCH(ROUNDUP((X$1)/10,0)*10,[1]Hugst!$R$4:$W$4,0))))</f>
        <v>670.47012688654138</v>
      </c>
      <c r="Y310" s="168">
        <f ca="1">IF($C310-Y$1&lt;År1,0,X309*(1-VLOOKUP($A310,[1]Hugst!$R$5:$W$9,MATCH(ROUNDUP((Y$1)/10,0)*10,[1]Hugst!$R$4:$W$4,0))))</f>
        <v>671.98412156847519</v>
      </c>
      <c r="Z310" s="168">
        <f ca="1">IF($C310-Z$1&lt;År1,0,Y309*(1-VLOOKUP($A310,[1]Hugst!$R$5:$W$9,MATCH(ROUNDUP((Z$1)/10,0)*10,[1]Hugst!$R$4:$W$4,0))))</f>
        <v>673.28122235577302</v>
      </c>
      <c r="AA310" s="168">
        <f ca="1">IF($C310-AA$1&lt;År1,0,Z309*(1-VLOOKUP($A310,[1]Hugst!$R$5:$W$9,MATCH(ROUNDUP((AA$1)/10,0)*10,[1]Hugst!$R$4:$W$4,0))))</f>
        <v>674.58502489237389</v>
      </c>
      <c r="AB310" s="168">
        <f ca="1">IF($C310-AB$1&lt;År1,0,AA309*(1-VLOOKUP($A310,[1]Hugst!$R$5:$W$9,MATCH(ROUNDUP((AB$1)/10,0)*10,[1]Hugst!$R$4:$W$4,0))))</f>
        <v>675.89556040418358</v>
      </c>
      <c r="AC310" s="168">
        <f ca="1">IF($C310-AC$1&lt;År1,0,AB309*(1-VLOOKUP($A310,[1]Hugst!$R$5:$W$9,MATCH(ROUNDUP((AC$1)/10,0)*10,[1]Hugst!$R$4:$W$4,0))))</f>
        <v>677.21286026368057</v>
      </c>
      <c r="AD310" s="168">
        <f ca="1">IF($C310-AD$1&lt;År1,0,AC309*(1-VLOOKUP($A310,[1]Hugst!$R$5:$W$9,MATCH(ROUNDUP((AD$1)/10,0)*10,[1]Hugst!$R$4:$W$4,0))))</f>
        <v>678.53695599046989</v>
      </c>
      <c r="AE310" s="168">
        <f ca="1">IF($C310-AE$1&lt;År1,0,AD309*(1-VLOOKUP($A310,[1]Hugst!$R$5:$W$9,MATCH(ROUNDUP((AE$1)/10,0)*10,[1]Hugst!$R$4:$W$4,0))))</f>
        <v>679.86787925215549</v>
      </c>
      <c r="AF310" s="168">
        <f ca="1">IF($C310-AF$1&lt;År1,0,AE309*(1-VLOOKUP($A310,[1]Hugst!$R$5:$W$9,MATCH(ROUNDUP((AF$1)/10,0)*10,[1]Hugst!$R$4:$W$4,0))))</f>
        <v>681.2056618648536</v>
      </c>
      <c r="AG310" s="168">
        <f ca="1">IF($C310-AG$1&lt;År1,0,AF309*(1-VLOOKUP($A310,[1]Hugst!$R$5:$W$9,MATCH(ROUNDUP((AG$1)/10,0)*10,[1]Hugst!$R$4:$W$4,0))))</f>
        <v>682.55033579403278</v>
      </c>
      <c r="AH310" s="168">
        <f ca="1">IF($C310-AH$1&lt;År1,0,AG309*(1-VLOOKUP($A310,[1]Hugst!$R$5:$W$9,MATCH(ROUNDUP((AH$1)/10,0)*10,[1]Hugst!$R$4:$W$4,0))))</f>
        <v>683.90193315509748</v>
      </c>
      <c r="AI310" s="168">
        <f ca="1">IF($C310-AI$1&lt;År1,0,AH309*(1-VLOOKUP($A310,[1]Hugst!$R$5:$W$9,MATCH(ROUNDUP((AI$1)/10,0)*10,[1]Hugst!$R$4:$W$4,0))))</f>
        <v>685.26048621418079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273.91509126832534</v>
      </c>
      <c r="E311" s="168">
        <f ca="1">IF(C311=2020,SUM(G311:AJ311),SUM(F310:AJ310)-SUM(G311:AJ311))</f>
        <v>4.0870351484227285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647.18731160193272</v>
      </c>
      <c r="G311" s="168">
        <f ca="1">IF($C311-G$1&lt;År1,0,F310*(1-VLOOKUP($A311,[1]Hugst!$R$5:$W$9,MATCH(ROUNDUP((G$1)/10,0)*10,[1]Hugst!$R$4:$W$4,0))))</f>
        <v>646.74158845672935</v>
      </c>
      <c r="H311" s="168">
        <f ca="1">IF($C311-H$1&lt;År1,0,G310*(1-VLOOKUP($A311,[1]Hugst!$R$5:$W$9,MATCH(ROUNDUP((H$1)/10,0)*10,[1]Hugst!$R$4:$W$4,0))))</f>
        <v>647.90114151102023</v>
      </c>
      <c r="I311" s="168">
        <f ca="1">IF($C311-I$1&lt;År1,0,H310*(1-VLOOKUP($A311,[1]Hugst!$R$5:$W$9,MATCH(ROUNDUP((I$1)/10,0)*10,[1]Hugst!$R$4:$W$4,0))))</f>
        <v>649.06706164487548</v>
      </c>
      <c r="J311" s="168">
        <f ca="1">IF($C311-J$1&lt;År1,0,I310*(1-VLOOKUP($A311,[1]Hugst!$R$5:$W$9,MATCH(ROUNDUP((J$1)/10,0)*10,[1]Hugst!$R$4:$W$4,0))))</f>
        <v>650.23938103381295</v>
      </c>
      <c r="K311" s="168">
        <f ca="1">IF($C311-K$1&lt;År1,0,J310*(1-VLOOKUP($A311,[1]Hugst!$R$5:$W$9,MATCH(ROUNDUP((K$1)/10,0)*10,[1]Hugst!$R$4:$W$4,0))))</f>
        <v>651.41813201502589</v>
      </c>
      <c r="L311" s="168">
        <f ca="1">IF($C311-L$1&lt;År1,0,K310*(1-VLOOKUP($A311,[1]Hugst!$R$5:$W$9,MATCH(ROUNDUP((L$1)/10,0)*10,[1]Hugst!$R$4:$W$4,0))))</f>
        <v>652.60334708833432</v>
      </c>
      <c r="M311" s="168">
        <f ca="1">IF($C311-M$1&lt;År1,0,L310*(1-VLOOKUP($A311,[1]Hugst!$R$5:$W$9,MATCH(ROUNDUP((M$1)/10,0)*10,[1]Hugst!$R$4:$W$4,0))))</f>
        <v>653.79505891692531</v>
      </c>
      <c r="N311" s="168">
        <f ca="1">IF($C311-N$1&lt;År1,0,M310*(1-VLOOKUP($A311,[1]Hugst!$R$5:$W$9,MATCH(ROUNDUP((N$1)/10,0)*10,[1]Hugst!$R$4:$W$4,0))))</f>
        <v>654.99330032814976</v>
      </c>
      <c r="O311" s="168">
        <f ca="1">IF($C311-O$1&lt;År1,0,N310*(1-VLOOKUP($A311,[1]Hugst!$R$5:$W$9,MATCH(ROUNDUP((O$1)/10,0)*10,[1]Hugst!$R$4:$W$4,0))))</f>
        <v>656.19810431441908</v>
      </c>
      <c r="P311" s="168">
        <f ca="1">IF($C311-P$1&lt;År1,0,O310*(1-VLOOKUP($A311,[1]Hugst!$R$5:$W$9,MATCH(ROUNDUP((P$1)/10,0)*10,[1]Hugst!$R$4:$W$4,0))))</f>
        <v>657.40950403396016</v>
      </c>
      <c r="Q311" s="168">
        <f ca="1">IF($C311-Q$1&lt;År1,0,P310*(1-VLOOKUP($A311,[1]Hugst!$R$5:$W$9,MATCH(ROUNDUP((Q$1)/10,0)*10,[1]Hugst!$R$4:$W$4,0))))</f>
        <v>658.62753281171388</v>
      </c>
      <c r="R311" s="168">
        <f ca="1">IF($C311-R$1&lt;År1,0,Q310*(1-VLOOKUP($A311,[1]Hugst!$R$5:$W$9,MATCH(ROUNDUP((R$1)/10,0)*10,[1]Hugst!$R$4:$W$4,0))))</f>
        <v>660.08201697065158</v>
      </c>
      <c r="S311" s="168">
        <f ca="1">IF($C311-S$1&lt;År1,0,R310*(1-VLOOKUP($A311,[1]Hugst!$R$5:$W$9,MATCH(ROUNDUP((S$1)/10,0)*10,[1]Hugst!$R$4:$W$4,0))))</f>
        <v>661.54381009519636</v>
      </c>
      <c r="T311" s="168">
        <f ca="1">IF($C311-T$1&lt;År1,0,S310*(1-VLOOKUP($A311,[1]Hugst!$R$5:$W$9,MATCH(ROUNDUP((T$1)/10,0)*10,[1]Hugst!$R$4:$W$4,0))))</f>
        <v>663.01294891383657</v>
      </c>
      <c r="U311" s="168">
        <f ca="1">IF($C311-U$1&lt;År1,0,T310*(1-VLOOKUP($A311,[1]Hugst!$R$5:$W$9,MATCH(ROUNDUP((U$1)/10,0)*10,[1]Hugst!$R$4:$W$4,0))))</f>
        <v>664.4894703396152</v>
      </c>
      <c r="V311" s="168">
        <f ca="1">IF($C311-V$1&lt;År1,0,U310*(1-VLOOKUP($A311,[1]Hugst!$R$5:$W$9,MATCH(ROUNDUP((V$1)/10,0)*10,[1]Hugst!$R$4:$W$4,0))))</f>
        <v>665.97341147103941</v>
      </c>
      <c r="W311" s="168">
        <f ca="1">IF($C311-W$1&lt;År1,0,V310*(1-VLOOKUP($A311,[1]Hugst!$R$5:$W$9,MATCH(ROUNDUP((W$1)/10,0)*10,[1]Hugst!$R$4:$W$4,0))))</f>
        <v>667.46480959307735</v>
      </c>
      <c r="X311" s="168">
        <f ca="1">IF($C311-X$1&lt;År1,0,W310*(1-VLOOKUP($A311,[1]Hugst!$R$5:$W$9,MATCH(ROUNDUP((X$1)/10,0)*10,[1]Hugst!$R$4:$W$4,0))))</f>
        <v>668.96370217804576</v>
      </c>
      <c r="Y311" s="168">
        <f ca="1">IF($C311-Y$1&lt;År1,0,X310*(1-VLOOKUP($A311,[1]Hugst!$R$5:$W$9,MATCH(ROUNDUP((Y$1)/10,0)*10,[1]Hugst!$R$4:$W$4,0))))</f>
        <v>670.47012688654138</v>
      </c>
      <c r="Z311" s="168">
        <f ca="1">IF($C311-Z$1&lt;År1,0,Y310*(1-VLOOKUP($A311,[1]Hugst!$R$5:$W$9,MATCH(ROUNDUP((Z$1)/10,0)*10,[1]Hugst!$R$4:$W$4,0))))</f>
        <v>671.7601268612857</v>
      </c>
      <c r="AA311" s="168">
        <f ca="1">IF($C311-AA$1&lt;År1,0,Z310*(1-VLOOKUP($A311,[1]Hugst!$R$5:$W$9,MATCH(ROUNDUP((AA$1)/10,0)*10,[1]Hugst!$R$4:$W$4,0))))</f>
        <v>673.05679528165444</v>
      </c>
      <c r="AB311" s="168">
        <f ca="1">IF($C311-AB$1&lt;År1,0,AA310*(1-VLOOKUP($A311,[1]Hugst!$R$5:$W$9,MATCH(ROUNDUP((AB$1)/10,0)*10,[1]Hugst!$R$4:$W$4,0))))</f>
        <v>674.36016321740976</v>
      </c>
      <c r="AC311" s="168">
        <f ca="1">IF($C311-AC$1&lt;År1,0,AB310*(1-VLOOKUP($A311,[1]Hugst!$R$5:$W$9,MATCH(ROUNDUP((AC$1)/10,0)*10,[1]Hugst!$R$4:$W$4,0))))</f>
        <v>675.67026188404884</v>
      </c>
      <c r="AD311" s="168">
        <f ca="1">IF($C311-AD$1&lt;År1,0,AC310*(1-VLOOKUP($A311,[1]Hugst!$R$5:$W$9,MATCH(ROUNDUP((AD$1)/10,0)*10,[1]Hugst!$R$4:$W$4,0))))</f>
        <v>676.98712264359267</v>
      </c>
      <c r="AE311" s="168">
        <f ca="1">IF($C311-AE$1&lt;År1,0,AD310*(1-VLOOKUP($A311,[1]Hugst!$R$5:$W$9,MATCH(ROUNDUP((AE$1)/10,0)*10,[1]Hugst!$R$4:$W$4,0))))</f>
        <v>678.31077700513981</v>
      </c>
      <c r="AF311" s="168">
        <f ca="1">IF($C311-AF$1&lt;År1,0,AE310*(1-VLOOKUP($A311,[1]Hugst!$R$5:$W$9,MATCH(ROUNDUP((AF$1)/10,0)*10,[1]Hugst!$R$4:$W$4,0))))</f>
        <v>679.64125662573815</v>
      </c>
      <c r="AG311" s="168">
        <f ca="1">IF($C311-AG$1&lt;År1,0,AF310*(1-VLOOKUP($A311,[1]Hugst!$R$5:$W$9,MATCH(ROUNDUP((AG$1)/10,0)*10,[1]Hugst!$R$4:$W$4,0))))</f>
        <v>680.97859331089865</v>
      </c>
      <c r="AH311" s="168">
        <f ca="1">IF($C311-AH$1&lt;År1,0,AG310*(1-VLOOKUP($A311,[1]Hugst!$R$5:$W$9,MATCH(ROUNDUP((AH$1)/10,0)*10,[1]Hugst!$R$4:$W$4,0))))</f>
        <v>682.32281901543479</v>
      </c>
      <c r="AI311" s="168">
        <f ca="1">IF($C311-AI$1&lt;År1,0,AH310*(1-VLOOKUP($A311,[1]Hugst!$R$5:$W$9,MATCH(ROUNDUP((AI$1)/10,0)*10,[1]Hugst!$R$4:$W$4,0))))</f>
        <v>683.67396584404582</v>
      </c>
      <c r="AJ311" s="168">
        <f ca="1">IF($C311-AJ$1&lt;År1,0,AI310*(1-VLOOKUP($A311,[1]Hugst!$R$5:$W$9,MATCH(ROUNDUP((AJ$1)/10,0)*10,[1]Hugst!$R$4:$W$4,0))))</f>
        <v>683.43312491760958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0" t="s">
        <v>318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302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208518.19237183273</v>
      </c>
      <c r="J5" s="10">
        <f>SUMIFS('Resultat-Produktion &amp; forbrug'!$N$3:$N$1000,'Resultat-Produktion &amp; forbrug'!$A$3:$A$1000,Adfærd!$G5,'Resultat-Produktion &amp; forbrug'!$D$3:$D$1000,Adfærd!J$4)</f>
        <v>190958.52667790855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314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325</v>
      </c>
      <c r="G2" s="437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0.9047668349410023</v>
      </c>
      <c r="AC3" s="230">
        <f>SUM(E12:E14)/SUM(E12:E15)</f>
        <v>0.88570172350963372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0.43725854926338698</v>
      </c>
      <c r="AC5" s="346">
        <f t="shared" si="1"/>
        <v>0.38974838411942309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0.36938363927264206</v>
      </c>
      <c r="AC6" s="346">
        <f t="shared" si="1"/>
        <v>0.37792490718597616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326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14279256.306077445</v>
      </c>
      <c r="E12" s="130">
        <f>SUMIFS('Resultater - Danmark'!J$3:J$504,'Resultater - Danmark'!$F$3:$F$504,$A12)*D3</f>
        <v>11348267.7716728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1586584.0340086054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1260918.6412969772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0.43725854926338698</v>
      </c>
      <c r="L12" s="131">
        <f t="shared" ref="L12:L28" si="5">E12/E$29</f>
        <v>0.38974838411942309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12062711.339392358</v>
      </c>
      <c r="E13" s="133">
        <f>SUMIFS('Resultater - Danmark'!J$3:J$504,'Resultater - Danmark'!$F$3:$F$504,$A13)*D4</f>
        <v>11004004.683742102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1340301.2599324845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1222667.1870824546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0.36938363927264206</v>
      </c>
      <c r="L13" s="134">
        <f t="shared" si="5"/>
        <v>0.37792490718597616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8642.6829459404253</v>
      </c>
      <c r="E14" s="133">
        <f>SUMIFS('Resultater - Danmark'!J$3:J$504,'Resultater - Danmark'!$F$3:$F$504,$A14)*D5</f>
        <v>9820.8337567412036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960.2981051044917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1091.203750749024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2.6465573036019358E-4</v>
      </c>
      <c r="L14" s="134">
        <f t="shared" si="5"/>
        <v>3.3728972248520968E-4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2773589.7536241808</v>
      </c>
      <c r="E15" s="133">
        <f>SUMIFS('Resultater - Danmark'!J$3:J$504,'Resultater - Danmark'!$F$3:$F$504,$A15)*D6</f>
        <v>2885789.486262986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4539787.1932864804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4723434.7239489537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8.4932702791064157E-2</v>
      </c>
      <c r="L15" s="134">
        <f t="shared" si="5"/>
        <v>9.9110437981322574E-2</v>
      </c>
      <c r="M15" s="136" t="s">
        <v>292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1641908.826272649</v>
      </c>
      <c r="E16" s="133">
        <f>SUMIFS('Resultater - Danmark'!J$3:J$504,'Resultater - Danmark'!$F$3:$F$504,$A16)*D7</f>
        <v>1960770.3285865572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1641908.826272649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1960770.3285865572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5.0278435795928993E-2</v>
      </c>
      <c r="L16" s="134">
        <f t="shared" si="5"/>
        <v>6.7341296713451834E-2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138923.83284941566</v>
      </c>
      <c r="E17" s="133">
        <f>SUMIFS('Resultater - Danmark'!J$3:J$504,'Resultater - Danmark'!$F$3:$F$504,$A17)*D8</f>
        <v>164182.71154930943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555695.33139766264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656730.84619723761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4.2541174629655322E-3</v>
      </c>
      <c r="L17" s="134">
        <f t="shared" si="5"/>
        <v>5.6387413316434463E-3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1.1146233545187218E-2</v>
      </c>
      <c r="L18" s="134">
        <f t="shared" si="5"/>
        <v>1.2699734544004665E-2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-0.2952219519065693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-9.5137343159876764E-2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2.2060260909044598E-2</v>
      </c>
      <c r="L19" s="134">
        <f t="shared" si="5"/>
        <v>2.4295402673964871E-2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1958185.4512272915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1559213.4597344217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2.3252464951997866E-3</v>
      </c>
      <c r="L20" s="134">
        <f t="shared" si="5"/>
        <v>2.6079005532103137E-3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220493.38173629565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80886.138935099007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1.1593466998744162E-4</v>
      </c>
      <c r="L21" s="134">
        <f t="shared" si="5"/>
        <v>1.3002754358329928E-4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19617644.173020344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18910250.181059171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2.623596069866359E-3</v>
      </c>
      <c r="L22" s="134">
        <f t="shared" si="5"/>
        <v>2.9425171293149324E-3</v>
      </c>
      <c r="M22" s="162" t="s">
        <v>293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1513032.156688761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1441411.7740983721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1.0106036819143002E-2</v>
      </c>
      <c r="L23" s="134">
        <f t="shared" si="5"/>
        <v>1.1334514024992587E-2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1491038.0327397536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1331033.4162899891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8.7716551024571185E-4</v>
      </c>
      <c r="L24" s="134">
        <f t="shared" si="5"/>
        <v>9.8379265344522137E-4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2.3885114260487178E-6</v>
      </c>
      <c r="L25" s="134">
        <f t="shared" si="5"/>
        <v>2.6788558899887334E-6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4.371037153551873E-3</v>
      </c>
      <c r="L26" s="134">
        <f t="shared" si="5"/>
        <v>4.9023749672919463E-3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32656322.741161991</v>
      </c>
      <c r="E29" s="142">
        <f>SUM(E12:E28)</f>
        <v>29116907.815570492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9.258932602097962E-2</v>
      </c>
      <c r="E30" s="146">
        <f>SUMPRODUCT(E12:E28,$H$12:$H$28)/E29</f>
        <v>9.9472085844294747E-2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1.3722733069242514E-2</v>
      </c>
      <c r="E31" s="146">
        <f>SUM(E21:E24)/E29</f>
        <v>1.5390851351336039E-2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701817584.96263015</v>
      </c>
      <c r="E32" s="123">
        <f>SUMPRODUCT(E12:E28,$I$12:$I$28)</f>
        <v>672039293.13432157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25.195251300158425</v>
      </c>
      <c r="E33" s="123">
        <f>E32*[1]Energiindhold!$C$10</f>
        <v>24.126210623522148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12472086.895448627</v>
      </c>
      <c r="E39" s="130">
        <f>SUMIFS('Resultater - Vestdanmark'!J$3:J$504,'Resultater - Vestdanmark'!$F$3:$F$504,$A39)*D3</f>
        <v>9912041.5466513075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1807169.4106288177</v>
      </c>
      <c r="M39" s="130">
        <f>SUMIFS('Resultater - Østdanmark'!J$3:J$504,'Resultater - Østdanmark'!$F$3:$F$504,$A39)*D3</f>
        <v>1436226.2250214918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11262257.536713468</v>
      </c>
      <c r="E40" s="133">
        <f>SUMIFS('Resultater - Vestdanmark'!J$3:J$504,'Resultater - Vestdanmark'!$F$3:$F$504,$A40)*D4</f>
        <v>10273804.22167572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800453.80267889041</v>
      </c>
      <c r="M40" s="133">
        <f>SUMIFS('Resultater - Østdanmark'!J$3:J$504,'Resultater - Østdanmark'!$F$3:$F$504,$A40)*D4</f>
        <v>730200.46206638194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7973.4723543473865</v>
      </c>
      <c r="E41" s="133">
        <f>SUMIFS('Resultater - Vestdanmark'!J$3:J$504,'Resultater - Vestdanmark'!$F$3:$F$504,$A41)*D5</f>
        <v>9060.3979048888887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669.21059159303945</v>
      </c>
      <c r="M41" s="133">
        <f>SUMIFS('Resultater - Østdanmark'!J$3:J$504,'Resultater - Østdanmark'!$F$3:$F$504,$A41)*D5</f>
        <v>760.4358518523137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1505476.5706157479</v>
      </c>
      <c r="E42" s="133">
        <f>SUMIFS('Resultater - Vestdanmark'!J$3:J$504,'Resultater - Vestdanmark'!$F$3:$F$504,$A42)*D6</f>
        <v>1558636.1641980347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1268113.1830084329</v>
      </c>
      <c r="M42" s="133">
        <f>SUMIFS('Resultater - Østdanmark'!J$3:J$504,'Resultater - Østdanmark'!$F$3:$F$504,$A42)*D6</f>
        <v>1327153.3220649515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1444885.6485119169</v>
      </c>
      <c r="E43" s="133">
        <f>SUMIFS('Resultater - Vestdanmark'!J$3:J$504,'Resultater - Vestdanmark'!$F$3:$F$504,$A43)*D7</f>
        <v>1721684.5481156046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197023.17776073213</v>
      </c>
      <c r="M43" s="133">
        <f>SUMIFS('Resultater - Østdanmark'!J$3:J$504,'Resultater - Østdanmark'!$F$3:$F$504,$A43)*D7</f>
        <v>239085.78047095265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123736.29792019732</v>
      </c>
      <c r="E44" s="133">
        <f>SUMIFS('Resultater - Vestdanmark'!J$3:J$504,'Resultater - Vestdanmark'!$F$3:$F$504,$A44)*D8</f>
        <v>146233.80663296048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15187.534929218331</v>
      </c>
      <c r="M44" s="133">
        <f>SUMIFS('Resultater - Østdanmark'!J$3:J$504,'Resultater - Østdanmark'!$F$3:$F$504,$A44)*D8</f>
        <v>17948.904916348936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517960.35709807038</v>
      </c>
      <c r="E46" s="133">
        <f>SUMIFS('Resultater - Vestdanmark'!J$3:J$504,'Resultater - Vestdanmark'!$F$3:$F$504,$A46)/SUMIFS('Resultater - Danmark'!J$3:J$504,'Resultater - Danmark'!$F$3:$F$504,$A46)*E19</f>
        <v>505376.89995851181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202446.64290192959</v>
      </c>
      <c r="M46" s="133">
        <f>SUMIFS('Resultater - Østdanmark'!J$3:J$504,'Resultater - Østdanmark'!$F$3:$F$504,$A46)/SUMIFS('Resultater - Danmark'!J$3:J$504,'Resultater - Danmark'!$F$3:$F$504,$A46)*E19</f>
        <v>202030.10004148821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56237.553827914679</v>
      </c>
      <c r="E47" s="133">
        <f>SUMIFS('Resultater - Vestdanmark'!J$3:J$504,'Resultater - Vestdanmark'!$F$3:$F$504,$A47)/SUMIFS('Resultater - Danmark'!J$3:J$504,'Resultater - Danmark'!$F$3:$F$504,$A47)*E20</f>
        <v>55436.247662730821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19696.446172085307</v>
      </c>
      <c r="M47" s="133">
        <f>SUMIFS('Resultater - Østdanmark'!J$3:J$504,'Resultater - Østdanmark'!$F$3:$F$504,$A47)/SUMIFS('Resultater - Danmark'!J$3:J$504,'Resultater - Danmark'!$F$3:$F$504,$A47)*E20</f>
        <v>20497.752337269212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2918.824426874643</v>
      </c>
      <c r="E48" s="133">
        <f>SUMIFS('Resultater - Vestdanmark'!J$3:J$504,'Resultater - Vestdanmark'!$F$3:$F$504,$A48)/SUMIFS('Resultater - Danmark'!J$3:J$504,'Resultater - Danmark'!$F$3:$F$504,$A48)*E21</f>
        <v>2900.6853742765697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867.1755731253553</v>
      </c>
      <c r="M48" s="133">
        <f>SUMIFS('Resultater - Østdanmark'!J$3:J$504,'Resultater - Østdanmark'!$F$3:$F$504,$A48)/SUMIFS('Resultater - Danmark'!J$3:J$504,'Resultater - Danmark'!$F$3:$F$504,$A48)*E21</f>
        <v>885.31462572342923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66661.570162252625</v>
      </c>
      <c r="E49" s="133">
        <f>SUMIFS('Resultater - Vestdanmark'!J$3:J$504,'Resultater - Vestdanmark'!$F$3:$F$504,$A49)/SUMIFS('Resultater - Danmark'!J$3:J$504,'Resultater - Danmark'!$F$3:$F$504,$A49)*E22</f>
        <v>66308.44487944337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19015.429837747353</v>
      </c>
      <c r="M49" s="133">
        <f>SUMIFS('Resultater - Østdanmark'!J$3:J$504,'Resultater - Østdanmark'!$F$3:$F$504,$A49)/SUMIFS('Resultater - Danmark'!J$3:J$504,'Resultater - Danmark'!$F$3:$F$504,$A49)*E22</f>
        <v>19368.555120556652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255419.79717931396</v>
      </c>
      <c r="E50" s="133">
        <f>SUMIFS('Resultater - Vestdanmark'!J$3:J$504,'Resultater - Vestdanmark'!$F$3:$F$504,$A50)/SUMIFS('Resultater - Danmark'!J$3:J$504,'Resultater - Danmark'!$F$3:$F$504,$A50)*E23</f>
        <v>253885.21862507635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74606.202820686085</v>
      </c>
      <c r="M50" s="133">
        <f>SUMIFS('Resultater - Østdanmark'!J$3:J$504,'Resultater - Østdanmark'!$F$3:$F$504,$A50)/SUMIFS('Resultater - Danmark'!J$3:J$504,'Resultater - Danmark'!$F$3:$F$504,$A50)*E23</f>
        <v>76140.78137492371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21983.639092994388</v>
      </c>
      <c r="E51" s="133">
        <f>SUMIFS('Resultater - Vestdanmark'!J$3:J$504,'Resultater - Vestdanmark'!$F$3:$F$504,$A51)/SUMIFS('Resultater - Danmark'!J$3:J$504,'Resultater - Danmark'!$F$3:$F$504,$A51)*E24</f>
        <v>21838.567357649685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6661.3609070056164</v>
      </c>
      <c r="M51" s="133">
        <f>SUMIFS('Resultater - Østdanmark'!J$3:J$504,'Resultater - Østdanmark'!$F$3:$F$504,$A51)/SUMIFS('Resultater - Danmark'!J$3:J$504,'Resultater - Danmark'!$F$3:$F$504,$A51)*E24</f>
        <v>6806.432642350318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28046915.80839213</v>
      </c>
      <c r="E56" s="142">
        <f ca="1">SUM(E39:E55)</f>
        <v>24838926.239497319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4609406.9327698611</v>
      </c>
      <c r="M56" s="142">
        <f ca="1">SUM(M39:M55)</f>
        <v>4277981.5760731772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9.0294125646120715E-2</v>
      </c>
      <c r="E57" s="146">
        <f ca="1">SUMPRODUCT(E39:E55,$F$39:$F$55)/E56</f>
        <v>9.705408576410221E-2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0.10655496034573556</v>
      </c>
      <c r="M57" s="146">
        <f ca="1">SUMPRODUCT(M39:M55,$N$39:$N$55)/M56</f>
        <v>0.11351153986506962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1.2371550342002737E-2</v>
      </c>
      <c r="E58" s="146">
        <f ca="1">SUM(E48:E51)/E56</f>
        <v>1.388678853951243E-2</v>
      </c>
      <c r="I58" s="145" t="s">
        <v>160</v>
      </c>
      <c r="K58" s="146">
        <f ca="1">SUM(K48:K51)/K56</f>
        <v>1.898804560837036E-2</v>
      </c>
      <c r="L58" s="146">
        <f ca="1">SUM(L48:L51)/L56</f>
        <v>2.194429144874431E-2</v>
      </c>
      <c r="M58" s="146">
        <f ca="1">SUM(M48:M51)/M56</f>
        <v>2.4123779387166953E-2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578075384.1903559</v>
      </c>
      <c r="E59" s="123">
        <f ca="1">SUMPRODUCT(E39:E55,$I$12:$I$28)</f>
        <v>549758704.25460696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123742200.77227427</v>
      </c>
      <c r="M59" s="123">
        <f ca="1">SUMPRODUCT(M39:M55,$I$12:$I$28)</f>
        <v>122280588.87971464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20.752906292433778</v>
      </c>
      <c r="E60" s="123">
        <f ca="1">E59*[1]Energiindhold!$C$10</f>
        <v>19.736337482740392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4.4423450077246471</v>
      </c>
      <c r="M60" s="123">
        <f ca="1">M59*[1]Energiindhold!$C$10</f>
        <v>4.3898731407817557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309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570294.93435708468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418353.46042417659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43835.265633911426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32156.405329522484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72171.319236256371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52942.993750950387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360741.64085235406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264630.64052955853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7367.2575493194499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5404.4276108966669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30987.369727135854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22731.524644182758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19057.349691034611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13979.973710876255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96228.425648341828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70590.658334600521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2872.9723507791814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2107.537437635528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39579.133862000126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29034.218286413503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57164.365090069885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41934.284363479273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10736.453060017713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7875.9813909336926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4128.6374128486204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3028.6605130889202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100152.3337600521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73469.134782530236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7661.8786419114076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5942.8239222737075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656.80844004057417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509.44384429073193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703.29931090502282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545.50380718668021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6490.2942906279959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5034.1016838813175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30.355350523173726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23.544682928195929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479.23230655887977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371.70951784144017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12.572812639090197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9.7519179321287925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1622.9611736184906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1258.8260579777664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27.648538779246895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21.445184053741457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488.98933052674028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379.27741054196122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1206.9698702861729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936.16849780993959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138.67246392907253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107.5592650985582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227.7513200970759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176.65197488232016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25133.097627836476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19494.118975798079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3662.942628167918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2841.1077875232327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210.90938785747409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163.5887768745468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273.11810681640105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211.84005837890712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6298.9657026268824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4885.7004675571425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7.3213666207429391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5.6787107615467285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387.5220821847393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300.57582585806449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4.1906880921254537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3.2504458251844333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521.15308935917199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404.22475888209794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14.934663861115773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11.583853231433325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264.13299239417614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204.87088600900333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840.38287254815123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651.83066350452339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74.905464339689473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58.099326051955742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176.81613472378581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137.14484454668226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16884.321517134074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13096.076629889445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152291.70407614647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265048.44319423975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11705.780465233727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20372.737356280617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19272.647414102903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33542.110677186654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96332.539370288971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167657.12711623736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1967.3543266144493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3423.9829716521344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8274.8750800375929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14401.590493032652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5089.0795004071579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8857.0326732978465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25696.863218803875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44722.81423624888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767.19926603777083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1335.2334082584114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10569.221956174357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18394.671215036771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15265.186568441022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26567.526836602257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2867.0651512746385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4989.8394629679997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1102.5123830427694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1918.8122721494169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26744.704637287185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46546.477175528751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2046.0300179883995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3765.0847376260986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175.39429260078944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322.75888835063154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187.80922656107916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345.60473027942174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1733.1698353409072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3189.3624420875854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8.106100511333505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14.9167681063113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127.97431682690761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235.49710554434719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3.3574470795461528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6.1783417865075565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433.3959638944005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797.53107953512472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7.3832728159399634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13.586627541445402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130.57983498472259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240.29175496950162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322.30954062684162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593.11091310307495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37.031129978393189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68.144328808907531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60.818770347797177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111.91811556255288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6711.5487721635291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12350.527424201924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978.15312949556619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1799.9879701402513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56.321296486144433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103.64190746907171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72.933528592553259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134.21157703004721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1682.0774006202294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3095.3426356899681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1.9550996013950637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3.597755460591272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103.48399522359757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190.4302515502724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1.1190824121923435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2.0593246791333639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139.16885331013916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256.09718378721317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3.9881564295811422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7.3389670592635889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70.534141355802859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129.79624774097564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224.41605566959052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412.96826471321828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20.002774216759306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36.80891250449303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47.217025512596194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86.888315689699709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4508.7935050881479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8297.0383923327736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170742.22298669259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128790.55866223614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13123.964897187461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9899.3836521859339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21607.576606256382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16298.557051548494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108003.46622828607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81466.824723741767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2205.7041988359533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1663.7587999182997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9277.396787131378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6997.9240884020192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5705.634145514985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4303.7498063995399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28810.102141675179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21731.409402064659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860.14736621208704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648.80764633678018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11849.709496550484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8938.2150434159812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17114.601907002136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12909.514133808421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3214.4172287384959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2424.6292652228931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1236.0845017332977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932.37636682503978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29984.89215544975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22617.551444368019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1526.6125996774585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1184.0946981045329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41.282044957676888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32.01981339052611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166.74462839012355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129.33302820628569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490.29907405393533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380.29329392112112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9.2857334834920593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7.2023431407141114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15.786596774609263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12.244642514989296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44.104430053355863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34.208955042120508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47.022128502197781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36.472025099757573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10.143639730031367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7.8677655525378967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72.430507456371714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56.179662003464955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525.84204935186608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407.86168200728787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15.895025733194521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12.328743848234502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33.735181237431256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26.166199107276817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3817.1428137840389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2960.710902467627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795.86379236536447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617.3000911641235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14.455510907474943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11.212205262520254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70.611788319212792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54.768999148916187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518.89679005879543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402.47469338448758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2.4422390673190355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1.8942869538265403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13.920471343561376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10.797209663086534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16.030614315818145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12.43391114597727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16.465484986344034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12.771212210726548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5.9749206414668166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4.6343596631201427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42.663831286489632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33.091575713335565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399.25570686437896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309.67683994352745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9.362666644078109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7.2620152196538577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28.560058598537843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22.152191047832588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2564.3423464589291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1988.9945734815028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45595.046580076254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81595.44571934751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3504.626918493298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6271.7689078848562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5770.0927433843399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10325.974520314447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28841.273045110807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51613.425267505962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589.01180931463728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1054.0768070185129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2477.4383936893764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4433.5449821350066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1523.6339909543344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2726.6469480786145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7693.4569911791195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13767.966027085929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229.6939710760744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411.05302779071883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3164.349432756891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5662.8191381295246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4570.2876388697541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8178.841451653544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858.37879294539891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1536.1273967207819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330.08431920107205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590.70840300332031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8007.1732147522125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14329.382606557581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407.66701624500939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750.18491781793512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11.02396776755554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20.286199334706314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44.527527903966288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81.93912808780415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130.92958922878597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240.93536936160018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2.4796646272023302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4.5630549699802776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4.2156568111174844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7.7576110707374477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11.777658200146577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21.673133211381927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12.556801134767571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23.106904537207772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2.7087601291119356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4.984634306605404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19.341861102213823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35.592706555120579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140.42099437717718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258.40136172175528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4.2446117077496384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7.8108935927096583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9.0086513634525787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16.577633493607014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1019.3307862159628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1875.7626975323744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212.52766919359556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391.09137039483642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3.8602033031776197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7.1035089481323102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18.856189882030051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34.698979052326656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138.56633057206236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254.98842724637026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0.65217614065369278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1.2001282541461873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3.717326202176515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6.8405878826513575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4.2808193172811873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7.8775224871220608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4.3969472915578383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8.0912200671753247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1.5955443252087163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2.9361053035553901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11.392960339655529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20.96521591280959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106.61734533737112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196.1962122582226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2.5002088779395759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4.6008603023638255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7.6266852999303616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14.034552850635615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684.78263131884842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1260.1304042962747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9267413.626535669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7365165.8833250785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1342821.4990733925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1067191.2888459142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1475029.3734643301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3377277.1166749215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213727.50092660764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489357.71115408593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1047387.2944076648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800812.88842738699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74442.014840554417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56916.983090321643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345076.7055923352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591651.11157261301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24525.985159445579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42051.016909678357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16178843.958241226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12411632.548340486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1357884.4016036293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1041703.7384950198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5095490.041758772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8862701.4516595136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427662.59839637054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743843.26150498004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34890.096379456823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33887.086649220466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3518.4761188724765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34372.746311010153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34890.096379456823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3512.0788895654355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34890.096379456823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33964.625517473483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3518.4761188724765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34373.91913638312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34826.049508013064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3497.4140673832235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6789.2390041039225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6495.0308201217877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687.54888112752417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6637.8081503333005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6789.2390041039225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686.29879225274681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6789.2390041039225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6510.1444269112244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687.54888112752417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6638.037333293677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6776.7618816892491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683.43312491760958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310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12472086.895448627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11262257.536713468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7973.4723543473865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1505476.5706157479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517960.35709807038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1444885.6485119169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123736.29792019732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56237.553827914679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2918.824426874643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66661.570162252625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255419.79717931396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21983.639092994388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9912041.5466513075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10273804.22167572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9060.3979048888887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1558636.1641980347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505376.89995851181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1721684.5481156046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146233.80663296048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55436.247662730821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2900.6853742765697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66308.44487944337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253885.21862507635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21838.567357649685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1807169.4106288177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800453.80267889041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669.21059159303945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1268113.1830084329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202446.64290192959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197023.17776073213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15187.534929218331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19696.446172085307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867.1755731253553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19015.429837747353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74606.202820686085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6661.3609070056164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1436226.2250214918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730200.46206638194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760.4358518523137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1327153.3220649515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202030.10004148821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239085.78047095265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17948.904916348936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20497.752337269212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885.31462572342923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19368.555120556652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76140.78137492371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6806.432642350318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5292010.4164634226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765718.007862392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61054.422265523077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868637.91677766922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4993288.3003467992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209898.8547485258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12249098.107862087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1510478.9155088854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427551.97664932121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211655.33052047997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38482.787367359997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4823433.985552296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5145010.1271172157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765718.007862392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61054.422265523077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868637.91677766922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4993288.3003467992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209898.8547485258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12249098.107862087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1510478.9155088854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513062.37197918544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250138.11788783997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38482.787367359997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4823433.985552296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649547.41976894345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93985.105307108941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7493.8897181076927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106617.61280762308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612881.92509269877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25763.225841394855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1503468.3313748275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185397.91213031334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52478.219314479633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25978.817689439995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4723.4213980800005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592033.81195063831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631504.43588647305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93985.105307108985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7493.8897181076945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106617.61280762311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612881.92509269889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25763.225841394862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1503468.3313748278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185397.9121303134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62973.863177375577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30702.239087520004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4723.4213980800014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592033.81195063854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1321241.1911963942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127055.81934946297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140070.99404320476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636944.26003089757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37921.540145555431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39662.610991368812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1000232.1358279956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117673.38022044121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131051.12576863175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2017363.2784560476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556795.12476417224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558981.32390642643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36092.805626385823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37978.9277568201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588164.99677775265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162132.39302497063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1385787.432827625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1251361.9485237184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885.94137270526494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546992.42407951143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23328082.562678386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501987.62540183758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1101337.9496279228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1141533.802408413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1006.7108783209873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651780.57892947888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20224489.482169006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462992.51055364904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200796.60118097966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88939.311408765585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74.356732399226601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74587.345866562871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3833884.1328308545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310779.07170777017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159580.69166905459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81133.38467404242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84.492872428034829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90511.045464003502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3483242.0917062848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284925.29185618972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1266097.7947224549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1496297.3937629012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155402.29346084929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183657.25590827648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397049.43546707177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367729.31318887876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118504.81295486072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112790.01758245569</v>
      </c>
      <c r="G397" s="168">
        <v>1</v>
      </c>
    </row>
    <row r="398" spans="1:7" x14ac:dyDescent="0.25">
      <c r="A398" t="s">
        <v>311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311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311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311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311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311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307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308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307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308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307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308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307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308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307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308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307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308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821955.56169030664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2143196.7528867009</v>
      </c>
      <c r="F14">
        <f>E14-D14</f>
        <v>1321241.1911963942</v>
      </c>
      <c r="G14">
        <f t="shared" si="3"/>
        <v>1321241.1911963942</v>
      </c>
      <c r="H14">
        <f t="shared" si="1"/>
        <v>636944.26003089757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127055.81934946297</v>
      </c>
      <c r="F15">
        <f t="shared" si="2"/>
        <v>127055.81934946297</v>
      </c>
      <c r="G15">
        <f t="shared" si="3"/>
        <v>127055.81934946297</v>
      </c>
      <c r="H15">
        <f t="shared" si="1"/>
        <v>37921.540145555431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140070.99404320476</v>
      </c>
      <c r="F16">
        <f t="shared" si="2"/>
        <v>140070.99404320476</v>
      </c>
      <c r="G16">
        <f t="shared" si="3"/>
        <v>140070.99404320476</v>
      </c>
      <c r="H16">
        <f t="shared" si="1"/>
        <v>39662.610991368812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113681.55147919426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750625.81151009188</v>
      </c>
      <c r="F20">
        <f t="shared" si="2"/>
        <v>636944.26003089757</v>
      </c>
      <c r="G20">
        <f t="shared" si="3"/>
        <v>636944.26003089757</v>
      </c>
      <c r="H20">
        <f t="shared" si="1"/>
        <v>1321241.1911963942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37921.540145555431</v>
      </c>
      <c r="F21">
        <f t="shared" si="2"/>
        <v>37921.540145555431</v>
      </c>
      <c r="G21">
        <f t="shared" si="3"/>
        <v>37921.540145555431</v>
      </c>
      <c r="H21">
        <f t="shared" si="1"/>
        <v>127055.81934946297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39662.610991368812</v>
      </c>
      <c r="F22">
        <f t="shared" si="2"/>
        <v>39662.610991368812</v>
      </c>
      <c r="G22">
        <f t="shared" si="3"/>
        <v>39662.610991368812</v>
      </c>
      <c r="H22">
        <f t="shared" si="1"/>
        <v>140070.99404320476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821154.25552512286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1821386.3913531185</v>
      </c>
      <c r="F26">
        <f t="shared" si="2"/>
        <v>1000232.1358279956</v>
      </c>
      <c r="G26">
        <f t="shared" si="3"/>
        <v>1000232.1358279956</v>
      </c>
      <c r="H26">
        <f t="shared" si="1"/>
        <v>558981.32390642643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117673.38022044121</v>
      </c>
      <c r="F27">
        <f t="shared" si="2"/>
        <v>117673.38022044121</v>
      </c>
      <c r="G27">
        <f t="shared" si="3"/>
        <v>117673.38022044121</v>
      </c>
      <c r="H27">
        <f t="shared" si="1"/>
        <v>36092.805626385823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131051.12576863175</v>
      </c>
      <c r="F28">
        <f t="shared" si="2"/>
        <v>131051.12576863175</v>
      </c>
      <c r="G28">
        <f t="shared" si="3"/>
        <v>131051.12576863175</v>
      </c>
      <c r="H28">
        <f t="shared" si="1"/>
        <v>37978.9277568201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2017363.2784560476</v>
      </c>
      <c r="F29">
        <f t="shared" ca="1" si="2"/>
        <v>2017363.2784560476</v>
      </c>
      <c r="G29">
        <f t="shared" ca="1" si="3"/>
        <v>2017363.2784560476</v>
      </c>
      <c r="H29">
        <f t="shared" ca="1" si="1"/>
        <v>588164.99677775265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114482.85764437819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673464.18155080464</v>
      </c>
      <c r="F32">
        <f t="shared" si="2"/>
        <v>558981.32390642643</v>
      </c>
      <c r="G32">
        <f t="shared" si="3"/>
        <v>558981.32390642643</v>
      </c>
      <c r="H32">
        <f t="shared" si="1"/>
        <v>1000232.1358279956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36092.805626385823</v>
      </c>
      <c r="F33">
        <f t="shared" si="2"/>
        <v>36092.805626385823</v>
      </c>
      <c r="G33">
        <f t="shared" si="3"/>
        <v>36092.805626385823</v>
      </c>
      <c r="H33">
        <f t="shared" si="1"/>
        <v>117673.38022044121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37978.9277568201</v>
      </c>
      <c r="F34">
        <f t="shared" si="2"/>
        <v>37978.9277568201</v>
      </c>
      <c r="G34">
        <f t="shared" si="3"/>
        <v>37978.9277568201</v>
      </c>
      <c r="H34">
        <f t="shared" si="1"/>
        <v>131051.12576863175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588164.99677775265</v>
      </c>
      <c r="F35">
        <f t="shared" ca="1" si="2"/>
        <v>588164.99677775265</v>
      </c>
      <c r="G35">
        <f t="shared" ca="1" si="3"/>
        <v>588164.99677775265</v>
      </c>
      <c r="H35">
        <f t="shared" ca="1" si="1"/>
        <v>2017363.2784560476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1914743.5473328009</v>
      </c>
      <c r="O3" s="168">
        <f>SUMIF($F$3:$F$494,"Roer",J3:J494)</f>
        <v>1780122.6131143337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-87225.240948642051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-84717.716623051165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-14953.523505208024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-146084.17182179313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-479738.8252175313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4911.6717980478597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2679.093708026106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-46535.045286742017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-9090.0865376987731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-93040.257011884853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-90572.334713262622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-9382.6029836599373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-91663.784363688319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5941.5007739795765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7858.1139268762145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-116086.83169337688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-4998.1830312426155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7173.7056177141931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3912.9303369350146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-15155.460958660635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-6034.753684896541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12846196.918204933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10209361.002462059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13857874.328276252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11013379.49627923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1776479.5005976835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1411835.7869302849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145203.71847427171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115398.91457703561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-7927994335.0924692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-6300678458.2081051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-608869.07526339334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-483891.39853445761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1038177.2974343046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825078.96162223199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697150.91432926804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1596220.3005513046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755656.45074650866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1730176.5545048576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23111.059732192007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52915.863629428124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-1261843378.1175306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-2889159255.001895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-85182.946317565074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-195037.75348797673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181763.35678102711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416171.5261743071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364205.40541591332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278464.69424371765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10568652.31717013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8080595.4340741076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207115.99269407909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158357.04446142961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3956166.7506140745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3024811.6810041596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45068.682737768562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34458.678459777431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-2742059936.7592664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-2096528141.902899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-11468.890873763929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-8768.9011282798874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2965905.3859670633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2267676.2183580357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35992.274996258689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61710.539032213994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1944967.168067056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3334742.5900100251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16058.091921407722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27532.394337449321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742917.47107662156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1273768.8184854425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14848.521313532474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25458.525591523608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-903410815.2407335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-1548942610.097101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-4555.012513818825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-7809.7946727584913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817148.60900813248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1401041.7828980654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86336100.318272278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66232912.287976995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5495.198124335484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4215.6522478134011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121793.63962622453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93434.234588540392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179923.10163232737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138028.36779822237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7598.8748642289356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5829.4920724288277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-298985036.34829789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-229366969.49333221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-7086.3336537096566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-5436.2950561731323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11544.908809968003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8856.699917699103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1904161.070596582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3311950.5575061226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3364.2156027171677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5851.4565353964754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12667.62143793066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22033.081408647024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23321.836209761786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40564.198916632173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2393.2483247374594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4162.6311165375691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-94164655.971702114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-163782722.82666782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-4203.7792844509868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-7311.728697619099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3999.6469975633572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6956.6767790591484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4285606.7491118712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3372556.4212094992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1871155.0736210926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1372630.4634322664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-91247189.497133553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-66936553.667868257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1296676.380053194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951207.90658450185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69092.247201533391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57489.690059291381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30166.629013691887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23398.303854131595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-996044.22344848304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-772567.10989558196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122526.42152221181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95035.823844782295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38536.383517444418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32065.026600765948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16825.517075876734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13050.465826511743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-366294.26281679177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-284110.77875232324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150003.70699436648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116348.17777973422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766767.7746849166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1431580.9766229435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334781.39640044334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582653.45748553809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-16325670.676962903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-28413193.110422503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346264.78977269679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602639.15240153298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12361.77552820934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24403.193412347722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5397.3218619201325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9932.0997188255242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-178209.21456678963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-327938.88064723322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32719.486714371262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60210.084391800752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6894.81297839538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13610.945633965923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3010.3705359495871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5539.6548730241311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-65536.259676202928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-120599.19399939684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40057.028003701846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73712.557218334099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162816.09321902954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128128.05579417119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-1473451.50986389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-1080885.5221793335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16750.891993702371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12288.016618378657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805.02241938327541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669.83621543139316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-5919.2933520188762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-4591.2131709982059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485.43348798448409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376.51937336706192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226.52266778065376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188.48305692139351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-1391.0596579411583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-1078.9550446938783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299.82236820497462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232.55282750821218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24782.716998391057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46270.158156432226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-224278.39323404719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-390334.0587683433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4473.1624512714243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7785.0907970115877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122.53483302843441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241.8941537418265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-900.99307183471899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-1657.998775016501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129.630281889363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238.54439650678518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34.479682311111766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68.065817431668563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-211.73728683108538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-389.63691638203477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80.064641334323284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147.33418203108562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18174.150504509253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13335.971339215646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-15550361.95957307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-11410667.10963146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3367.3114666515676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2470.8923368019668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2766.3409662674339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4815.9436995314682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-2366966.3854924319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-4120669.501777187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899.2077090595759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1565.437432992466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1410817.8899962925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1110242.5426808638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-4648105.459070378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-3409728.6966274139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70455.808011778267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51684.53954783528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26182.648640825355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21785.835839176038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-57507.876787065572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-44605.142140972821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7663.7365775147027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5944.2650028056951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24700.783821948735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20552.818350274709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-34876.987396626537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-27051.824327225804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15869.685870281022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12309.089354793987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214744.74551486681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400935.59309420187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-707501.81934321404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-1231335.9871542915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18814.536861127275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32744.8151868405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3985.3380504651723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7867.3953460129078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-8753.4432709604789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-16108.002019233347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2046.5261615836582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3765.9977362926656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3759.7790426913698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7422.1227328643745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-5308.7289549705556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-9769.0719045289734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4237.844944323092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7798.4414598101284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19188800.234868564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15100618.240538197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-55914954.332114883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-41017749.282081574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820216.23692346038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601689.19683612685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414283.06523451646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344713.13326478348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-843738.25778163946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-654433.21890457126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103790.80265075876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80503.815543473931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469082.06098905025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390309.81609229842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-661391.3987758226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-512998.54909349995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257953.31828524935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200077.71231848086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3996862.0278674946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7462274.5428144047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-11646604.009867936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-20269746.668353099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219030.75217179742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381201.06559298275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86291.598847098678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170346.93533474184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-175743.421303568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-323401.35162768117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27716.322293716887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51003.309401001708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97705.758284673779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192879.45420785126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-137762.13911079679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-253508.56186300842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68883.919612654019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126759.52557942244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181386.82237187482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142742.2832577503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72033.659146159582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52842.009906303028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99667.996569053386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73113.837676314724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3261.3849362552319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2713.7054697678709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1295.1849961899775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1004.5912678679018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10503.479831113762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8146.8702552942377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1221.8166438844787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1016.6388127645583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485.21674570294499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376.35126039165499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8637.0967907727263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6699.2375925172119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27609.42236853897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51547.711240981902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10964.455378353152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19082.535362872713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26615.367110823259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46321.378177235871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496.42500504724251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979.98506648570208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197.14392224089337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362.7823473844764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2804.8519210731411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5161.4614968926626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185.97630928644551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367.13300894965698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73.856269696016227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135.90959632345152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2306.452520081119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4244.3117183366321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1659971.3874878786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1306313.7823031622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-2572742.2082896726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-1887296.4509682944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43330.588651706181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31786.187484014154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1314.170726538375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1093.4840132397403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-1320.1453271044707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-1023.9513828735232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201.06057706398869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155.94969106740447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511.03597380709368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425.21847143894809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-314.30160690940903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-243.78343688883248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171.6157779381823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133.11126399102196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252669.13305797509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471741.68791097961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-391604.66755633074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-681548.66421026923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11571.011395761476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20138.185301912006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200.03379616508303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394.88368039714464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-200.94320771083724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-369.77375592247722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53.691267551108716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98.802153547692939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77.786290436418298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153.55673511602242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-47.840773121222675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-88.036130032951291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45.828320916129229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84.332834863289563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26147.725796699549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20576.941772354479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-402216.12910908542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-295055.24126897391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5647.3855678680993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4142.7744704248971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301.96451162494105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251.25606541044567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-3870.7954290945654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-3002.3257675238037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294.78027017189999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228.64199803546433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190.29438050825408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158.33853143513895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-2090.8529405562081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-1621.7394524006656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425.66322485065217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330.15944440012152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3980.0223415224182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7430.8342874726686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-61222.50142981411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-106551.62597902122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1508.0792759894255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2624.6607898919738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45.96290751855252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90.73467799261708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-589.18517071200904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-1084.2128778073431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78.718198195315637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144.8564703317513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28.965268022835765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57.179895896729782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-318.25488308057515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-585.64957132923439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113.66921564564379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209.17299609617442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1264207.0664942667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994867.21704627539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-5623535.269559185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-4125278.5148612522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89990.853731982759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66014.938582161747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18742.717389853435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15595.281051846454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-61123.666315842536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-47409.67631774515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7819.767922744958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6065.2884298783511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11811.433653413633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9827.9573670541031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-28504.352095871509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-22108.983115138275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10816.693576895661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8389.8099086366565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192428.68034025354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359270.75605774455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-855974.86317567073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-1489738.4350277905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24031.180430457298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41823.86033337604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2852.8842061619457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5631.8354031855442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-9303.8132426614848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-17120.787541576992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2088.1928116323693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3842.6723044989753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1797.853097875523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3549.1145082133817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-4338.7313701488229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-7984.0916891667639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2888.4925992758544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5315.3762675348589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4591512.3858514493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3613288.7328440296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-15396548.103734693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-11294505.333536083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218794.02938862826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160501.5822524718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92926.965564093218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77321.880020014738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-210984.95257040378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-163647.38753710964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25953.89905880241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20130.761581006973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34813.343230271021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28967.190868725906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-52115.308935917201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-40422.475888209796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21342.102034107647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16553.688781510176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1017678.4656917264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1900039.5946501151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-3412543.4354571542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-5939189.7305738507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58426.813162638675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101686.01082705765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20596.649598086027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40659.533304214157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-46763.42450420581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-86053.603481839949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6930.7357947010159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12753.873272496452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7716.1481330974902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15232.330894587903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-11551.014824741549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-21256.066254338693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5699.2003462302346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10487.613598827704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340417.67857357406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267891.54837980896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243214.4589734145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178415.77122095274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-12629980.866344865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-9265023.9064163174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164095.52204147118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120376.18668935384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3980.7866276121745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3312.2991172375218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2844.1086549329884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2205.9912120801896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-101978.4000812283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-79098.052042068623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11246.947628856258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8723.5301608291084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1803.5408807242409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1500.674973556178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1288.5559333457984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999.44953238841447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-31408.58228388612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-24361.606713574318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11184.6492365715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8675.2093255232794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49997.872827562329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93347.694014610461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35721.427983796624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62169.564213730562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-1854992.3136074047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-3228428.1526792161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43820.109871978995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76264.50812029322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584.66664949657695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1154.181557241157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417.72032355357106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768.68491712261039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-14977.785818246062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-27561.977239783882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3003.3877505586102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5526.8052185857605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264.88990810232355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522.91514642446987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189.25296699213578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348.26148751869698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-4613.0456834789939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-8488.8822471504864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2986.7515720645024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5496.1914831127242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875624.23620560404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689072.12286658317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194587.49876659788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142744.30397328344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-8574654.7635104824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-6290142.6545218909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129974.29492617439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95345.746161776449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22185.543090573279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18459.958211430199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4930.2305261449592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3824.0610798540411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-162940.93248863335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-126382.74720434184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19301.493276380046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14970.920493444535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18021.777266836172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14995.407319231052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4004.928617415469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3106.3642099971562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-100845.94470577815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-78219.679620542811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34415.10254826137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26693.570111192494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133281.34347028745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248840.70790431637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29618.736195014746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51548.440970522621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-1305173.4516017071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-2271523.5445294925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34708.36871927906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60406.436126401371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3376.9268442625075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6666.3400198324243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750.44490658493783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1380.9614909707611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-24801.719151235458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-45639.884763281611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5154.2756654290888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9484.8484483646007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2743.1477870630883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5415.2064040958185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609.60197829243032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1121.7836905208683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-15350.05820779999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-28247.029306384127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9190.2177229376721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16911.750160006541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575473.88401694945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452868.92997868726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-1181009.8366019484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-866357.95300270617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21104.585306848858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15481.772258578663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8919.4128799179471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7421.5892918005156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-13867.246392907253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-10755.926509855821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1478.4834275979235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1146.7640108721735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5620.906044050299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4676.9957471824373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-6741.4917905720522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-5228.9393446760168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2134.9326510644109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1655.9292340897287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87594.574501742754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163541.98839877616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-179764.98498491984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-312862.93432809354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5635.7738190744067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9808.4993270128725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1357.6500997198423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2680.1164520543325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-2110.7744087684114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-3884.2267421077286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394.81458991225668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726.53400663800664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855.57466101860246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1688.9769502686624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-1026.1423173197522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-1888.2972114804923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570.11295722789225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1049.1163742025744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107948.76357496881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84950.233903713612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-495436.48954183445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-363439.26157067041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8115.6393078262772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5953.4209116045158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7145.8365408019135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5945.8469594537019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-27330.158411649107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-21198.236985878419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2428.2149666663727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1883.4093656080161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6472.3330486209197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5385.4438956136191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-21217.936166854299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-16457.381345601872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5039.5594311374771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3908.860443345844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16431.199183767167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30677.596204730307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-75411.847000125417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-131246.75941502009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2167.2023814301447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3771.7984756260876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1087.688822438575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2147.1899927196114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-4160.0038917893262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-7655.1991044786164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648.43114125450097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1193.2367423128571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985.17287260740204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1944.8148124009122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-3229.6445450615793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-5943.1607931754597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1345.7652301017806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2476.4642178934132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1480539.9316947991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1165110.2739487558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-5007616.688002605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-3673456.7391265118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196868.87836265835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144417.86442604981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445847.4795127096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370976.98293323262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-1256654.8813918238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-974705.94878990401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267961.40541616635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207840.33848335783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349438.45841689536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290757.78372914245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-844216.07585670368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-654803.83149447222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481231.77148371394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373260.37351827807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395363.75928846002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738157.30828812276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-1337235.2318643592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-2327323.8587764376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52571.9152655777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91496.148010227422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119059.22413564897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235033.00698804748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-335577.43860817642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-617526.37121009617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71556.481741279858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131677.54867408838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93314.134662696481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184210.016682733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-225439.6752544074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-414851.91961663868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128508.25444812592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236479.65241356168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556795.12476417224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603194.71849451994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-411275.34580557019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3017641.6562322429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2760447.5608356618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117477.1055422674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107464.51248724005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15436.491668253937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14120.836940823343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1563965.4599161854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1430668.4261667002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1306302.9710994663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1138689.3493672458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25026.713798189154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21815.499989007043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116501.12348862227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101552.69599835531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114951.71019333342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100202.09016177173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99766.452046185907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84803.280376262541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48387.537722562622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41130.278205180832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6386.993283345776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5429.0592785451718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65648.589190845174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55802.482711122509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166533.62844565022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131250.27246207089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614.25654272826785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484.11446593206466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4762244936.7107992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4629960355.135499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145513039.73282999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145513039.73282999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66142290.787649997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66142290.787649997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132284581.57529999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132284581.57529999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1322845815.753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1322845815.753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211655330.52047998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211655330.52047998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2037182556.2596197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2037182556.2596197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145513039.73282999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145513039.73282999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132284581.57529999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158741497.89036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582052158.93131995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687879824.19155991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105827665.26023999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105827665.26023999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3584912160.6906304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3584912160.6906304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9031751.1447630972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8903061.3746345695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278455.85032384098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276725.38470598479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3416405.4708154472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3398307.8000714728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149665042.74538353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118944498.55981569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-158739.73373347809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-126156.50043656977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158797831.2676599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144860639.52562764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-331407.18550341809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-302320.60760637443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104452.48784195076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118691.21255404444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86693138.910715014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103301072.88693628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25541979.717931397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25388521.862507634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1661963.1154303756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1650995.6922383159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53140142.836476535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51849143.051243521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1957811.8073144394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2313777.5904625198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20926124.331558898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21665042.682352681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25783529.702654887</v>
      </c>
      <c r="J474" s="283">
        <f ca="1">SUMIFS('Forbrug af biomasse'!$E$1:$E$425,'Forbrug af biomasse'!$A$1:$A$425,"Biogas",'Forbrug af biomasse'!$B$1:$B$425,$A$1,'Forbrug af biomasse'!$D$1:$D$425,J$2)*'[1]Processer - data'!J474</f>
        <v>22834424.891969882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7344673.3939864123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5837091.1330279913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10010895.588189747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9132270.4192673042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6201.5896089368543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7046.9761482469112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7657893.9371131593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9124928.1050127037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163296577.93874869</v>
      </c>
      <c r="J479" s="283">
        <f ca="1">J474*'[1]Processer - data'!J$479*Biogasanlæg!AC$3</f>
        <v>141571426.37518305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80318020.06429401</v>
      </c>
      <c r="J480" s="283">
        <f ca="1">-SUMIFS('Resultater - Vestdanmark'!J$3:J$504,'Resultater - Vestdanmark'!$F$3:$F$504,"Gødning",'Resultater - Vestdanmark'!$A$3:$A$504,"&lt;&gt;Gødning")-SUM(J475:J479)</f>
        <v>74078801.688583851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13.656093079493131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10.338205650096903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4.4469536772312033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4.1185683077154422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2.5773062903949673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2.411340714142824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29.238793674196714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20.735310018033179</v>
      </c>
      <c r="J489" s="283">
        <f ca="1">SUM(J455:J473)*'[1]Processer - data'!$H$489</f>
        <v>19.720955154561651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211655.33052047997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250138.11788783997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435760.97460098821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514990.24271025875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618681.48960098659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731169.03316480236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198524.71773353589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183864.65659443938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127055.81934946297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117673.38022044121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580195.01499224489</v>
      </c>
      <c r="O3" s="168">
        <f>SUMIF($F$3:$F$494,"Roer",J3:J494)</f>
        <v>554811.33276094752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-16973.097510259806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-16237.57705030447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-2922.0827447919778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-28210.684638916526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-93352.036306428941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959.79461992074334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523.52433813858738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-9093.4589973488946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-1776.302756418874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-18104.637344277126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-17360.385138429931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-1833.4636830067311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-17701.432888783136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1156.1499663023124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1529.1015683353164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-22589.206272297499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-972.59082561280889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1401.8208748218576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764.62956808464969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-2961.5435413096411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-1179.257156720581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1861376.873662255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1479306.9564363819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2007966.0118097975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1595806.9166905463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257406.75469963622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204570.93254397984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21039.599911063917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16720.969809750932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-1148743507.812315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-912950131.86901426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-88223.372489121874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-70114.467677176552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150428.89537734291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119551.56128211466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101015.15628691796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231287.71663976554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109492.43973210074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250697.59138940572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3348.7258824723331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7667.3559837853199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-182837465.21768504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-418630841.16098589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-12342.763178511592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-28260.407819148462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26336.986031403747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60302.053536154817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25885.538558413078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19791.602411202191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751156.4984988434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574320.31917481974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14720.564097131142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11255.070131980983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281180.63445430092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214985.49509762524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3203.2119991550799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2449.116450987065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-194889194.85257146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-149008661.73046207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-815.14006250407078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-623.24096483902201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210798.78850612175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161172.84179587988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2558.1153062698422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4386.0154567300515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138236.61558881262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237013.52756560469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1141.3129827973141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1956.8376653103307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52802.123629415968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90531.857504299769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1055.343949543889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1809.4394977119039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-64209029.147428527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-110089562.26953794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-323.74300410468163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-555.07342320775433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58078.028255177051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99577.657425869344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7246157.03198935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5558903.8809421938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461.20995022983328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353.81813710955532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10222.095218289152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7841.9008212837361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15100.879508157446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11584.669961325819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637.77076251596804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489.26711790127365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-25093703.741635069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-19250685.087387968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-594.75336790238964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-456.26623746081867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968.95993505187687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743.3395549749232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159815.53580575145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277970.78780954482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282.35737376243276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491.11058717079322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1063.1887915096556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1849.2283899446845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1957.3931047068986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3404.5382423250389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200.86444851763619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349.36809313233056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-7903204.8183649275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-13746223.472612031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-352.82164367700568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-613.6706907416085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335.68889618628066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583.8713142709297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1283079.9979225588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1038245.0886556166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560210.44125713955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422565.75108283595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-27318755.677870814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-20606489.385957785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388215.63069678948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292830.36781563214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13766.479482057828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11454.695290523629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6010.635001471237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4662.0609832431173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-198459.63795806962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-153932.31075358926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24413.122111594348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18935.680514247655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8372.9709808693915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6966.9105588874118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3655.7547272349989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2835.5325974671773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-79586.37923653645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-61730.009116412351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32591.970783094308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25279.484666374094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229564.78565227453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440713.72939656832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100231.15478036109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179370.48786440335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-4887788.993384175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-8747031.781114053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103669.20059435659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185523.10534454609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2463.0567981746244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4862.2830348513835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1075.4046029716726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1978.9491951845137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-35507.797114940324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-65341.106341942155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6519.2863274949204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11996.727924841616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1498.0665988154615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2957.3105313268188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654.0765593055753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1203.6253862500153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-14239.353835970902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-26203.121816454041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8703.3681534501793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16015.854270170388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48745.973389304621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39444.358531912454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-441140.83976719069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-332751.75998365995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5015.0972132323377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3782.8790122286073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246.2572003219785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204.90359909823832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-1810.7180292809517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-1404.4569124392517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148.4946118459311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115.17767023605539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75.562738153263666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62.873601198574264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-464.02542279061674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-359.91452122704266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100.01382785718187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77.574260377419506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7419.7681533427349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14244.317502034815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-67147.346261868646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-120164.75600011046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1339.2328332211109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2396.6484990150516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37.483533622107537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73.99567470475094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-275.614723313539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-507.18355991330782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39.654038852084433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72.970980461960139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11.501626886211204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22.705187035662661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-70.630676032794923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-129.97388992403208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26.707717985816231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49.14728546557857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5442.30975808125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4105.7388578088485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-4656607.5599122047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-3512996.403026965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1008.3526076726282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760.71239376753272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828.38999441331521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1482.6821894886434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-708795.94914874434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-1268628.4683204396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269.27073638696925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481.95044325010701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422388.78211135144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341789.3500330341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-1391609.5180697066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-1049688.6132603029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21093.964819828321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15911.140583890498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862.49384886408461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717.65655420947257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-1894.3916129531117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-1469.3571017987156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252.45443072228309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195.81258073882734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887.29538048111397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738.29320192914759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-1252.8424209205239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-971.74886967778798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570.06688791286501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442.16403014438032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64293.040346316455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123428.44964117611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-211820.98266044166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-379068.095972543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5632.9377215237619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10080.526253873792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131.28272854758211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259.16324148877851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-288.35092588043591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-530.62059723844141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67.415495281599192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124.05734526505489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135.0578427088378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266.61563704640599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-190.69883417165522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-350.92215838001459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152.23080649577807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280.13366426426285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5744989.4978333777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4648741.4192108754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-16740537.265384341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-12627357.832179975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245566.87283216018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185230.66051129691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31296.362566181186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26040.811477225117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-63738.879627011593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-49438.128209745744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7840.712940931654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6081.5341263908849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38642.086211054309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32152.978800038614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-54484.162956173517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-42259.842805371198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21249.702754757054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16482.020634128956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1196631.8942996208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2297269.1711109602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-3486909.9111538967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-6240063.1148414714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65576.240073778681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117353.15431736005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6518.7631128622297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12868.591303040606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-13276.260347798898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-24430.846453266258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2093.7859746071617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3852.9647891479303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8048.8141605588517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15889.04184936391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-11348.582473851908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-20883.552191477727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5674.5260192110527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10442.208139839155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54305.916827369947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43943.36403205336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21566.362160215107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16267.469067347753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29839.885065812032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22508.172851552805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204.98615936552446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170.56314196865449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81.405600144115468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63.141061161836554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660.16984582796306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512.05106944521185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83.742046771962208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69.67937082445836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33.25625298736486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25.79472542639936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591.97766460876619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459.1588030962414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8266.0635165859203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15869.017843797499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3282.6794915316927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5874.5788491492212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7968.4504847161379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14260.085640028236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31.20154694603082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61.594500171184741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12.390986115492918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22.801773335391893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176.29192325575917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324.41069963851027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12.746623536923218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25.162916024165934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5.0620321979107183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9.3151029076610552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158.08186586808768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290.90072738061241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496983.55661093729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402150.09011858143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-770260.60964452301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-581006.22386393789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12972.86821959014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9785.411693877275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4610.0067304410104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3835.855234687157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-4630.9651556023655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-3591.9402794226535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705.30456566540738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547.05915366464183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1954.8628811110329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1626.5856980404087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-1202.2960736863608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-932.54333594829518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656.48081798442161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509.18972904253195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75647.330634409213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145226.18139388587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-117243.63560393601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-209815.48265464936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3464.2780233422636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6199.561807967767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701.70269966804813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1385.2206472193061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-704.8928432787726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-1297.1370227012083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188.34471030145295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346.59012230221839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297.55543567834349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587.3996685333633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-183.00502581377071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-336.76408632446805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175.30680432372691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322.59789326561651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7828.442021158744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6334.6334550091533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-120420.63126969218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-90833.07048714922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1690.7868329705532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1275.3575359857075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110.78412648256787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92.1803147666445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-1420.1095622043913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-1101.4871773553054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108.14838657547718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83.883711676189435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76.131196030076751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63.34659879922291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-836.48888980535435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-648.81035283682002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170.29536199306742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132.08710270725322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1191.590212692895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2287.5902549957691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-18329.578891870737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-32802.031617699358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451.50814518960777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808.00462146606048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16.862778121312573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33.288554303938625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-216.15905830313247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-397.77381766711125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28.879972611421916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53.144647510709632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11.588153533596195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22.875997976747907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-127.32443715165556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-234.30120322372014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45.475716706874671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83.683975992688872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378494.55052946688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306270.93307229009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-1683646.224301548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-1269971.3874186873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26942.617738645808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20322.769199588729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2776.2252607763394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2310.0179288026543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-9053.8134320464651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-7022.4577504331191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1158.2865381241731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898.40798442804737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1907.8306275680388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1587.4515000877802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-4604.1384596670059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-3571.1325457307967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1747.156179390287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1355.1560947510225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57611.770100553411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110601.88515416162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-256272.74968539871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-458617.56494926487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7194.7634820151552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12875.519978453971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422.57742217808573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834.20367418667422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-1378.1076035327349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-2535.9803420523413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309.30913124495891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569.18768494108451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290.39651786925077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573.2673575623603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-700.80947289306073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-1289.6228438366998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466.56102977045646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858.56111440972086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1374665.9568614317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1112354.7873587827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-4609616.3426680285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-3477025.5043303454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65505.366966207657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49410.583154994994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2692.377234343664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2240.2503753224892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-6112.8767052857111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-4741.3632629684844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751.9635075157737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583.24947835858154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1099.9044081026532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915.19911535409619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-1646.5484986344034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-1277.1212210726549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674.2895087731813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523.00277915597178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304685.65131790796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584929.21422771015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-1021691.088428587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-1828385.8883970112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17492.569827335603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31304.146807516452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596.74767324015261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1178.0305228174104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-1354.8788424414208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-2493.2349995647182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200.8045259804976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369.51855513768976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243.78656450861399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481.2553561953618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-364.94662519930057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-671.57126557555193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180.06244163381953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331.34917125102902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101918.61733639012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82470.698680835383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72816.668860019752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54925.485321436361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-3781325.9060948668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-2852247.4840209866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49129.025224655736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37057.937366246246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943.80127582864179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785.31014726856665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674.30727346749688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523.01655808086537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-24177.971116567915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-18753.289089911425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2666.5291346347949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2068.2542586962968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466.28635640168807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387.98358997092225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333.14246302990006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258.39707092063418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-8120.3556567094711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-6298.4349021253611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2891.6723739899817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2242.8833139594867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14969.005398597392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28737.187090035106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10694.73995782252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19138.966601963377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-555371.42655074282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-993875.04758026567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13119.427370501702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23478.110105637337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138.61811278750261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273.64391216203074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99.036952037265152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182.24684549991247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-3551.0703503413115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-6534.6454650023807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712.07061717990928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1310.3454931184071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68.484474855380711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135.1941621836751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48.929346354231413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90.039312014327635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-1192.6540100384009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-2194.7104250596612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772.19292498416621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1420.9819850146612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262155.63138275727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212131.58742030966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58258.104891435265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43943.986111483864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-2567190.2860503201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-1936427.1200712633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38913.373957706681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29352.289573014154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9665.6028720627073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8042.4727210023275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2147.9596031925025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1666.0333986633693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-70988.676662501923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-55061.327070983862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8409.1053388072487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6522.3993628690914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8561.9277315897525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7124.1360866928435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1902.6929966328844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1475.7959484348744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-47910.684823725474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-37161.220793223292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16350.197681984411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12681.791302056046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39903.480630464204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76605.877136545751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8867.6376999462063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15869.242491814337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-390759.59312336391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-699290.94411637785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10391.437262286585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18596.185741181271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1471.2298757526576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2904.3325637233174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326.94725636417917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601.64519294578474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-10805.395517323783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-19883.984784489065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2245.5696248582117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4132.2756007963671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1303.2362325953729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2572.6988629934376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289.61450393567219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532.94582140853777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-7292.6264210761838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-13419.820918462425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4366.1609405286717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8034.5673204570348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172292.76346038337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139416.18275031634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-353585.89516123454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-266709.21917451825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6318.5618412794847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4766.080089889052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1022.3680551590716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850.6833255281806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-1589.502573319452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-1232.8743848234503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169.46790633063648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131.44529884489282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702.57450497162131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584.59222518213551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-842.63999796702979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-653.58136976884714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266.85186315416507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206.97973828260209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26225.188882067829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50346.575427523618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-53820.350317676508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-96315.187774393024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1687.310358461739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3019.5569714741446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155.61765227420031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307.2024450012708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-241.94286734172937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-445.22093478445049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45.254752736677162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83.277360222420839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106.94093429433389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211.1104749739641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-128.26071543830022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-236.02413351126424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71.260189293907573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131.13231416547052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32319.087459953542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26152.020045092577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-148330.14020799572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-111885.16401900478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2429.7643427932153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1832.7669726445383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1058.4618815568674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880.715969952244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-4048.2217484917505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-3139.9438928732179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359.67419178522204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278.97601764055634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1045.4374620655021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869.87872163440136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-3427.207031824541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-2658.2629257399103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814.01006129300094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631.37497881547199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4919.3834732834894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9444.1306870408862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-22577.767433353325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-40404.454765427101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648.84488704882017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1161.1521806099584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161.11159987680185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318.04796356271402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-616.19175326015625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-1133.9101309627197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96.047487500362578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176.74566164502824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159.12911463261526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314.13436953727557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-521.66527451523666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-959.9634149834759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217.37345345560939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400.00853593313821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443263.06254695507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358680.43958051025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-1499244.6077724874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-1130877.5722184009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58941.133619626547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44459.193480506859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67714.036990838169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56342.920616139432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-190857.14068920194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-148035.54512338134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40697.210037608893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31566.194752591895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53071.711261269083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44159.458620978978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-128217.11732294646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-99449.728674075144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73088.10181237293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56689.715431956909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118369.0807728962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227242.5140660934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-400358.66073761065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-716469.1303278791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15739.655287718871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28167.186679254366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18082.373631523482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35696.13928658059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-50966.539310798144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-93788.134876618715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10867.793302003258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19998.808587020252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14172.283250819091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27977.289223145464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-34239.131565942422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-63006.520214813732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19517.465266012299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35915.851646428317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162132.39302497063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175643.42577705151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-119440.53379045248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214475.89268662789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196196.07702661166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8349.5689520929227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7637.9338150481262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1097.13336030501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1003.6245032973237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111157.2964449961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101683.34176026525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189279.53198000713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164992.8017368337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3626.2986301958999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3161.0030132241727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16880.676701295182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14714.692682432104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16656.171184685176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14518.993793052066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7090.8017917209545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6027.3091816218966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3439.0963309116628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2923.2937967590806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453.9492232949396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385.86501243770658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4665.9084723479855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3966.1062037900965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13977.105965819914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11015.786921641509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51.554324901490716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40.631548433036741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584523398.01239991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568286636.95650005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17860437.161489997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17860437.161490005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8118380.52795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8118380.5279500019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16236761.0559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16236761.055900006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162367610.55900002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162367610.55900005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25978817.689440001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25978817.689440008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250046120.26086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250046120.26086006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17860437.161489997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17860437.161490005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16236761.0559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19484113.267080005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71441748.645959988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84431157.490680009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12989408.84472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12989408.844720004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440016224.61488998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440016224.61489016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3163249.2552368999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3291939.0253654355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82728.549676158902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84459.01529401516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974540.77918455191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992638.4499285284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21686032.927545812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17234714.700257901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-23000.929472291511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-18279.71296641204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11286398.617772354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10295826.515135985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-23554.437554509332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-21487.137831633463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8766.6587498688168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9961.7096592653088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11821390.665643927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14345146.828257158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7460620.2820686083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7614078.1374923708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503598.88456962456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514566.307761684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20770013.328523465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20727278.113756485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240304.06362731999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283995.71155955998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17626773.243817218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18447431.176702827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4237427.7932953332</v>
      </c>
      <c r="J474" s="283">
        <f ca="1">SUMIFS('Forbrug af biomasse'!$E$1:$E$425,'Forbrug af biomasse'!$A$1:$A$425,"Biogas",'Forbrug af biomasse'!$B$1:$B$425,$A$1,'Forbrug af biomasse'!$D$1:$D$425,J$2)*'[1]Processer - data'!J474</f>
        <v>3932748.4628840717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1064221.9862591922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845777.66584598925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711514.49127012468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649067.07739233936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520.49712679458617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591.45010699624379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1044222.8421318802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1267154.6364960491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26837188.929815982</v>
      </c>
      <c r="J479" s="283">
        <f ca="1">J474*'[1]Processer - data'!J$479*Biogasanlæg!AC$3</f>
        <v>24382694.641943995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49724651.473243229</v>
      </c>
      <c r="J480" s="283">
        <f ca="1">-SUMIFS('Resultater - Østdanmark'!J$3:J$504,'Resultater - Østdanmark'!$F$3:$F$504,"Gødning",'Resultater - Østdanmark'!$A$3:$A$504,"&lt;&gt;Gødning")-SUM(J475:J479)</f>
        <v>45588046.696990356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6.5833325205025988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5.7775227110897625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1.3272539050944401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1.2632481969235037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0.72979204224118599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0.69881227072548968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8.5246099058226523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4.4406736700483851</v>
      </c>
      <c r="J489" s="283">
        <f ca="1">SUM(J455:J473)*'[1]Processer - data'!$H$489</f>
        <v>4.388445510838106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25978.817689439995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30702.239087520004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53485.801125317645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63210.492239011772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75937.674646091647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89744.524581744685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59252.406477430362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56395.008791227847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37921.540145555431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36092.805626385823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11079384.277350072</v>
      </c>
      <c r="O3" s="98">
        <f ca="1">SUMIF($F$3:$F$509,$L$3,J$3:J$509)</f>
        <v>9858334.830162378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1396706.5356240782</v>
      </c>
      <c r="O4" s="98">
        <f t="shared" si="0"/>
        <v>1421104.1026148086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4051930.8117364948</v>
      </c>
      <c r="O5" s="98">
        <f t="shared" si="0"/>
        <v>3929468.5004778504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16849.204638769515</v>
      </c>
      <c r="O6" s="98">
        <f t="shared" si="0"/>
        <v>17140.587566004106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5544.1425197707413</v>
      </c>
      <c r="O7" s="98">
        <f>SUMIFS(J$3:J$509,$F$3:$F$509,$L$3,$C$3:$C$509,$L7)+SUMIFS(J$3:J$509,$F$3:$F$509,$L$3,$C$3:$C$509,"",$A$3:$A$509,"Grøntsager I drivhus")</f>
        <v>5278.9926068120731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854456.766898831</v>
      </c>
      <c r="O8" s="98">
        <f>SUMIFS(J$3:J$509,$F$3:$F$509,$L$3,$C$3:$C$509,$L8)</f>
        <v>848912.62437906023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1464273.0258366917</v>
      </c>
      <c r="O9" s="98">
        <f>SUMIFS(J$3:J$509,$F$3:$F$509,$L$3,$C$3:$C$509,$L9)</f>
        <v>1458728.8833169211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-104198.33845890185</v>
      </c>
      <c r="J49" s="277">
        <f ca="1">'Resultater - Vestdanmark'!J49+'Resultater - Østdanmark'!J49</f>
        <v>-100955.29367335563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-17875.606250000001</v>
      </c>
      <c r="J53" s="277">
        <f ca="1">'Resultater - Vestdanmark'!J53+'Resultater - Østdanmark'!J53</f>
        <v>-174294.85646070965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-573090.86152396025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5871.4664179686033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3202.6180461646936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-55628.504284090915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-10866.389294117647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-111144.89435616198</v>
      </c>
      <c r="J81" s="277">
        <f ca="1">'Resultater - Vestdanmark'!J81+'Resultater - Østdanmark'!J81</f>
        <v>-107932.71985169256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-11216.066666666669</v>
      </c>
      <c r="J85" s="277">
        <f ca="1">'Resultater - Vestdanmark'!J85+'Resultater - Østdanmark'!J85</f>
        <v>-109365.21725247146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7097.6507402818888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9387.2154952115307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-138676.03796567439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-5970.7738568554241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8575.5264925360498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4677.5599050196643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-18117.004499970277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-7214.0108416171224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14707573.791867189</v>
      </c>
      <c r="J95" s="277">
        <f>'Resultater - Vestdanmark'!J95+'Resultater - Østdanmark'!J95</f>
        <v>11688667.958898442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15865840.34008605</v>
      </c>
      <c r="J96" s="277">
        <f>'Resultater - Vestdanmark'!J96+'Resultater - Østdanmark'!J96</f>
        <v>12609186.412969777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2033886.2552973197</v>
      </c>
      <c r="J97" s="277">
        <f>'Resultater - Vestdanmark'!J97+'Resultater - Østdanmark'!J97</f>
        <v>1616406.7194742649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166243.31838533562</v>
      </c>
      <c r="J98" s="277">
        <f>'Resultater - Vestdanmark'!J98+'Resultater - Østdanmark'!J98</f>
        <v>132119.88438678655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-9076737842.9047852</v>
      </c>
      <c r="J99" s="277">
        <f>'Resultater - Vestdanmark'!J99+'Resultater - Østdanmark'!J99</f>
        <v>-7213628590.0771198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-697092.4477525152</v>
      </c>
      <c r="J100" s="277">
        <f>'Resultater - Vestdanmark'!J100+'Resultater - Østdanmark'!J100</f>
        <v>-554005.86621163413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1188606.1928116474</v>
      </c>
      <c r="J101" s="277">
        <f>'Resultater - Vestdanmark'!J101+'Resultater - Østdanmark'!J101</f>
        <v>944630.5229043467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798166.07061618601</v>
      </c>
      <c r="J102" s="277">
        <f>'Resultater - Vestdanmark'!J102+'Resultater - Østdanmark'!J102</f>
        <v>1827508.0171910701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865148.89047860936</v>
      </c>
      <c r="J104" s="277">
        <f>'Resultater - Vestdanmark'!J104+'Resultater - Østdanmark'!J104</f>
        <v>1980874.1458942634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26459.785614664339</v>
      </c>
      <c r="J105" s="277">
        <f>'Resultater - Vestdanmark'!J105+'Resultater - Østdanmark'!J105</f>
        <v>60583.219613213441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-1444680843.3352156</v>
      </c>
      <c r="J106" s="277">
        <f>'Resultater - Vestdanmark'!J106+'Resultater - Østdanmark'!J106</f>
        <v>-3307790096.1628809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-97525.70949607667</v>
      </c>
      <c r="J107" s="277">
        <f>'Resultater - Vestdanmark'!J107+'Resultater - Østdanmark'!J107</f>
        <v>-223298.16130712521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208100.34281243084</v>
      </c>
      <c r="J108" s="277">
        <f>'Resultater - Vestdanmark'!J108+'Resultater - Østdanmark'!J108</f>
        <v>476473.5797104619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390090.94397432642</v>
      </c>
      <c r="J109" s="277">
        <f>'Resultater - Vestdanmark'!J109+'Resultater - Østdanmark'!J109</f>
        <v>298256.29665491986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11319808.815668974</v>
      </c>
      <c r="J110" s="277">
        <f>'Resultater - Vestdanmark'!J110+'Resultater - Østdanmark'!J110</f>
        <v>8654915.7532489281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221836.55679121023</v>
      </c>
      <c r="J111" s="277">
        <f>'Resultater - Vestdanmark'!J111+'Resultater - Østdanmark'!J111</f>
        <v>169612.1145934106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4237347.3850683756</v>
      </c>
      <c r="J112" s="277">
        <f>'Resultater - Vestdanmark'!J112+'Resultater - Østdanmark'!J112</f>
        <v>3239797.1761017847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48271.894736923641</v>
      </c>
      <c r="J113" s="277">
        <f>'Resultater - Vestdanmark'!J113+'Resultater - Østdanmark'!J113</f>
        <v>36907.794910764496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-2936949131.6118379</v>
      </c>
      <c r="J114" s="277">
        <f>'Resultater - Vestdanmark'!J114+'Resultater - Østdanmark'!J114</f>
        <v>-2245536803.6333609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-12284.030936268</v>
      </c>
      <c r="J115" s="277">
        <f>'Resultater - Vestdanmark'!J115+'Resultater - Østdanmark'!J115</f>
        <v>-9392.1420931189095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3176704.1744731851</v>
      </c>
      <c r="J116" s="277">
        <f>'Resultater - Vestdanmark'!J116+'Resultater - Østdanmark'!J116</f>
        <v>2428849.0601539155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38550.390302528533</v>
      </c>
      <c r="J117" s="277">
        <f>'Resultater - Vestdanmark'!J117+'Resultater - Østdanmark'!J117</f>
        <v>66096.55448894405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2083203.7836558686</v>
      </c>
      <c r="J118" s="277">
        <f>'Resultater - Vestdanmark'!J118+'Resultater - Østdanmark'!J118</f>
        <v>3571756.1175756296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17199.404904205036</v>
      </c>
      <c r="J119" s="277">
        <f>'Resultater - Vestdanmark'!J119+'Resultater - Østdanmark'!J119</f>
        <v>29489.232002759651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795719.59470603755</v>
      </c>
      <c r="J120" s="277">
        <f>'Resultater - Vestdanmark'!J120+'Resultater - Østdanmark'!J120</f>
        <v>1364300.6759897424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15903.865263076363</v>
      </c>
      <c r="J121" s="277">
        <f>'Resultater - Vestdanmark'!J121+'Resultater - Østdanmark'!J121</f>
        <v>27267.965089235513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-967619844.38816202</v>
      </c>
      <c r="J122" s="277">
        <f>'Resultater - Vestdanmark'!J122+'Resultater - Østdanmark'!J122</f>
        <v>-1659032172.3666389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-4878.7555179235069</v>
      </c>
      <c r="J123" s="277">
        <f>'Resultater - Vestdanmark'!J123+'Resultater - Østdanmark'!J123</f>
        <v>-8364.8680959662452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875226.63726330956</v>
      </c>
      <c r="J124" s="277">
        <f>'Resultater - Vestdanmark'!J124+'Resultater - Østdanmark'!J124</f>
        <v>1500619.4403239347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93582257.350261629</v>
      </c>
      <c r="J125" s="277">
        <f>'Resultater - Vestdanmark'!J125+'Resultater - Østdanmark'!J125</f>
        <v>71791816.168919191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5956.4080745653173</v>
      </c>
      <c r="J126" s="277">
        <f>'Resultater - Vestdanmark'!J126+'Resultater - Østdanmark'!J126</f>
        <v>4569.4703849229563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132015.73484451367</v>
      </c>
      <c r="J127" s="277">
        <f>'Resultater - Vestdanmark'!J127+'Resultater - Østdanmark'!J127</f>
        <v>101276.13540982413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195023.9811404848</v>
      </c>
      <c r="J128" s="277">
        <f>'Resultater - Vestdanmark'!J128+'Resultater - Østdanmark'!J128</f>
        <v>149613.0377595482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8236.645626744903</v>
      </c>
      <c r="J129" s="277">
        <f>'Resultater - Vestdanmark'!J129+'Resultater - Østdanmark'!J129</f>
        <v>6318.7591903301018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-324078740.08993298</v>
      </c>
      <c r="J130" s="277">
        <f>'Resultater - Vestdanmark'!J130+'Resultater - Østdanmark'!J130</f>
        <v>-248617654.58072019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-7681.0870216120466</v>
      </c>
      <c r="J131" s="277">
        <f>'Resultater - Vestdanmark'!J131+'Resultater - Østdanmark'!J131</f>
        <v>-5892.5612936339512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12513.868745019879</v>
      </c>
      <c r="J132" s="277">
        <f>'Resultater - Vestdanmark'!J132+'Resultater - Østdanmark'!J132</f>
        <v>9600.0394726740269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2063976.6064023334</v>
      </c>
      <c r="J133" s="277">
        <f>'Resultater - Vestdanmark'!J133+'Resultater - Østdanmark'!J133</f>
        <v>3589921.3453156673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3646.5729764796006</v>
      </c>
      <c r="J134" s="277">
        <f>'Resultater - Vestdanmark'!J134+'Resultater - Østdanmark'!J134</f>
        <v>6342.5671225672686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13730.810229440316</v>
      </c>
      <c r="J135" s="277">
        <f>'Resultater - Vestdanmark'!J135+'Resultater - Østdanmark'!J135</f>
        <v>23882.309798591708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25279.229314468685</v>
      </c>
      <c r="J136" s="277">
        <f>'Resultater - Vestdanmark'!J136+'Resultater - Østdanmark'!J136</f>
        <v>43968.737158957214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2594.1127732550954</v>
      </c>
      <c r="J137" s="277">
        <f>'Resultater - Vestdanmark'!J137+'Resultater - Østdanmark'!J137</f>
        <v>4511.9992096698998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-102067860.79006705</v>
      </c>
      <c r="J138" s="277">
        <f>'Resultater - Vestdanmark'!J138+'Resultater - Østdanmark'!J138</f>
        <v>-177528946.29927984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-4556.6009281279921</v>
      </c>
      <c r="J139" s="277">
        <f>'Resultater - Vestdanmark'!J139+'Resultater - Østdanmark'!J139</f>
        <v>-7925.3993883607072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4335.3358937496378</v>
      </c>
      <c r="J140" s="277">
        <f>'Resultater - Vestdanmark'!J140+'Resultater - Østdanmark'!J140</f>
        <v>7540.5480933300778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5568686.7470344305</v>
      </c>
      <c r="J141" s="277">
        <f>'Resultater - Vestdanmark'!J141+'Resultater - Østdanmark'!J141</f>
        <v>4410801.5098651163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2431365.514878232</v>
      </c>
      <c r="J142" s="277">
        <f>'Resultater - Vestdanmark'!J142+'Resultater - Østdanmark'!J142</f>
        <v>1795196.2145151023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-118565945.17500436</v>
      </c>
      <c r="J143" s="277">
        <f>'Resultater - Vestdanmark'!J143+'Resultater - Østdanmark'!J143</f>
        <v>-87543043.053826034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1684892.0107499836</v>
      </c>
      <c r="J144" s="277">
        <f>'Resultater - Vestdanmark'!J144+'Resultater - Østdanmark'!J144</f>
        <v>1244038.2744001341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82858.726683591216</v>
      </c>
      <c r="J145" s="277">
        <f>'Resultater - Vestdanmark'!J145+'Resultater - Østdanmark'!J145</f>
        <v>68944.385349815013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36177.26401516312</v>
      </c>
      <c r="J146" s="277">
        <f>'Resultater - Vestdanmark'!J146+'Resultater - Østdanmark'!J146</f>
        <v>28060.364837374713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-1194503.8614065526</v>
      </c>
      <c r="J147" s="277">
        <f>'Resultater - Vestdanmark'!J147+'Resultater - Østdanmark'!J147</f>
        <v>-926499.42064917122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146939.54363380617</v>
      </c>
      <c r="J148" s="277">
        <f>'Resultater - Vestdanmark'!J148+'Resultater - Østdanmark'!J148</f>
        <v>113971.50435902995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46909.354498313813</v>
      </c>
      <c r="J149" s="277">
        <f>'Resultater - Vestdanmark'!J149+'Resultater - Østdanmark'!J149</f>
        <v>39031.93715965336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20481.271803111733</v>
      </c>
      <c r="J150" s="277">
        <f>'Resultater - Vestdanmark'!J150+'Resultater - Østdanmark'!J150</f>
        <v>15885.998423978921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-445880.64205332822</v>
      </c>
      <c r="J151" s="277">
        <f>'Resultater - Vestdanmark'!J151+'Resultater - Østdanmark'!J151</f>
        <v>-345840.78786873561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182595.67777746078</v>
      </c>
      <c r="J152" s="277">
        <f>'Resultater - Vestdanmark'!J152+'Resultater - Østdanmark'!J152</f>
        <v>141627.66244610833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996332.5603371911</v>
      </c>
      <c r="J153" s="277">
        <f>'Resultater - Vestdanmark'!J153+'Resultater - Østdanmark'!J153</f>
        <v>1872294.7060195119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435012.55118080444</v>
      </c>
      <c r="J154" s="277">
        <f>'Resultater - Vestdanmark'!J154+'Resultater - Østdanmark'!J154</f>
        <v>762023.9453499415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-21213459.67034708</v>
      </c>
      <c r="J155" s="277">
        <f>'Resultater - Vestdanmark'!J155+'Resultater - Østdanmark'!J155</f>
        <v>-37160224.891536556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449933.99036705337</v>
      </c>
      <c r="J156" s="277">
        <f>'Resultater - Vestdanmark'!J156+'Resultater - Østdanmark'!J156</f>
        <v>788162.25774607901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14824.832326383965</v>
      </c>
      <c r="J157" s="277">
        <f>'Resultater - Vestdanmark'!J157+'Resultater - Østdanmark'!J157</f>
        <v>29265.476447199107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6472.7264648918053</v>
      </c>
      <c r="J158" s="277">
        <f>'Resultater - Vestdanmark'!J158+'Resultater - Østdanmark'!J158</f>
        <v>11911.048914010038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-213717.01168172996</v>
      </c>
      <c r="J159" s="277">
        <f>'Resultater - Vestdanmark'!J159+'Resultater - Østdanmark'!J159</f>
        <v>-393279.98698917538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39238.773041866181</v>
      </c>
      <c r="J160" s="277">
        <f>'Resultater - Vestdanmark'!J160+'Resultater - Østdanmark'!J160</f>
        <v>72206.812316642376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8392.8795772108424</v>
      </c>
      <c r="J161" s="277">
        <f>'Resultater - Vestdanmark'!J161+'Resultater - Østdanmark'!J161</f>
        <v>16568.25616529274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3664.4470952551624</v>
      </c>
      <c r="J162" s="277">
        <f>'Resultater - Vestdanmark'!J162+'Resultater - Østdanmark'!J162</f>
        <v>6743.2802592741464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-79775.613512173833</v>
      </c>
      <c r="J163" s="277">
        <f>'Resultater - Vestdanmark'!J163+'Resultater - Østdanmark'!J163</f>
        <v>-146802.31581585089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48760.396157152027</v>
      </c>
      <c r="J164" s="277">
        <f>'Resultater - Vestdanmark'!J164+'Resultater - Østdanmark'!J164</f>
        <v>89728.411488504484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211562.06660833416</v>
      </c>
      <c r="J165" s="277">
        <f>'Resultater - Vestdanmark'!J165+'Resultater - Østdanmark'!J165</f>
        <v>167572.41432608364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-1914592.3496310806</v>
      </c>
      <c r="J166" s="277">
        <f>'Resultater - Vestdanmark'!J166+'Resultater - Østdanmark'!J166</f>
        <v>-1413637.2821629934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21765.989206934708</v>
      </c>
      <c r="J167" s="277">
        <f>'Resultater - Vestdanmark'!J167+'Resultater - Østdanmark'!J167</f>
        <v>16070.895630607265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1051.2796197052539</v>
      </c>
      <c r="J168" s="277">
        <f>'Resultater - Vestdanmark'!J168+'Resultater - Østdanmark'!J168</f>
        <v>874.73981452963153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-7730.0113812998279</v>
      </c>
      <c r="J169" s="277">
        <f>'Resultater - Vestdanmark'!J169+'Resultater - Østdanmark'!J169</f>
        <v>-5995.6700834374578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633.92809983041525</v>
      </c>
      <c r="J170" s="277">
        <f>'Resultater - Vestdanmark'!J170+'Resultater - Østdanmark'!J170</f>
        <v>491.69704360311732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302.0854059339174</v>
      </c>
      <c r="J171" s="277">
        <f>'Resultater - Vestdanmark'!J171+'Resultater - Østdanmark'!J171</f>
        <v>251.35665811996779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-1855.0850807317752</v>
      </c>
      <c r="J172" s="277">
        <f>'Resultater - Vestdanmark'!J172+'Resultater - Østdanmark'!J172</f>
        <v>-1438.8695659209211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399.83619606215649</v>
      </c>
      <c r="J173" s="277">
        <f>'Resultater - Vestdanmark'!J173+'Resultater - Østdanmark'!J173</f>
        <v>310.12708788563168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32202.485151733792</v>
      </c>
      <c r="J174" s="277">
        <f>'Resultater - Vestdanmark'!J174+'Resultater - Østdanmark'!J174</f>
        <v>60514.475658467039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-291425.73949591583</v>
      </c>
      <c r="J175" s="277">
        <f>'Resultater - Vestdanmark'!J175+'Resultater - Østdanmark'!J175</f>
        <v>-510498.81476845377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5812.3952844925352</v>
      </c>
      <c r="J176" s="277">
        <f>'Resultater - Vestdanmark'!J176+'Resultater - Østdanmark'!J176</f>
        <v>10181.739296026639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160.01836665054194</v>
      </c>
      <c r="J177" s="277">
        <f>'Resultater - Vestdanmark'!J177+'Resultater - Østdanmark'!J177</f>
        <v>315.88982844657744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-1176.607795148258</v>
      </c>
      <c r="J178" s="277">
        <f>'Resultater - Vestdanmark'!J178+'Resultater - Østdanmark'!J178</f>
        <v>-2165.1823349298088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169.28432074144743</v>
      </c>
      <c r="J179" s="277">
        <f>'Resultater - Vestdanmark'!J179+'Resultater - Østdanmark'!J179</f>
        <v>311.51537696874533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45.981309197322972</v>
      </c>
      <c r="J180" s="277">
        <f>'Resultater - Vestdanmark'!J180+'Resultater - Østdanmark'!J180</f>
        <v>90.771004467331224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-282.36796286388028</v>
      </c>
      <c r="J181" s="277">
        <f>'Resultater - Vestdanmark'!J181+'Resultater - Østdanmark'!J181</f>
        <v>-519.61080630606682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106.77235932013951</v>
      </c>
      <c r="J182" s="277">
        <f>'Resultater - Vestdanmark'!J182+'Resultater - Østdanmark'!J182</f>
        <v>196.48146749666418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23616.460262590503</v>
      </c>
      <c r="J183" s="277">
        <f>'Resultater - Vestdanmark'!J183+'Resultater - Østdanmark'!J183</f>
        <v>17441.710197024495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-20206969.519485272</v>
      </c>
      <c r="J184" s="277">
        <f>'Resultater - Vestdanmark'!J184+'Resultater - Østdanmark'!J184</f>
        <v>-14923663.512658425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4375.664074324196</v>
      </c>
      <c r="J185" s="277">
        <f>'Resultater - Vestdanmark'!J185+'Resultater - Østdanmark'!J185</f>
        <v>3231.6047305694997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3594.7309606807494</v>
      </c>
      <c r="J186" s="277">
        <f>'Resultater - Vestdanmark'!J186+'Resultater - Østdanmark'!J186</f>
        <v>6298.6258890201116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-3075762.3346411763</v>
      </c>
      <c r="J187" s="277">
        <f>'Resultater - Vestdanmark'!J187+'Resultater - Østdanmark'!J187</f>
        <v>-5389297.9700976266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1168.4784454465453</v>
      </c>
      <c r="J188" s="277">
        <f>'Resultater - Vestdanmark'!J188+'Resultater - Østdanmark'!J188</f>
        <v>2047.3878762425729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1833206.6721076439</v>
      </c>
      <c r="J189" s="277">
        <f>'Resultater - Vestdanmark'!J189+'Resultater - Østdanmark'!J189</f>
        <v>1452031.8927138979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-6039714.9771400848</v>
      </c>
      <c r="J190" s="277">
        <f>'Resultater - Vestdanmark'!J190+'Resultater - Østdanmark'!J190</f>
        <v>-4459417.3098877165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91549.772831606591</v>
      </c>
      <c r="J191" s="277">
        <f>'Resultater - Vestdanmark'!J191+'Resultater - Østdanmark'!J191</f>
        <v>67595.680131725778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27045.142489689439</v>
      </c>
      <c r="J192" s="277">
        <f>'Resultater - Vestdanmark'!J192+'Resultater - Østdanmark'!J192</f>
        <v>22503.49239338551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-59402.268400018685</v>
      </c>
      <c r="J193" s="277">
        <f>'Resultater - Vestdanmark'!J193+'Resultater - Østdanmark'!J193</f>
        <v>-46074.499242771533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7916.1910082369859</v>
      </c>
      <c r="J194" s="277">
        <f>'Resultater - Vestdanmark'!J194+'Resultater - Østdanmark'!J194</f>
        <v>6140.077583544522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25588.07920242985</v>
      </c>
      <c r="J195" s="277">
        <f>'Resultater - Vestdanmark'!J195+'Resultater - Østdanmark'!J195</f>
        <v>21291.111552203856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-36129.829817547063</v>
      </c>
      <c r="J196" s="277">
        <f>'Resultater - Vestdanmark'!J196+'Resultater - Østdanmark'!J196</f>
        <v>-28023.573196903591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16439.752758193888</v>
      </c>
      <c r="J197" s="277">
        <f>'Resultater - Vestdanmark'!J197+'Resultater - Østdanmark'!J197</f>
        <v>12751.253384938367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279037.78586118325</v>
      </c>
      <c r="J198" s="277">
        <f>'Resultater - Vestdanmark'!J198+'Resultater - Østdanmark'!J198</f>
        <v>524364.04273537803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-919322.8020036557</v>
      </c>
      <c r="J199" s="277">
        <f>'Resultater - Vestdanmark'!J199+'Resultater - Østdanmark'!J199</f>
        <v>-1610404.0831268346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24447.474582651037</v>
      </c>
      <c r="J200" s="277">
        <f>'Resultater - Vestdanmark'!J200+'Resultater - Østdanmark'!J200</f>
        <v>42825.341440714292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4116.6207790127546</v>
      </c>
      <c r="J201" s="277">
        <f>'Resultater - Vestdanmark'!J201+'Resultater - Østdanmark'!J201</f>
        <v>8126.5585875016859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-9041.7941968409141</v>
      </c>
      <c r="J202" s="277">
        <f>'Resultater - Vestdanmark'!J202+'Resultater - Østdanmark'!J202</f>
        <v>-16638.622616471788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2113.9416568652573</v>
      </c>
      <c r="J203" s="277">
        <f>'Resultater - Vestdanmark'!J203+'Resultater - Østdanmark'!J203</f>
        <v>3890.0550815577208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3894.8368854002074</v>
      </c>
      <c r="J204" s="277">
        <f>'Resultater - Vestdanmark'!J204+'Resultater - Østdanmark'!J204</f>
        <v>7688.7383699107804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-5499.4277891422107</v>
      </c>
      <c r="J205" s="277">
        <f>'Resultater - Vestdanmark'!J205+'Resultater - Østdanmark'!J205</f>
        <v>-10119.994062908989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4390.0757508188699</v>
      </c>
      <c r="J206" s="277">
        <f>'Resultater - Vestdanmark'!J206+'Resultater - Østdanmark'!J206</f>
        <v>8078.5751240743912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24933789.732701942</v>
      </c>
      <c r="J207" s="277">
        <f>'Resultater - Vestdanmark'!J207+'Resultater - Østdanmark'!J207</f>
        <v>19749359.659749072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-72655491.597499222</v>
      </c>
      <c r="J208" s="277">
        <f>'Resultater - Vestdanmark'!J208+'Resultater - Østdanmark'!J208</f>
        <v>-53645107.114261553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1065783.1097556206</v>
      </c>
      <c r="J209" s="277">
        <f>'Resultater - Vestdanmark'!J209+'Resultater - Østdanmark'!J209</f>
        <v>786919.85734742379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445579.42780069762</v>
      </c>
      <c r="J210" s="277">
        <f>'Resultater - Vestdanmark'!J210+'Resultater - Østdanmark'!J210</f>
        <v>370753.94474200858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-907477.13740865106</v>
      </c>
      <c r="J211" s="277">
        <f>'Resultater - Vestdanmark'!J211+'Resultater - Østdanmark'!J211</f>
        <v>-703871.347114317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111631.51559169042</v>
      </c>
      <c r="J212" s="277">
        <f>'Resultater - Vestdanmark'!J212+'Resultater - Østdanmark'!J212</f>
        <v>86585.349669864809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507724.14720010455</v>
      </c>
      <c r="J213" s="277">
        <f>'Resultater - Vestdanmark'!J213+'Resultater - Østdanmark'!J213</f>
        <v>422462.79489233706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-715875.56173199613</v>
      </c>
      <c r="J214" s="277">
        <f>'Resultater - Vestdanmark'!J214+'Resultater - Østdanmark'!J214</f>
        <v>-555258.39189887117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279203.02104000642</v>
      </c>
      <c r="J215" s="277">
        <f>'Resultater - Vestdanmark'!J215+'Resultater - Østdanmark'!J215</f>
        <v>216559.7329526098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5193493.9221671149</v>
      </c>
      <c r="J216" s="277">
        <f>'Resultater - Vestdanmark'!J216+'Resultater - Østdanmark'!J216</f>
        <v>9759543.7139253654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-15133513.921021834</v>
      </c>
      <c r="J217" s="277">
        <f>'Resultater - Vestdanmark'!J217+'Resultater - Østdanmark'!J217</f>
        <v>-26509809.783194572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284606.99224557611</v>
      </c>
      <c r="J218" s="277">
        <f>'Resultater - Vestdanmark'!J218+'Resultater - Østdanmark'!J218</f>
        <v>498554.21991034283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92810.361959960908</v>
      </c>
      <c r="J219" s="277">
        <f>'Resultater - Vestdanmark'!J219+'Resultater - Østdanmark'!J219</f>
        <v>183215.52663778243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-189019.6816513669</v>
      </c>
      <c r="J220" s="277">
        <f>'Resultater - Vestdanmark'!J220+'Resultater - Østdanmark'!J220</f>
        <v>-347832.19808094745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29810.108268324049</v>
      </c>
      <c r="J221" s="277">
        <f>'Resultater - Vestdanmark'!J221+'Resultater - Østdanmark'!J221</f>
        <v>54856.274190149641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105754.57244523262</v>
      </c>
      <c r="J222" s="277">
        <f>'Resultater - Vestdanmark'!J222+'Resultater - Østdanmark'!J222</f>
        <v>208768.49605721518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-149110.72158464871</v>
      </c>
      <c r="J223" s="277">
        <f>'Resultater - Vestdanmark'!J223+'Resultater - Østdanmark'!J223</f>
        <v>-274392.11405448616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74558.445631865077</v>
      </c>
      <c r="J224" s="277">
        <f>'Resultater - Vestdanmark'!J224+'Resultater - Østdanmark'!J224</f>
        <v>137201.7337192616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235692.73919924477</v>
      </c>
      <c r="J225" s="277">
        <f>'Resultater - Vestdanmark'!J225+'Resultater - Østdanmark'!J225</f>
        <v>186685.64728980366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93600.021306374692</v>
      </c>
      <c r="J226" s="277">
        <f>'Resultater - Vestdanmark'!J226+'Resultater - Østdanmark'!J226</f>
        <v>69109.478973650781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129507.88163486542</v>
      </c>
      <c r="J228" s="277">
        <f>'Resultater - Vestdanmark'!J228+'Resultater - Østdanmark'!J228</f>
        <v>95622.010527867533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3466.3710956207565</v>
      </c>
      <c r="J229" s="277">
        <f>'Resultater - Vestdanmark'!J229+'Resultater - Østdanmark'!J229</f>
        <v>2884.2686117365256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1376.5905963340929</v>
      </c>
      <c r="J230" s="277">
        <f>'Resultater - Vestdanmark'!J230+'Resultater - Østdanmark'!J230</f>
        <v>1067.7323290297384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11163.649676941724</v>
      </c>
      <c r="J232" s="277">
        <f>'Resultater - Vestdanmark'!J232+'Resultater - Østdanmark'!J232</f>
        <v>8658.9213247394491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1305.5586906564408</v>
      </c>
      <c r="J233" s="277">
        <f>'Resultater - Vestdanmark'!J233+'Resultater - Østdanmark'!J233</f>
        <v>1086.3181835890166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518.47299869030985</v>
      </c>
      <c r="J234" s="277">
        <f>'Resultater - Vestdanmark'!J234+'Resultater - Østdanmark'!J234</f>
        <v>402.14598581805433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9229.074455381493</v>
      </c>
      <c r="J236" s="277">
        <f>'Resultater - Vestdanmark'!J236+'Resultater - Østdanmark'!J236</f>
        <v>7158.396395613453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35875.485885124886</v>
      </c>
      <c r="J237" s="277">
        <f>'Resultater - Vestdanmark'!J237+'Resultater - Østdanmark'!J237</f>
        <v>67416.729084779407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14247.134869884845</v>
      </c>
      <c r="J238" s="277">
        <f>'Resultater - Vestdanmark'!J238+'Resultater - Østdanmark'!J238</f>
        <v>24957.114212021934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34583.817595539396</v>
      </c>
      <c r="J240" s="277">
        <f>'Resultater - Vestdanmark'!J240+'Resultater - Østdanmark'!J240</f>
        <v>60581.463817264106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527.62655199327332</v>
      </c>
      <c r="J241" s="277">
        <f>'Resultater - Vestdanmark'!J241+'Resultater - Østdanmark'!J241</f>
        <v>1041.5795666568868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209.5349083563863</v>
      </c>
      <c r="J242" s="277">
        <f>'Resultater - Vestdanmark'!J242+'Resultater - Østdanmark'!J242</f>
        <v>385.58412071986828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2981.1438443289003</v>
      </c>
      <c r="J244" s="277">
        <f>'Resultater - Vestdanmark'!J244+'Resultater - Østdanmark'!J244</f>
        <v>5485.8721965311724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198.72293282336872</v>
      </c>
      <c r="J245" s="277">
        <f>'Resultater - Vestdanmark'!J245+'Resultater - Østdanmark'!J245</f>
        <v>392.29592497382293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78.918301893926952</v>
      </c>
      <c r="J246" s="277">
        <f>'Resultater - Vestdanmark'!J246+'Resultater - Østdanmark'!J246</f>
        <v>145.22469923111257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2464.5343859492068</v>
      </c>
      <c r="J248" s="277">
        <f>'Resultater - Vestdanmark'!J248+'Resultater - Østdanmark'!J248</f>
        <v>4535.2124457172449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2156954.9440988158</v>
      </c>
      <c r="J249" s="277">
        <f>'Resultater - Vestdanmark'!J249+'Resultater - Østdanmark'!J249</f>
        <v>1708463.8724217436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-3343002.8179341955</v>
      </c>
      <c r="J250" s="277">
        <f>'Resultater - Vestdanmark'!J250+'Resultater - Østdanmark'!J250</f>
        <v>-2468302.6748322323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56303.456871296323</v>
      </c>
      <c r="J251" s="277">
        <f>'Resultater - Vestdanmark'!J251+'Resultater - Østdanmark'!J251</f>
        <v>41571.599177891432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5924.1774569793852</v>
      </c>
      <c r="J252" s="277">
        <f>'Resultater - Vestdanmark'!J252+'Resultater - Østdanmark'!J252</f>
        <v>4929.3392479268969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-5951.1104827068357</v>
      </c>
      <c r="J253" s="277">
        <f>'Resultater - Vestdanmark'!J253+'Resultater - Østdanmark'!J253</f>
        <v>-4615.8916622961769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906.3651427293961</v>
      </c>
      <c r="J254" s="277">
        <f>'Resultater - Vestdanmark'!J254+'Resultater - Østdanmark'!J254</f>
        <v>703.00884473204633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2465.8988549181267</v>
      </c>
      <c r="J255" s="277">
        <f>'Resultater - Vestdanmark'!J255+'Resultater - Østdanmark'!J255</f>
        <v>2051.8041694793569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-1516.5976805957698</v>
      </c>
      <c r="J256" s="277">
        <f>'Resultater - Vestdanmark'!J256+'Resultater - Østdanmark'!J256</f>
        <v>-1176.3267728371277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828.09659592260391</v>
      </c>
      <c r="J257" s="277">
        <f>'Resultater - Vestdanmark'!J257+'Resultater - Østdanmark'!J257</f>
        <v>642.30099303355394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328316.46369238431</v>
      </c>
      <c r="J258" s="277">
        <f>'Resultater - Vestdanmark'!J258+'Resultater - Østdanmark'!J258</f>
        <v>616967.86930486548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-508848.30316026672</v>
      </c>
      <c r="J259" s="277">
        <f>'Resultater - Vestdanmark'!J259+'Resultater - Østdanmark'!J259</f>
        <v>-891364.14686491853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15035.289419103739</v>
      </c>
      <c r="J260" s="277">
        <f>'Resultater - Vestdanmark'!J260+'Resultater - Østdanmark'!J260</f>
        <v>26337.747109879772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901.73649583313113</v>
      </c>
      <c r="J261" s="277">
        <f>'Resultater - Vestdanmark'!J261+'Resultater - Østdanmark'!J261</f>
        <v>1780.1043276164507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-905.83605098960982</v>
      </c>
      <c r="J262" s="277">
        <f>'Resultater - Vestdanmark'!J262+'Resultater - Østdanmark'!J262</f>
        <v>-1666.9107786236855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242.03597785256167</v>
      </c>
      <c r="J263" s="277">
        <f>'Resultater - Vestdanmark'!J263+'Resultater - Østdanmark'!J263</f>
        <v>445.39227584991136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375.3417261147618</v>
      </c>
      <c r="J264" s="277">
        <f>'Resultater - Vestdanmark'!J264+'Resultater - Østdanmark'!J264</f>
        <v>740.95640364938572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-230.84579893499338</v>
      </c>
      <c r="J265" s="277">
        <f>'Resultater - Vestdanmark'!J265+'Resultater - Østdanmark'!J265</f>
        <v>-424.80021635741934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221.13512523985614</v>
      </c>
      <c r="J266" s="277">
        <f>'Resultater - Vestdanmark'!J266+'Resultater - Østdanmark'!J266</f>
        <v>406.93072812890608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33976.167817858295</v>
      </c>
      <c r="J267" s="277">
        <f>'Resultater - Vestdanmark'!J267+'Resultater - Østdanmark'!J267</f>
        <v>26911.575227363632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-522636.76037877763</v>
      </c>
      <c r="J268" s="277">
        <f>'Resultater - Vestdanmark'!J268+'Resultater - Østdanmark'!J268</f>
        <v>-385888.31175612315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7338.1724008386527</v>
      </c>
      <c r="J269" s="277">
        <f>'Resultater - Vestdanmark'!J269+'Resultater - Østdanmark'!J269</f>
        <v>5418.1320064106048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412.7486381075089</v>
      </c>
      <c r="J270" s="277">
        <f>'Resultater - Vestdanmark'!J270+'Resultater - Østdanmark'!J270</f>
        <v>343.4363801770902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-5290.9049912989567</v>
      </c>
      <c r="J271" s="277">
        <f>'Resultater - Vestdanmark'!J271+'Resultater - Østdanmark'!J271</f>
        <v>-4103.8129448791096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402.92865674737715</v>
      </c>
      <c r="J272" s="277">
        <f>'Resultater - Vestdanmark'!J272+'Resultater - Østdanmark'!J272</f>
        <v>312.52570971165375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266.4255765383308</v>
      </c>
      <c r="J273" s="277">
        <f>'Resultater - Vestdanmark'!J273+'Resultater - Østdanmark'!J273</f>
        <v>221.68513023436185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-2927.3418303615626</v>
      </c>
      <c r="J274" s="277">
        <f>'Resultater - Vestdanmark'!J274+'Resultater - Østdanmark'!J274</f>
        <v>-2270.5498052374855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595.95858684371956</v>
      </c>
      <c r="J275" s="277">
        <f>'Resultater - Vestdanmark'!J275+'Resultater - Østdanmark'!J275</f>
        <v>462.24654710737474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5171.6125542153131</v>
      </c>
      <c r="J276" s="277">
        <f>'Resultater - Vestdanmark'!J276+'Resultater - Østdanmark'!J276</f>
        <v>9718.4245424684377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-79552.080321684844</v>
      </c>
      <c r="J277" s="277">
        <f>'Resultater - Vestdanmark'!J277+'Resultater - Østdanmark'!J277</f>
        <v>-139353.65759672059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1959.5874211790333</v>
      </c>
      <c r="J278" s="277">
        <f>'Resultater - Vestdanmark'!J278+'Resultater - Østdanmark'!J278</f>
        <v>3432.6654113580344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62.825685639865092</v>
      </c>
      <c r="J279" s="277">
        <f>'Resultater - Vestdanmark'!J279+'Resultater - Østdanmark'!J279</f>
        <v>124.0232322965557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-805.34422901514154</v>
      </c>
      <c r="J280" s="277">
        <f>'Resultater - Vestdanmark'!J280+'Resultater - Østdanmark'!J280</f>
        <v>-1481.9866954744543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107.59817080673756</v>
      </c>
      <c r="J281" s="277">
        <f>'Resultater - Vestdanmark'!J281+'Resultater - Østdanmark'!J281</f>
        <v>198.00111784246093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40.553421556431957</v>
      </c>
      <c r="J282" s="277">
        <f>'Resultater - Vestdanmark'!J282+'Resultater - Østdanmark'!J282</f>
        <v>80.055893873477686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-445.57932023223071</v>
      </c>
      <c r="J283" s="277">
        <f>'Resultater - Vestdanmark'!J283+'Resultater - Østdanmark'!J283</f>
        <v>-819.9507745529545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159.14493235251845</v>
      </c>
      <c r="J284" s="277">
        <f>'Resultater - Vestdanmark'!J284+'Resultater - Østdanmark'!J284</f>
        <v>292.8569720888633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1642701.6170237337</v>
      </c>
      <c r="J285" s="277">
        <f>'Resultater - Vestdanmark'!J285+'Resultater - Østdanmark'!J285</f>
        <v>1301138.1501185654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-7307181.4938607328</v>
      </c>
      <c r="J286" s="277">
        <f>'Resultater - Vestdanmark'!J286+'Resultater - Østdanmark'!J286</f>
        <v>-5395249.9022799395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116933.47147062857</v>
      </c>
      <c r="J287" s="277">
        <f>'Resultater - Vestdanmark'!J287+'Resultater - Østdanmark'!J287</f>
        <v>86337.707781750476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21518.942650629775</v>
      </c>
      <c r="J288" s="277">
        <f>'Resultater - Vestdanmark'!J288+'Resultater - Østdanmark'!J288</f>
        <v>17905.29898064911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-70177.479747888996</v>
      </c>
      <c r="J289" s="277">
        <f>'Resultater - Vestdanmark'!J289+'Resultater - Østdanmark'!J289</f>
        <v>-54432.134068178268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8978.0544608691307</v>
      </c>
      <c r="J290" s="277">
        <f>'Resultater - Vestdanmark'!J290+'Resultater - Østdanmark'!J290</f>
        <v>6963.6964143063988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13719.264280981672</v>
      </c>
      <c r="J291" s="277">
        <f>'Resultater - Vestdanmark'!J291+'Resultater - Østdanmark'!J291</f>
        <v>11415.408867141883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-33108.490555538512</v>
      </c>
      <c r="J292" s="277">
        <f>'Resultater - Vestdanmark'!J292+'Resultater - Østdanmark'!J292</f>
        <v>-25680.115660869073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12563.849756285948</v>
      </c>
      <c r="J293" s="277">
        <f>'Resultater - Vestdanmark'!J293+'Resultater - Østdanmark'!J293</f>
        <v>9744.9660033876789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250040.45044080695</v>
      </c>
      <c r="J294" s="277">
        <f>'Resultater - Vestdanmark'!J294+'Resultater - Østdanmark'!J294</f>
        <v>469872.64121190616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-1112247.6128610694</v>
      </c>
      <c r="J295" s="277">
        <f>'Resultater - Vestdanmark'!J295+'Resultater - Østdanmark'!J295</f>
        <v>-1948355.9999770555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31225.943912472452</v>
      </c>
      <c r="J296" s="277">
        <f>'Resultater - Vestdanmark'!J296+'Resultater - Østdanmark'!J296</f>
        <v>54699.380311830013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3275.4616283400314</v>
      </c>
      <c r="J297" s="277">
        <f>'Resultater - Vestdanmark'!J297+'Resultater - Østdanmark'!J297</f>
        <v>6466.0390773722183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-10681.92084619422</v>
      </c>
      <c r="J298" s="277">
        <f>'Resultater - Vestdanmark'!J298+'Resultater - Østdanmark'!J298</f>
        <v>-19656.767883629334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2397.501942877328</v>
      </c>
      <c r="J299" s="277">
        <f>'Resultater - Vestdanmark'!J299+'Resultater - Østdanmark'!J299</f>
        <v>4411.8599894400595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2088.2496157447736</v>
      </c>
      <c r="J300" s="277">
        <f>'Resultater - Vestdanmark'!J300+'Resultater - Østdanmark'!J300</f>
        <v>4122.381865775742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-5039.5408430418838</v>
      </c>
      <c r="J301" s="277">
        <f>'Resultater - Vestdanmark'!J301+'Resultater - Østdanmark'!J301</f>
        <v>-9273.7145330034637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3355.053629046311</v>
      </c>
      <c r="J302" s="277">
        <f>'Resultater - Vestdanmark'!J302+'Resultater - Østdanmark'!J302</f>
        <v>6173.93738194458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5966178.342712881</v>
      </c>
      <c r="J303" s="277">
        <f>'Resultater - Vestdanmark'!J303+'Resultater - Østdanmark'!J303</f>
        <v>4725643.5202028118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-20006164.446402721</v>
      </c>
      <c r="J304" s="277">
        <f>'Resultater - Vestdanmark'!J304+'Resultater - Østdanmark'!J304</f>
        <v>-14771530.837866429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284299.39635483595</v>
      </c>
      <c r="J305" s="277">
        <f>'Resultater - Vestdanmark'!J305+'Resultater - Østdanmark'!J305</f>
        <v>209912.16540746679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95619.342798436875</v>
      </c>
      <c r="J306" s="277">
        <f>'Resultater - Vestdanmark'!J306+'Resultater - Østdanmark'!J306</f>
        <v>79562.130395337226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-217097.8292756895</v>
      </c>
      <c r="J307" s="277">
        <f>'Resultater - Vestdanmark'!J307+'Resultater - Østdanmark'!J307</f>
        <v>-168388.75080007812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26705.862566318185</v>
      </c>
      <c r="J308" s="277">
        <f>'Resultater - Vestdanmark'!J308+'Resultater - Østdanmark'!J308</f>
        <v>20714.011059365555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35913.247638373672</v>
      </c>
      <c r="J309" s="277">
        <f>'Resultater - Vestdanmark'!J309+'Resultater - Østdanmark'!J309</f>
        <v>29882.38998408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-53761.857434551603</v>
      </c>
      <c r="J310" s="277">
        <f>'Resultater - Vestdanmark'!J310+'Resultater - Østdanmark'!J310</f>
        <v>-41699.597109282447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22016.391542880829</v>
      </c>
      <c r="J311" s="277">
        <f>'Resultater - Vestdanmark'!J311+'Resultater - Østdanmark'!J311</f>
        <v>17076.69156066615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1322364.1170096344</v>
      </c>
      <c r="J312" s="277">
        <f>'Resultater - Vestdanmark'!J312+'Resultater - Østdanmark'!J312</f>
        <v>2484968.8088778253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-4434234.5238857409</v>
      </c>
      <c r="J313" s="277">
        <f>'Resultater - Vestdanmark'!J313+'Resultater - Østdanmark'!J313</f>
        <v>-7767575.6189708617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75919.382989974285</v>
      </c>
      <c r="J314" s="277">
        <f>'Resultater - Vestdanmark'!J314+'Resultater - Østdanmark'!J314</f>
        <v>132990.15763457411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21193.397271326179</v>
      </c>
      <c r="J315" s="277">
        <f>'Resultater - Vestdanmark'!J315+'Resultater - Østdanmark'!J315</f>
        <v>41837.563827031569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-48118.303346647233</v>
      </c>
      <c r="J316" s="277">
        <f>'Resultater - Vestdanmark'!J316+'Resultater - Østdanmark'!J316</f>
        <v>-88546.838481404673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7131.5403206815135</v>
      </c>
      <c r="J317" s="277">
        <f>'Resultater - Vestdanmark'!J317+'Resultater - Østdanmark'!J317</f>
        <v>13123.391827634141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7959.9346976061042</v>
      </c>
      <c r="J318" s="277">
        <f>'Resultater - Vestdanmark'!J318+'Resultater - Østdanmark'!J318</f>
        <v>15713.586250783264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-11915.961449940849</v>
      </c>
      <c r="J319" s="277">
        <f>'Resultater - Vestdanmark'!J319+'Resultater - Østdanmark'!J319</f>
        <v>-21927.637519914246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5879.2627878640542</v>
      </c>
      <c r="J320" s="277">
        <f>'Resultater - Vestdanmark'!J320+'Resultater - Østdanmark'!J320</f>
        <v>10818.962770078733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442336.29590996419</v>
      </c>
      <c r="J321" s="277">
        <f>'Resultater - Vestdanmark'!J321+'Resultater - Østdanmark'!J321</f>
        <v>350362.24706064432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316031.12783343426</v>
      </c>
      <c r="J322" s="277">
        <f>'Resultater - Vestdanmark'!J322+'Resultater - Østdanmark'!J322</f>
        <v>233341.25654238911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-16411306.772439733</v>
      </c>
      <c r="J323" s="277">
        <f>'Resultater - Vestdanmark'!J323+'Resultater - Østdanmark'!J323</f>
        <v>-12117271.390437305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213224.5472661269</v>
      </c>
      <c r="J324" s="277">
        <f>'Resultater - Vestdanmark'!J324+'Resultater - Østdanmark'!J324</f>
        <v>157434.12405560008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4924.5879034408163</v>
      </c>
      <c r="J325" s="277">
        <f>'Resultater - Vestdanmark'!J325+'Resultater - Østdanmark'!J325</f>
        <v>4097.6092645060889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3518.4159284004854</v>
      </c>
      <c r="J326" s="277">
        <f>'Resultater - Vestdanmark'!J326+'Resultater - Østdanmark'!J326</f>
        <v>2729.0077701610549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-126156.37119779622</v>
      </c>
      <c r="J327" s="277">
        <f>'Resultater - Vestdanmark'!J327+'Resultater - Østdanmark'!J327</f>
        <v>-97851.341131980051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13913.476763491053</v>
      </c>
      <c r="J328" s="277">
        <f>'Resultater - Vestdanmark'!J328+'Resultater - Østdanmark'!J328</f>
        <v>10791.784419525406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2269.8272371259291</v>
      </c>
      <c r="J329" s="277">
        <f>'Resultater - Vestdanmark'!J329+'Resultater - Østdanmark'!J329</f>
        <v>1888.6585635271003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1621.6983963756984</v>
      </c>
      <c r="J330" s="277">
        <f>'Resultater - Vestdanmark'!J330+'Resultater - Østdanmark'!J330</f>
        <v>1257.8466033090485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-39528.937940595591</v>
      </c>
      <c r="J331" s="277">
        <f>'Resultater - Vestdanmark'!J331+'Resultater - Østdanmark'!J331</f>
        <v>-30660.04161569968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14076.321610561481</v>
      </c>
      <c r="J332" s="277">
        <f>'Resultater - Vestdanmark'!J332+'Resultater - Østdanmark'!J332</f>
        <v>10918.092639482766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64966.878226159723</v>
      </c>
      <c r="J333" s="277">
        <f>'Resultater - Vestdanmark'!J333+'Resultater - Østdanmark'!J333</f>
        <v>122084.88110464557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46416.167941619147</v>
      </c>
      <c r="J334" s="277">
        <f>'Resultater - Vestdanmark'!J334+'Resultater - Østdanmark'!J334</f>
        <v>81308.530815693943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-2410363.7401581476</v>
      </c>
      <c r="J335" s="277">
        <f>'Resultater - Vestdanmark'!J335+'Resultater - Østdanmark'!J335</f>
        <v>-4222303.2002594816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56939.537242480699</v>
      </c>
      <c r="J336" s="277">
        <f>'Resultater - Vestdanmark'!J336+'Resultater - Østdanmark'!J336</f>
        <v>99742.61822593055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723.28476228407953</v>
      </c>
      <c r="J337" s="277">
        <f>'Resultater - Vestdanmark'!J337+'Resultater - Østdanmark'!J337</f>
        <v>1427.8254694031878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516.75727559083623</v>
      </c>
      <c r="J338" s="277">
        <f>'Resultater - Vestdanmark'!J338+'Resultater - Østdanmark'!J338</f>
        <v>950.93176262252291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-18528.856168587372</v>
      </c>
      <c r="J339" s="277">
        <f>'Resultater - Vestdanmark'!J339+'Resultater - Østdanmark'!J339</f>
        <v>-34096.622704786263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3715.4583677385194</v>
      </c>
      <c r="J340" s="277">
        <f>'Resultater - Vestdanmark'!J340+'Resultater - Østdanmark'!J340</f>
        <v>6837.1507117041674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333.37438295770426</v>
      </c>
      <c r="J341" s="277">
        <f>'Resultater - Vestdanmark'!J341+'Resultater - Østdanmark'!J341</f>
        <v>658.10930860814494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238.18231334636721</v>
      </c>
      <c r="J342" s="277">
        <f>'Resultater - Vestdanmark'!J342+'Resultater - Østdanmark'!J342</f>
        <v>438.30079953302459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-5805.6996935173947</v>
      </c>
      <c r="J343" s="277">
        <f>'Resultater - Vestdanmark'!J343+'Resultater - Østdanmark'!J343</f>
        <v>-10683.592672210147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3758.9444970486684</v>
      </c>
      <c r="J344" s="277">
        <f>'Resultater - Vestdanmark'!J344+'Resultater - Østdanmark'!J344</f>
        <v>6917.1734681273856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1137779.8675883613</v>
      </c>
      <c r="J345" s="277">
        <f>'Resultater - Vestdanmark'!J345+'Resultater - Østdanmark'!J345</f>
        <v>901203.71028689283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252845.60365803316</v>
      </c>
      <c r="J346" s="277">
        <f>'Resultater - Vestdanmark'!J346+'Resultater - Østdanmark'!J346</f>
        <v>186688.2900847673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-11141845.049560802</v>
      </c>
      <c r="J347" s="277">
        <f>'Resultater - Vestdanmark'!J347+'Resultater - Østdanmark'!J347</f>
        <v>-8226569.774593154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168887.66888388107</v>
      </c>
      <c r="J348" s="277">
        <f>'Resultater - Vestdanmark'!J348+'Resultater - Østdanmark'!J348</f>
        <v>124698.03573479061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31851.145962635987</v>
      </c>
      <c r="J349" s="277">
        <f>'Resultater - Vestdanmark'!J349+'Resultater - Østdanmark'!J349</f>
        <v>26502.430932432526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7078.1901293374613</v>
      </c>
      <c r="J350" s="277">
        <f>'Resultater - Vestdanmark'!J350+'Resultater - Østdanmark'!J350</f>
        <v>5490.0944785174106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-233929.60915113526</v>
      </c>
      <c r="J351" s="277">
        <f>'Resultater - Vestdanmark'!J351+'Resultater - Østdanmark'!J351</f>
        <v>-181444.07427532569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27710.598615187293</v>
      </c>
      <c r="J352" s="277">
        <f>'Resultater - Vestdanmark'!J352+'Resultater - Østdanmark'!J352</f>
        <v>21493.319856313625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26583.704998425925</v>
      </c>
      <c r="J353" s="277">
        <f>'Resultater - Vestdanmark'!J353+'Resultater - Østdanmark'!J353</f>
        <v>22119.543405923894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5907.6216140483539</v>
      </c>
      <c r="J354" s="277">
        <f>'Resultater - Vestdanmark'!J354+'Resultater - Østdanmark'!J354</f>
        <v>4582.1601584320306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-148756.62952950364</v>
      </c>
      <c r="J355" s="277">
        <f>'Resultater - Vestdanmark'!J355+'Resultater - Østdanmark'!J355</f>
        <v>-115380.9004137661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50765.300230245783</v>
      </c>
      <c r="J356" s="277">
        <f>'Resultater - Vestdanmark'!J356+'Resultater - Østdanmark'!J356</f>
        <v>39375.361413248538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173184.82410075166</v>
      </c>
      <c r="J357" s="277">
        <f>'Resultater - Vestdanmark'!J357+'Resultater - Østdanmark'!J357</f>
        <v>325446.58504086209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38486.373894960954</v>
      </c>
      <c r="J358" s="277">
        <f>'Resultater - Vestdanmark'!J358+'Resultater - Østdanmark'!J358</f>
        <v>67417.68346233695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-1695933.0447250712</v>
      </c>
      <c r="J359" s="277">
        <f>'Resultater - Vestdanmark'!J359+'Resultater - Østdanmark'!J359</f>
        <v>-2970814.4886458702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45099.805981565645</v>
      </c>
      <c r="J360" s="277">
        <f>'Resultater - Vestdanmark'!J360+'Resultater - Østdanmark'!J360</f>
        <v>79002.621867582639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4848.1567200151649</v>
      </c>
      <c r="J361" s="277">
        <f>'Resultater - Vestdanmark'!J361+'Resultater - Østdanmark'!J361</f>
        <v>9570.6725835557409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1077.3921629491169</v>
      </c>
      <c r="J362" s="277">
        <f>'Resultater - Vestdanmark'!J362+'Resultater - Østdanmark'!J362</f>
        <v>1982.606683916546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-35607.114668559239</v>
      </c>
      <c r="J363" s="277">
        <f>'Resultater - Vestdanmark'!J363+'Resultater - Østdanmark'!J363</f>
        <v>-65523.869547770679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7399.8452902873005</v>
      </c>
      <c r="J364" s="277">
        <f>'Resultater - Vestdanmark'!J364+'Resultater - Østdanmark'!J364</f>
        <v>13617.124049160968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4046.3840196584615</v>
      </c>
      <c r="J365" s="277">
        <f>'Resultater - Vestdanmark'!J365+'Resultater - Østdanmark'!J365</f>
        <v>7987.9052670892561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899.21648222810245</v>
      </c>
      <c r="J366" s="277">
        <f>'Resultater - Vestdanmark'!J366+'Resultater - Østdanmark'!J366</f>
        <v>1654.729511929406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-22642.684628876174</v>
      </c>
      <c r="J367" s="277">
        <f>'Resultater - Vestdanmark'!J367+'Resultater - Østdanmark'!J367</f>
        <v>-41666.850224846552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13556.378663466345</v>
      </c>
      <c r="J368" s="277">
        <f>'Resultater - Vestdanmark'!J368+'Resultater - Østdanmark'!J368</f>
        <v>24946.317480463575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747766.64747733285</v>
      </c>
      <c r="J369" s="277">
        <f>'Resultater - Vestdanmark'!J369+'Resultater - Østdanmark'!J369</f>
        <v>592285.11272900365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-1534595.7317631829</v>
      </c>
      <c r="J370" s="277">
        <f>'Resultater - Vestdanmark'!J370+'Resultater - Østdanmark'!J370</f>
        <v>-1133067.1721772244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27423.147148128344</v>
      </c>
      <c r="J371" s="277">
        <f>'Resultater - Vestdanmark'!J371+'Resultater - Østdanmark'!J371</f>
        <v>20247.852348467713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9941.7809350770185</v>
      </c>
      <c r="J372" s="277">
        <f>'Resultater - Vestdanmark'!J372+'Resultater - Østdanmark'!J372</f>
        <v>8272.2726173286956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-15456.748966226705</v>
      </c>
      <c r="J373" s="277">
        <f>'Resultater - Vestdanmark'!J373+'Resultater - Østdanmark'!J373</f>
        <v>-11988.800894679271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1647.95133392856</v>
      </c>
      <c r="J374" s="277">
        <f>'Resultater - Vestdanmark'!J374+'Resultater - Østdanmark'!J374</f>
        <v>1278.2093097170664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6323.4805490219205</v>
      </c>
      <c r="J375" s="277">
        <f>'Resultater - Vestdanmark'!J375+'Resultater - Østdanmark'!J375</f>
        <v>5261.587972364573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-7584.1317885390818</v>
      </c>
      <c r="J376" s="277">
        <f>'Resultater - Vestdanmark'!J376+'Resultater - Østdanmark'!J376</f>
        <v>-5882.5207144448641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2401.7845142185761</v>
      </c>
      <c r="J377" s="277">
        <f>'Resultater - Vestdanmark'!J377+'Resultater - Østdanmark'!J377</f>
        <v>1862.9089723723307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113819.76338381058</v>
      </c>
      <c r="J378" s="277">
        <f>'Resultater - Vestdanmark'!J378+'Resultater - Østdanmark'!J378</f>
        <v>213888.56382629977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-233585.33530259633</v>
      </c>
      <c r="J379" s="277">
        <f>'Resultater - Vestdanmark'!J379+'Resultater - Østdanmark'!J379</f>
        <v>-409178.12210248655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7323.0841775361459</v>
      </c>
      <c r="J380" s="277">
        <f>'Resultater - Vestdanmark'!J380+'Resultater - Østdanmark'!J380</f>
        <v>12828.056298487018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1513.2677519940426</v>
      </c>
      <c r="J381" s="277">
        <f>'Resultater - Vestdanmark'!J381+'Resultater - Østdanmark'!J381</f>
        <v>2987.3188970556034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-2352.7172761101406</v>
      </c>
      <c r="J382" s="277">
        <f>'Resultater - Vestdanmark'!J382+'Resultater - Østdanmark'!J382</f>
        <v>-4329.4476768921795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440.06934264893385</v>
      </c>
      <c r="J383" s="277">
        <f>'Resultater - Vestdanmark'!J383+'Resultater - Østdanmark'!J383</f>
        <v>809.81136686042748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962.51559531293628</v>
      </c>
      <c r="J384" s="277">
        <f>'Resultater - Vestdanmark'!J384+'Resultater - Østdanmark'!J384</f>
        <v>1900.0874252426265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-1154.4030327580524</v>
      </c>
      <c r="J385" s="277">
        <f>'Resultater - Vestdanmark'!J385+'Resultater - Østdanmark'!J385</f>
        <v>-2124.3213449917566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641.37314652179987</v>
      </c>
      <c r="J386" s="277">
        <f>'Resultater - Vestdanmark'!J386+'Resultater - Østdanmark'!J386</f>
        <v>1180.2486883680449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140267.85103492235</v>
      </c>
      <c r="J387" s="277">
        <f>'Resultater - Vestdanmark'!J387+'Resultater - Østdanmark'!J387</f>
        <v>111102.25394880619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-643766.62974983011</v>
      </c>
      <c r="J388" s="277">
        <f>'Resultater - Vestdanmark'!J388+'Resultater - Østdanmark'!J388</f>
        <v>-475324.4255896752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10545.403650619493</v>
      </c>
      <c r="J389" s="277">
        <f>'Resultater - Vestdanmark'!J389+'Resultater - Østdanmark'!J389</f>
        <v>7786.1878842490542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8204.298422358781</v>
      </c>
      <c r="J390" s="277">
        <f>'Resultater - Vestdanmark'!J390+'Resultater - Østdanmark'!J390</f>
        <v>6826.5629294059454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-31378.380160140856</v>
      </c>
      <c r="J391" s="277">
        <f>'Resultater - Vestdanmark'!J391+'Resultater - Østdanmark'!J391</f>
        <v>-24338.180878751635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2787.8891584515945</v>
      </c>
      <c r="J392" s="277">
        <f>'Resultater - Vestdanmark'!J392+'Resultater - Østdanmark'!J392</f>
        <v>2162.3853832485725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7517.7705106864214</v>
      </c>
      <c r="J393" s="277">
        <f>'Resultater - Vestdanmark'!J393+'Resultater - Østdanmark'!J393</f>
        <v>6255.3226172480208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-24645.143198678841</v>
      </c>
      <c r="J394" s="277">
        <f>'Resultater - Vestdanmark'!J394+'Resultater - Østdanmark'!J394</f>
        <v>-19115.644271341782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5853.569492430478</v>
      </c>
      <c r="J395" s="277">
        <f>'Resultater - Vestdanmark'!J395+'Resultater - Østdanmark'!J395</f>
        <v>4540.2354221613159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21350.582657050654</v>
      </c>
      <c r="J396" s="277">
        <f>'Resultater - Vestdanmark'!J396+'Resultater - Østdanmark'!J396</f>
        <v>40121.726891771192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-97989.614433478739</v>
      </c>
      <c r="J397" s="277">
        <f>'Resultater - Vestdanmark'!J397+'Resultater - Østdanmark'!J397</f>
        <v>-171651.21418044719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2816.0472684789647</v>
      </c>
      <c r="J398" s="277">
        <f>'Resultater - Vestdanmark'!J398+'Resultater - Østdanmark'!J398</f>
        <v>4932.9506562360457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1248.8004223153769</v>
      </c>
      <c r="J399" s="277">
        <f>'Resultater - Vestdanmark'!J399+'Resultater - Østdanmark'!J399</f>
        <v>2465.2379562823253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-4776.1956450494827</v>
      </c>
      <c r="J400" s="277">
        <f>'Resultater - Vestdanmark'!J400+'Resultater - Østdanmark'!J400</f>
        <v>-8789.1092354413358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744.47862875486351</v>
      </c>
      <c r="J401" s="277">
        <f>'Resultater - Vestdanmark'!J401+'Resultater - Østdanmark'!J401</f>
        <v>1369.9824039578853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1144.3019872400173</v>
      </c>
      <c r="J402" s="277">
        <f>'Resultater - Vestdanmark'!J402+'Resultater - Østdanmark'!J402</f>
        <v>2258.9491819381878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-3751.3098195768162</v>
      </c>
      <c r="J403" s="277">
        <f>'Resultater - Vestdanmark'!J403+'Resultater - Østdanmark'!J403</f>
        <v>-6903.1242081589353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1563.1386835573901</v>
      </c>
      <c r="J404" s="277">
        <f>'Resultater - Vestdanmark'!J404+'Resultater - Østdanmark'!J404</f>
        <v>2876.4727538265515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1923802.9942417541</v>
      </c>
      <c r="J405" s="277">
        <f>'Resultater - Vestdanmark'!J405+'Resultater - Østdanmark'!J405</f>
        <v>1523790.713529266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-6506861.2957750922</v>
      </c>
      <c r="J406" s="277">
        <f>'Resultater - Vestdanmark'!J406+'Resultater - Østdanmark'!J406</f>
        <v>-4804334.3113449123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255810.01198228489</v>
      </c>
      <c r="J407" s="277">
        <f>'Resultater - Vestdanmark'!J407+'Resultater - Østdanmark'!J407</f>
        <v>188877.05790655667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513561.51650354778</v>
      </c>
      <c r="J408" s="277">
        <f>'Resultater - Vestdanmark'!J408+'Resultater - Østdanmark'!J408</f>
        <v>427319.90354937204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-1447512.0220810256</v>
      </c>
      <c r="J409" s="277">
        <f>'Resultater - Vestdanmark'!J409+'Resultater - Østdanmark'!J409</f>
        <v>-1122741.4939132854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308658.61545377527</v>
      </c>
      <c r="J410" s="277">
        <f>'Resultater - Vestdanmark'!J410+'Resultater - Østdanmark'!J410</f>
        <v>239406.53323594973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402510.16967816441</v>
      </c>
      <c r="J411" s="277">
        <f>'Resultater - Vestdanmark'!J411+'Resultater - Østdanmark'!J411</f>
        <v>334917.24235012144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-972433.19317965012</v>
      </c>
      <c r="J412" s="277">
        <f>'Resultater - Vestdanmark'!J412+'Resultater - Østdanmark'!J412</f>
        <v>-754253.56016854732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554319.87329608691</v>
      </c>
      <c r="J413" s="277">
        <f>'Resultater - Vestdanmark'!J413+'Resultater - Østdanmark'!J413</f>
        <v>429950.08895023499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513732.8400613562</v>
      </c>
      <c r="J414" s="277">
        <f>'Resultater - Vestdanmark'!J414+'Resultater - Østdanmark'!J414</f>
        <v>965399.82235421613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-1737593.8926019699</v>
      </c>
      <c r="J415" s="277">
        <f>'Resultater - Vestdanmark'!J415+'Resultater - Østdanmark'!J415</f>
        <v>-3043792.9891043166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68311.570553296566</v>
      </c>
      <c r="J416" s="277">
        <f>'Resultater - Vestdanmark'!J416+'Resultater - Østdanmark'!J416</f>
        <v>119663.3346894818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137141.59776717244</v>
      </c>
      <c r="J417" s="277">
        <f>'Resultater - Vestdanmark'!J417+'Resultater - Østdanmark'!J417</f>
        <v>270729.14627462806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-386543.97791897459</v>
      </c>
      <c r="J418" s="277">
        <f>'Resultater - Vestdanmark'!J418+'Resultater - Østdanmark'!J418</f>
        <v>-711314.50608671491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82424.275043283124</v>
      </c>
      <c r="J419" s="277">
        <f>'Resultater - Vestdanmark'!J419+'Resultater - Østdanmark'!J419</f>
        <v>151676.35726110864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107486.41791351557</v>
      </c>
      <c r="J420" s="277">
        <f>'Resultater - Vestdanmark'!J420+'Resultater - Østdanmark'!J420</f>
        <v>212187.30590587846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-259678.80682034983</v>
      </c>
      <c r="J421" s="277">
        <f>'Resultater - Vestdanmark'!J421+'Resultater - Østdanmark'!J421</f>
        <v>-477858.43983145244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148025.71971413822</v>
      </c>
      <c r="J422" s="277">
        <f>'Resultater - Vestdanmark'!J422+'Resultater - Østdanmark'!J422</f>
        <v>272395.50405998999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718927.5177891429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778838.14427157142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-530715.87959602266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3232117.5489188707</v>
      </c>
      <c r="J426" s="277">
        <f>'Resultater - Vestdanmark'!J426+'Resultater - Østdanmark'!J426</f>
        <v>2956643.6378622735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125826.67449436031</v>
      </c>
      <c r="J427" s="277">
        <f>'Resultater - Vestdanmark'!J427+'Resultater - Østdanmark'!J427</f>
        <v>115102.44630228817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16533.625028558949</v>
      </c>
      <c r="J428" s="277">
        <f>'Resultater - Vestdanmark'!J428+'Resultater - Østdanmark'!J428</f>
        <v>15124.461444120667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1675122.7563611814</v>
      </c>
      <c r="J429" s="277">
        <f>'Resultater - Vestdanmark'!J429+'Resultater - Østdanmark'!J429</f>
        <v>1532351.7679269654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1495582.5030794735</v>
      </c>
      <c r="J430" s="277">
        <f>'Resultater - Vestdanmark'!J430+'Resultater - Østdanmark'!J430</f>
        <v>1303682.1511040796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28653.012428385053</v>
      </c>
      <c r="J431" s="277">
        <f>'Resultater - Vestdanmark'!J431+'Resultater - Østdanmark'!J431</f>
        <v>24976.503002231217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133381.80018991744</v>
      </c>
      <c r="J432" s="277">
        <f>'Resultater - Vestdanmark'!J432+'Resultater - Østdanmark'!J432</f>
        <v>116267.38868078741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131607.88137801859</v>
      </c>
      <c r="J433" s="277">
        <f>'Resultater - Vestdanmark'!J433+'Resultater - Østdanmark'!J433</f>
        <v>114721.0839548238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106857.25383790686</v>
      </c>
      <c r="J434" s="277">
        <f>'Resultater - Vestdanmark'!J434+'Resultater - Østdanmark'!J434</f>
        <v>90830.589557884436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51826.634053474285</v>
      </c>
      <c r="J435" s="277">
        <f>'Resultater - Vestdanmark'!J435+'Resultater - Østdanmark'!J435</f>
        <v>44053.572001939916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6840.9425066407157</v>
      </c>
      <c r="J436" s="277">
        <f>'Resultater - Vestdanmark'!J436+'Resultater - Østdanmark'!J436</f>
        <v>5814.9242909828781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70314.497663193164</v>
      </c>
      <c r="J437" s="277">
        <f>'Resultater - Vestdanmark'!J437+'Resultater - Østdanmark'!J437</f>
        <v>59768.588914912609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180510.73441147013</v>
      </c>
      <c r="J438" s="277">
        <f>'Resultater - Vestdanmark'!J438+'Resultater - Østdanmark'!J438</f>
        <v>142266.05938371239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665.8108676297586</v>
      </c>
      <c r="J439" s="280">
        <f>'Resultater - Vestdanmark'!J439+'Resultater - Østdanmark'!J439</f>
        <v>524.74601436510136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5346768334.7231989</v>
      </c>
      <c r="J440" s="274">
        <f>'Resultater - Vestdanmark'!J440+'Resultater - Østdanmark'!J440</f>
        <v>5198246992.0919991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163373476.89431998</v>
      </c>
      <c r="J441" s="277">
        <f>'Resultater - Vestdanmark'!J441+'Resultater - Østdanmark'!J441</f>
        <v>163373476.89431998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74260671.315599993</v>
      </c>
      <c r="J443" s="277">
        <f>'Resultater - Vestdanmark'!J443+'Resultater - Østdanmark'!J443</f>
        <v>74260671.315599993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148521342.63119999</v>
      </c>
      <c r="J444" s="277">
        <f>'Resultater - Vestdanmark'!J444+'Resultater - Østdanmark'!J444</f>
        <v>148521342.63119999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1485213426.312</v>
      </c>
      <c r="J445" s="277">
        <f>'Resultater - Vestdanmark'!J445+'Resultater - Østdanmark'!J445</f>
        <v>1485213426.312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237634148.20991999</v>
      </c>
      <c r="J446" s="277">
        <f>'Resultater - Vestdanmark'!J446+'Resultater - Østdanmark'!J446</f>
        <v>237634148.20991999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2287228676.5204797</v>
      </c>
      <c r="J449" s="277">
        <f>'Resultater - Vestdanmark'!J449+'Resultater - Østdanmark'!J449</f>
        <v>2287228676.5204797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163373476.89431998</v>
      </c>
      <c r="J450" s="277">
        <f>'Resultater - Vestdanmark'!J450+'Resultater - Østdanmark'!J450</f>
        <v>163373476.89431998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178225611.15744001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772310981.68223989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118817074.10495999</v>
      </c>
      <c r="J453" s="277">
        <f>'Resultater - Vestdanmark'!J453+'Resultater - Østdanmark'!J453</f>
        <v>118817074.10495999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4024928385.3055205</v>
      </c>
      <c r="J454" s="277">
        <f>'Resultater - Vestdanmark'!J454+'Resultater - Østdanmark'!J454</f>
        <v>4024928385.3055205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12195000.399999997</v>
      </c>
      <c r="J455" s="277">
        <f>'Resultater - Vestdanmark'!J455+'Resultater - Østdanmark'!J455</f>
        <v>12195000.400000006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361184.39999999997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171351075.67292935</v>
      </c>
      <c r="J458" s="277">
        <f>'Resultater - Vestdanmark'!J458+'Resultater - Østdanmark'!J458</f>
        <v>136179213.2600736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-181740.66320576961</v>
      </c>
      <c r="J459" s="283">
        <f>'Resultater - Vestdanmark'!J459+'Resultater - Østdanmark'!J459</f>
        <v>-144436.21340298181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170084229.88543224</v>
      </c>
      <c r="J460" s="277">
        <f>'Resultater - Vestdanmark'!J460+'Resultater - Østdanmark'!J460</f>
        <v>155156466.04076362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-354961.62305792741</v>
      </c>
      <c r="J461" s="283">
        <f>'Resultater - Vestdanmark'!J461+'Resultater - Østdanmark'!J461</f>
        <v>-323807.74543800787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113219.14659181958</v>
      </c>
      <c r="J462" s="277">
        <f>'Resultater - Vestdanmark'!J462+'Resultater - Østdanmark'!J462</f>
        <v>128652.92221330975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98514529.576358944</v>
      </c>
      <c r="J463" s="277">
        <f>'Resultater - Vestdanmark'!J463+'Resultater - Østdanmark'!J463</f>
        <v>117646219.71519344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33002600.000000007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72576421.165000007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2198115.8709417596</v>
      </c>
      <c r="J471" s="277">
        <f>'Resultater - Vestdanmark'!J471+'Resultater - Østdanmark'!J471</f>
        <v>2597773.3020220799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38552897.575376116</v>
      </c>
      <c r="J473" s="277">
        <f>'Resultater - Vestdanmark'!J473+'Resultater - Østdanmark'!J473</f>
        <v>40112473.859055504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30020957.495950222</v>
      </c>
      <c r="J474" s="283">
        <f ca="1">'Resultater - Vestdanmark'!J474+'Resultater - Østdanmark'!J474</f>
        <v>26767173.354853954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8408895.3802456036</v>
      </c>
      <c r="J475" s="283">
        <f>'Resultater - Vestdanmark'!J475+'Resultater - Østdanmark'!J475</f>
        <v>6682868.7988739805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10722410.079459872</v>
      </c>
      <c r="J476" s="283">
        <f>'Resultater - Vestdanmark'!J476+'Resultater - Østdanmark'!J476</f>
        <v>9781337.4966596439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6722.0867357314401</v>
      </c>
      <c r="J477" s="283">
        <f>'Resultater - Vestdanmark'!J477+'Resultater - Østdanmark'!J477</f>
        <v>7638.4262552431546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8702116.7792450394</v>
      </c>
      <c r="J478" s="283">
        <f>'Resultater - Vestdanmark'!J478+'Resultater - Østdanmark'!J478</f>
        <v>10392082.741508752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190133766.86856467</v>
      </c>
      <c r="J479" s="283">
        <f ca="1">'Resultater - Vestdanmark'!J479+'Resultater - Østdanmark'!J479</f>
        <v>165954121.01712704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130042671.53753725</v>
      </c>
      <c r="J480" s="283">
        <f ca="1">'Resultater - Vestdanmark'!J480+'Resultater - Østdanmark'!J480</f>
        <v>119666848.38557421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20.23942559999573</v>
      </c>
      <c r="J481" s="287">
        <f>'Resultater - Vestdanmark'!J481+'Resultater - Østdanmark'!J481</f>
        <v>16.115728361186665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5.7742075823256434</v>
      </c>
      <c r="J482" s="287">
        <f>'Resultater - Vestdanmark'!J482+'Resultater - Østdanmark'!J482</f>
        <v>5.3818165046389463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3.3070983326361532</v>
      </c>
      <c r="J483" s="287">
        <f>'Resultater - Vestdanmark'!J483+'Resultater - Østdanmark'!J483</f>
        <v>3.1101529848683138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37.763403580019364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25.175983688081566</v>
      </c>
      <c r="J489" s="290">
        <f ca="1">'Resultater - Vestdanmark'!J489+'Resultater - Østdanmark'!J489</f>
        <v>24.109400665399757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237634.14820991998</v>
      </c>
      <c r="J490" s="293">
        <f>'Resultater - Vestdanmark'!J490+'Resultater - Østdanmark'!J490</f>
        <v>280840.35697535996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489246.77572630584</v>
      </c>
      <c r="J491" s="293">
        <f>'Resultater - Vestdanmark'!J491+'Resultater - Østdanmark'!J491</f>
        <v>578200.7349492705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694619.16424707824</v>
      </c>
      <c r="J492" s="293">
        <f>'Resultater - Vestdanmark'!J492+'Resultater - Østdanmark'!J492</f>
        <v>820913.55774654704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257777.12421096626</v>
      </c>
      <c r="J493" s="293">
        <f>'Resultater - Vestdanmark'!J493+'Resultater - Østdanmark'!J493</f>
        <v>240259.66538566723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164977.35949501841</v>
      </c>
      <c r="J494" s="293">
        <f>'Resultater - Vestdanmark'!J494+'Resultater - Østdanmark'!J494</f>
        <v>153766.18584682702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312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307</v>
      </c>
      <c r="B35" s="189" t="s">
        <v>313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308</v>
      </c>
      <c r="B36" s="189" t="s">
        <v>313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203244.93784208916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170665.1532890893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214161.84763488721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61054.422265523077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153107.42536936412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578075384.19035602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578075384.19035602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578075384.19035602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25783529.702654887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23328082.562678386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2455447.1399765015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618681.48960098659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123736.29792019732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494945.19168078928</v>
      </c>
      <c r="O56" s="190">
        <f t="shared" si="1"/>
        <v>494945.19168078928</v>
      </c>
      <c r="P56" s="200">
        <f t="shared" si="10"/>
        <v>123736.29792019732</v>
      </c>
      <c r="Q56" s="187">
        <f>IFERROR(VLOOKUP(A56,[1]Energiindhold!$A$2:$C$11,3,FALSE),IFERROR(VLOOKUP(A56,[1]Biogasudbytte!$A$2:$B$18,2,FALSE)*[1]Energiindhold!$C$10,0))*O56</f>
        <v>0.28114177553035358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0.35142721941294197</v>
      </c>
      <c r="S56" s="187">
        <f>IFERROR(VLOOKUP(A56,[1]Biogasudbytte!$A$2:$B$18,2,FALSE)*[1]Energiindhold!$C$10,0)*J56*IFERROR(VLOOKUP(A56,Biogasanlæg!$F$3:$G$8,2,FALSE),1)</f>
        <v>7.0285443882588394E-2</v>
      </c>
      <c r="T56" s="188">
        <f t="shared" si="11"/>
        <v>0.28114177553035358</v>
      </c>
      <c r="U56" s="186">
        <f>O56*IFERROR(VLOOKUP(A56,[1]Tørstofindhold!A$2:B$24,2,FALSE),0)</f>
        <v>21165.533052047995</v>
      </c>
      <c r="V56" s="187">
        <f>IF(D56=År1,P56,SUM(O56,P56))*IFERROR(VLOOKUP(A56,[1]Tørstofindhold!A$2:B$24,2,FALSE),0)</f>
        <v>26456.916315059992</v>
      </c>
      <c r="W56" s="187">
        <f>J56*IFERROR(VLOOKUP(A56,[1]Tørstofindhold!A$2:B$24,2,FALSE),0)</f>
        <v>5291.3832630119987</v>
      </c>
      <c r="X56" s="188">
        <f t="shared" si="12"/>
        <v>21165.533052047995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2889771.2970238337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1444885.6485119169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546992.42407951143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897893.22443240555</v>
      </c>
      <c r="O57" s="190">
        <f t="shared" si="1"/>
        <v>897893.22443240555</v>
      </c>
      <c r="P57" s="200">
        <f t="shared" si="10"/>
        <v>1444885.6485119169</v>
      </c>
      <c r="Q57" s="187">
        <f>IFERROR(VLOOKUP(A57,[1]Energiindhold!$A$2:$C$11,3,FALSE),IFERROR(VLOOKUP(A57,[1]Biogasudbytte!$A$2:$B$18,2,FALSE)*[1]Energiindhold!$C$10,0))*O57</f>
        <v>1.9340620054274016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5.0463456923220704</v>
      </c>
      <c r="S57" s="187">
        <f>IFERROR(VLOOKUP(A57,[1]Biogasudbytte!$A$2:$B$18,2,FALSE)*[1]Energiindhold!$C$10,0)*J57*IFERROR(VLOOKUP(A57,Biogasanlæg!$F$3:$G$8,2,FALSE),1)</f>
        <v>3.1122836868946688</v>
      </c>
      <c r="T57" s="188">
        <f t="shared" si="11"/>
        <v>1.9340620054274016</v>
      </c>
      <c r="U57" s="186">
        <f>O57*IFERROR(VLOOKUP(A57,[1]Tørstofindhold!A$2:B$24,2,FALSE),0)</f>
        <v>269367.96732972167</v>
      </c>
      <c r="V57" s="187">
        <f>IF(D57=År1,P57,SUM(O57,P57))*IFERROR(VLOOKUP(A57,[1]Tørstofindhold!A$2:B$24,2,FALSE),0)</f>
        <v>702833.66188329668</v>
      </c>
      <c r="W57" s="187">
        <f>J57*IFERROR(VLOOKUP(A57,[1]Tørstofindhold!A$2:B$24,2,FALSE),0)</f>
        <v>433465.69455357507</v>
      </c>
      <c r="X57" s="188">
        <f t="shared" si="12"/>
        <v>269367.96732972161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435760.97460098821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427551.97664932121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8208.9979516669991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8859.4137270526517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7973.4723543473865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885.94137270526494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7973.4723543473865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3.7498443135260324E-3</v>
      </c>
      <c r="S59" s="187">
        <f>IFERROR(VLOOKUP(A59,[1]Biogasudbytte!$A$2:$B$18,2,FALSE)*[1]Energiindhold!$C$10,0)*J59*IFERROR(VLOOKUP(A59,Biogasanlæg!$F$3:$G$8,2,FALSE),1)</f>
        <v>3.7498443135260324E-3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502.32875832388538</v>
      </c>
      <c r="W59" s="187">
        <f>J59*IFERROR(VLOOKUP(A59,[1]Tørstofindhold!A$2:B$24,2,FALSE),0)</f>
        <v>502.32875832388538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166533.62844565022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131238.86184656702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1055232.9746646266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1055232.9746646266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30694.935205896549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-227228.35917201906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27136587.733802605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12249098.107862087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66661.570162252625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1266097.7947224549</v>
      </c>
      <c r="N64" s="199">
        <f t="shared" si="9"/>
        <v>13554730.26105581</v>
      </c>
      <c r="O64" s="190">
        <f t="shared" si="1"/>
        <v>13554730.26105581</v>
      </c>
      <c r="P64" s="200">
        <f t="shared" si="10"/>
        <v>66661.570162252625</v>
      </c>
      <c r="Q64" s="187">
        <f>IFERROR(VLOOKUP(A64,[1]Energiindhold!$A$2:$C$11,3,FALSE),IFERROR(VLOOKUP(A64,[1]Biogasudbytte!$A$2:$B$18,2,FALSE)*[1]Energiindhold!$C$10,0))*O64</f>
        <v>24.93900933906006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25.061658295462333</v>
      </c>
      <c r="S64" s="187">
        <f>IFERROR(VLOOKUP(A64,[1]Biogasudbytte!$A$2:$B$18,2,FALSE)*[1]Energiindhold!$C$10,0)*J64*IFERROR(VLOOKUP(A64,Biogasanlæg!$F$3:$G$8,2,FALSE),1)</f>
        <v>0.12264895640227455</v>
      </c>
      <c r="T64" s="188">
        <f t="shared" si="11"/>
        <v>24.93900933906006</v>
      </c>
      <c r="U64" s="186">
        <f>O64*IFERROR(VLOOKUP(A64,[1]Tørstofindhold!A$2:B$24,2,FALSE),0)</f>
        <v>3795324.473095627</v>
      </c>
      <c r="V64" s="187">
        <f>IF(D64=År1,P64,SUM(O64,P64))*IFERROR(VLOOKUP(A64,[1]Tørstofindhold!A$2:B$24,2,FALSE),0)</f>
        <v>3813989.7127410583</v>
      </c>
      <c r="W64" s="187">
        <f>J64*IFERROR(VLOOKUP(A64,[1]Tørstofindhold!A$2:B$24,2,FALSE),0)</f>
        <v>18665.239645430738</v>
      </c>
      <c r="X64" s="188">
        <f t="shared" si="12"/>
        <v>3795324.4730956275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211655.33052047997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211655.33052047997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209727.86129070079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-60412.8522945898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2864562.7907934021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765718.007862392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721366.03790670179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56237.553827914679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1321241.1911963942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1377478.7450243088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13.980332945590126</v>
      </c>
      <c r="S67" s="187">
        <f>IFERROR(VLOOKUP(A67,[1]Biogasudbytte!$A$2:$B$18,2,FALSE)*[1]Energiindhold!$C$10,0)*J67*IFERROR(VLOOKUP(A67,Biogasanlæg!$F$3:$G$8,2,FALSE),1)</f>
        <v>0.32423986609699523</v>
      </c>
      <c r="T67" s="188">
        <f t="shared" si="11"/>
        <v>13.656093079493131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1170856.9332706626</v>
      </c>
      <c r="W67" s="187">
        <f>J67*IFERROR(VLOOKUP(A67,[1]Tørstofindhold!A$2:B$24,2,FALSE),0)</f>
        <v>47801.920753727478</v>
      </c>
      <c r="X67" s="188">
        <f t="shared" si="12"/>
        <v>1123055.0125169351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4823433.985552296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-4823433.985552296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517960.14483851765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517960.35709807038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-0.21225955273257568</v>
      </c>
      <c r="O70" s="190">
        <f t="shared" si="20"/>
        <v>0</v>
      </c>
      <c r="P70" s="200">
        <f t="shared" si="10"/>
        <v>517960.35709807038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1.9077311278295077</v>
      </c>
      <c r="S70" s="187">
        <f>IFERROR(VLOOKUP(A70,[1]Biogasudbytte!$A$2:$B$18,2,FALSE)*[1]Energiindhold!$C$10,0)*J70*IFERROR(VLOOKUP(A70,Biogasanlæg!$F$3:$G$8,2,FALSE),1)</f>
        <v>1.9077311278295077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217543.34998118956</v>
      </c>
      <c r="W70" s="187">
        <f>J70*IFERROR(VLOOKUP(A70,[1]Tørstofindhold!A$2:B$24,2,FALSE),0)</f>
        <v>217543.34998118956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679822.00220339897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679822.00220339897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1684191.1850670902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1560659.5019702991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5179259.7430223692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5292010.4164634226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2918.824426874643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-411602.54089101031</v>
      </c>
      <c r="O73" s="190">
        <f t="shared" si="20"/>
        <v>0</v>
      </c>
      <c r="P73" s="200">
        <f t="shared" si="10"/>
        <v>2918.824426874643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9.9965650266258914E-3</v>
      </c>
      <c r="S73" s="187">
        <f>IFERROR(VLOOKUP(A73,[1]Biogasudbytte!$A$2:$B$18,2,FALSE)*[1]Energiindhold!$C$10,0)*J73*IFERROR(VLOOKUP(A73,Biogasanlæg!$F$3:$G$8,2,FALSE),1)</f>
        <v>9.9965650266258914E-3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904.83557233113936</v>
      </c>
      <c r="W73" s="187">
        <f>J73*IFERROR(VLOOKUP(A73,[1]Tørstofindhold!A$2:B$24,2,FALSE),0)</f>
        <v>904.83557233113936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501987.62540183758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-501987.62540183758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12513619.485237187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11262257.536713468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1251361.9485237184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11262257.536713468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5.700842142508991</v>
      </c>
      <c r="S75" s="187">
        <f>IFERROR(VLOOKUP(A75,[1]Biogasudbytte!$A$2:$B$18,2,FALSE)*[1]Energiindhold!$C$10,0)*J75*IFERROR(VLOOKUP(A75,Biogasanlæg!$F$3:$G$8,2,FALSE),1)</f>
        <v>5.700842142508991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855931.57279022352</v>
      </c>
      <c r="W75" s="187">
        <f>J75*IFERROR(VLOOKUP(A75,[1]Tørstofindhold!A$2:B$24,2,FALSE),0)</f>
        <v>855931.57279022352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1563965.4599161854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1510478.9155088854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53486.544407299953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5765243.9580687238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4993288.3003467992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255419.79717931396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516535.86054261029</v>
      </c>
      <c r="O77" s="190">
        <f t="shared" si="20"/>
        <v>516535.86054261029</v>
      </c>
      <c r="P77" s="200">
        <f t="shared" si="10"/>
        <v>255419.79717931396</v>
      </c>
      <c r="Q77" s="187">
        <f>IFERROR(VLOOKUP(A77,[1]Energiindhold!$A$2:$C$11,3,FALSE),IFERROR(VLOOKUP(A77,[1]Biogasudbytte!$A$2:$B$18,2,FALSE)*[1]Energiindhold!$C$10,0))*O77</f>
        <v>1.8543637393479711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2.7713208112217083</v>
      </c>
      <c r="S77" s="187">
        <f>IFERROR(VLOOKUP(A77,[1]Biogasudbytte!$A$2:$B$18,2,FALSE)*[1]Energiindhold!$C$10,0)*J77*IFERROR(VLOOKUP(A77,Biogasanlæg!$F$3:$G$8,2,FALSE),1)</f>
        <v>0.91695707187373721</v>
      </c>
      <c r="T77" s="188">
        <f t="shared" si="11"/>
        <v>1.8543637393479711</v>
      </c>
      <c r="U77" s="186">
        <f>O77*IFERROR(VLOOKUP(A77,[1]Tørstofindhold!A$2:B$24,2,FALSE),0)</f>
        <v>154960.75816278308</v>
      </c>
      <c r="V77" s="187">
        <f>IF(D77=År1,P77,SUM(O77,P77))*IFERROR(VLOOKUP(A77,[1]Tørstofindhold!A$2:B$24,2,FALSE),0)</f>
        <v>231586.69731657728</v>
      </c>
      <c r="W77" s="187">
        <f>J77*IFERROR(VLOOKUP(A77,[1]Tørstofindhold!A$2:B$24,2,FALSE),0)</f>
        <v>76625.939153794185</v>
      </c>
      <c r="X77" s="188">
        <f t="shared" si="12"/>
        <v>154960.75816278311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3017641.6562322429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2545234.7802137448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99766.452046185907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39738.199007283642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1491840.6351818247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1491840.6351818247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140070.99404320476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140070.99404320476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140070.99404320476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2.5773062903949673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2.5773062903949673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58129.46252792998</v>
      </c>
      <c r="W82" s="187">
        <f>J82*IFERROR(VLOOKUP(A82,[1]Tørstofindhold!A$2:B$24,2,FALSE),0)</f>
        <v>0</v>
      </c>
      <c r="X82" s="188">
        <f t="shared" ref="X82:X149" si="26">V82-W82</f>
        <v>58129.46252792998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4699084.2216906957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4699084.2216906957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397049.43546707177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397049.43546707177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198524.71773353589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209898.8547485258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-11374.137014989916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127055.81934946297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127055.81934946297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127055.81934946297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4.4469536772312033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4.4469536772312033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1914743.5473328009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868637.91677766922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21983.639092994388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1024121.9914621373</v>
      </c>
      <c r="O89" s="190">
        <f t="shared" si="20"/>
        <v>1024121.9914621373</v>
      </c>
      <c r="P89" s="200">
        <f t="shared" si="24"/>
        <v>21983.639092994388</v>
      </c>
      <c r="Q89" s="187">
        <f>IFERROR(VLOOKUP(A89,[1]Energiindhold!$A$2:$C$11,3,FALSE),IFERROR(VLOOKUP(A89,[1]Biogasudbytte!$A$2:$B$18,2,FALSE)*[1]Energiindhold!$C$10,0))*O89</f>
        <v>2.779508049707899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2.8391725255518496</v>
      </c>
      <c r="S89" s="187">
        <f>IFERROR(VLOOKUP(A89,[1]Biogasudbytte!$A$2:$B$18,2,FALSE)*[1]Energiindhold!$C$10,0)*J89*IFERROR(VLOOKUP(A89,Biogasanlæg!$F$3:$G$8,2,FALSE),1)</f>
        <v>5.9664475843950487E-2</v>
      </c>
      <c r="T89" s="188">
        <f t="shared" si="25"/>
        <v>2.779508049707899</v>
      </c>
      <c r="U89" s="186">
        <f>O89*IFERROR(VLOOKUP(A89,[1]Tørstofindhold!A$2:B$24,2,FALSE),0)</f>
        <v>204824.39829242748</v>
      </c>
      <c r="V89" s="187">
        <f>IF(D89=År1,P89,SUM(O89,P89))*IFERROR(VLOOKUP(A89,[1]Tørstofindhold!A$2:B$24,2,FALSE),0)</f>
        <v>209221.12611102636</v>
      </c>
      <c r="W89" s="187">
        <f>J89*IFERROR(VLOOKUP(A89,[1]Tørstofindhold!A$2:B$24,2,FALSE),0)</f>
        <v>4396.727818598878</v>
      </c>
      <c r="X89" s="188">
        <f t="shared" si="26"/>
        <v>204824.39829242748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180600.29938417859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180600.29938417859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122888.11677196804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38482.787367359997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84405.329404608041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3969627.3146627704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1505476.5706157479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2464150.7440470224</v>
      </c>
      <c r="O92" s="190">
        <f t="shared" si="20"/>
        <v>2464150.7440470224</v>
      </c>
      <c r="P92" s="200">
        <f t="shared" si="24"/>
        <v>1505476.5706157479</v>
      </c>
      <c r="Q92" s="187">
        <f>IFERROR(VLOOKUP(A92,[1]Energiindhold!$A$2:$C$11,3,FALSE),IFERROR(VLOOKUP(A92,[1]Biogasudbytte!$A$2:$B$18,2,FALSE)*[1]Energiindhold!$C$10,0))*O92</f>
        <v>1.2296358627869048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1.9808837262898693</v>
      </c>
      <c r="S92" s="187">
        <f>IFERROR(VLOOKUP(A92,[1]Biogasudbytte!$A$2:$B$18,2,FALSE)*[1]Energiindhold!$C$10,0)*J92*IFERROR(VLOOKUP(A92,Biogasanlæg!$F$3:$G$8,2,FALSE),1)</f>
        <v>0.75124786350296446</v>
      </c>
      <c r="T92" s="188">
        <f t="shared" si="25"/>
        <v>1.2296358627869048</v>
      </c>
      <c r="U92" s="186">
        <f>O92*IFERROR(VLOOKUP(A92,[1]Tørstofindhold!A$2:B$24,2,FALSE),0)</f>
        <v>147849.04464282133</v>
      </c>
      <c r="V92" s="187">
        <f>IF(D92=År1,P92,SUM(O92,P92))*IFERROR(VLOOKUP(A92,[1]Tørstofindhold!A$2:B$24,2,FALSE),0)</f>
        <v>238177.63887976622</v>
      </c>
      <c r="W92" s="187">
        <f>J92*IFERROR(VLOOKUP(A92,[1]Tørstofindhold!A$2:B$24,2,FALSE),0)</f>
        <v>90328.594236944875</v>
      </c>
      <c r="X92" s="188">
        <f t="shared" si="26"/>
        <v>147849.04464282136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13857874.328276252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12472086.895448627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1385787.432827625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12472086.895448627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5.3729750345592695</v>
      </c>
      <c r="S93" s="187">
        <f>IFERROR(VLOOKUP(A93,[1]Biogasudbytte!$A$2:$B$18,2,FALSE)*[1]Energiindhold!$C$10,0)*J93*IFERROR(VLOOKUP(A93,Biogasanlæg!$F$3:$G$8,2,FALSE),1)</f>
        <v>5.3729750345592695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623604.34477243142</v>
      </c>
      <c r="W93" s="187">
        <f>J93*IFERROR(VLOOKUP(A93,[1]Tørstofindhold!A$2:B$24,2,FALSE),0)</f>
        <v>623604.34477243142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1306302.9710994663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1184427.4270507861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178592.56671485456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144742.59782840975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199367.45685670001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61054.422265523077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138313.03459117693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549758704.25460696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549758704.25460696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549758704.25460696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22834424.891969882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20224489.482169006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2609935.4098008759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731169.03316480236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146233.80663296048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584935.22653184191</v>
      </c>
      <c r="O104" s="190">
        <f t="shared" si="20"/>
        <v>584935.22653184191</v>
      </c>
      <c r="P104" s="200">
        <f t="shared" si="24"/>
        <v>146233.80663296048</v>
      </c>
      <c r="Q104" s="187">
        <f>IFERROR(VLOOKUP(A104,[1]Energiindhold!$A$2:$C$11,3,FALSE),IFERROR(VLOOKUP(A104,[1]Biogasudbytte!$A$2:$B$18,2,FALSE)*[1]Energiindhold!$C$10,0))*O104</f>
        <v>0.33225846199041786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0.41532307748802233</v>
      </c>
      <c r="S104" s="187">
        <f>IFERROR(VLOOKUP(A104,[1]Biogasudbytte!$A$2:$B$18,2,FALSE)*[1]Energiindhold!$C$10,0)*J104*IFERROR(VLOOKUP(A104,Biogasanlæg!$F$3:$G$8,2,FALSE),1)</f>
        <v>8.3064615497604466E-2</v>
      </c>
      <c r="T104" s="188">
        <f t="shared" si="25"/>
        <v>0.33225846199041786</v>
      </c>
      <c r="U104" s="186">
        <f>O104*IFERROR(VLOOKUP(A104,[1]Tørstofindhold!A$2:B$24,2,FALSE),0)</f>
        <v>25013.811788783994</v>
      </c>
      <c r="V104" s="187">
        <f>IF(D104=År1,P104,SUM(O104,P104))*IFERROR(VLOOKUP(A104,[1]Tørstofindhold!A$2:B$24,2,FALSE),0)</f>
        <v>31267.264735979992</v>
      </c>
      <c r="W104" s="187">
        <f>J104*IFERROR(VLOOKUP(A104,[1]Tørstofindhold!A$2:B$24,2,FALSE),0)</f>
        <v>6253.4529471959986</v>
      </c>
      <c r="X104" s="188">
        <f t="shared" si="26"/>
        <v>25013.811788783994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3443369.0962312091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1721684.5481156046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651780.57892947888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1069903.9691861258</v>
      </c>
      <c r="O105" s="190">
        <f t="shared" si="20"/>
        <v>1069903.9691861258</v>
      </c>
      <c r="P105" s="200">
        <f t="shared" si="24"/>
        <v>1721684.5481156046</v>
      </c>
      <c r="Q105" s="187">
        <f>IFERROR(VLOOKUP(A105,[1]Energiindhold!$A$2:$C$11,3,FALSE),IFERROR(VLOOKUP(A105,[1]Biogasudbytte!$A$2:$B$18,2,FALSE)*[1]Energiindhold!$C$10,0))*O105</f>
        <v>2.3045731496269148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6.0130816662679276</v>
      </c>
      <c r="S105" s="187">
        <f>IFERROR(VLOOKUP(A105,[1]Biogasudbytte!$A$2:$B$18,2,FALSE)*[1]Energiindhold!$C$10,0)*J105*IFERROR(VLOOKUP(A105,Biogasanlæg!$F$3:$G$8,2,FALSE),1)</f>
        <v>3.7085085166410123</v>
      </c>
      <c r="T105" s="188">
        <f t="shared" si="25"/>
        <v>2.3045731496269153</v>
      </c>
      <c r="U105" s="186">
        <f>O105*IFERROR(VLOOKUP(A105,[1]Tørstofindhold!A$2:B$24,2,FALSE),0)</f>
        <v>320971.19075583771</v>
      </c>
      <c r="V105" s="187">
        <f>IF(D105=År1,P105,SUM(O105,P105))*IFERROR(VLOOKUP(A105,[1]Tørstofindhold!A$2:B$24,2,FALSE),0)</f>
        <v>837476.55519051908</v>
      </c>
      <c r="W105" s="187">
        <f>J105*IFERROR(VLOOKUP(A105,[1]Tørstofindhold!A$2:B$24,2,FALSE),0)</f>
        <v>516505.36443468137</v>
      </c>
      <c r="X105" s="188">
        <f t="shared" si="26"/>
        <v>320971.19075583771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514990.24271025875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513062.37197918544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1927.8707310733153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10067.108783209876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9060.3979048888887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1006.7108783209873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9060.3979048888887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4.2610145306901954E-3</v>
      </c>
      <c r="S107" s="187">
        <f>IFERROR(VLOOKUP(A107,[1]Biogasudbytte!$A$2:$B$18,2,FALSE)*[1]Energiindhold!$C$10,0)*J107*IFERROR(VLOOKUP(A107,Biogasanlæg!$F$3:$G$8,2,FALSE),1)</f>
        <v>4.2610145306901954E-3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570.80506800800003</v>
      </c>
      <c r="W107" s="187">
        <f>J107*IFERROR(VLOOKUP(A107,[1]Tørstofindhold!A$2:B$24,2,FALSE),0)</f>
        <v>570.80506800800003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131250.27246207089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94579.472835089007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983449.7427254892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983449.7427254892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28565.28523056208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-239413.63512045937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26645387.494822316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12249098.107862087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66308.44487944337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1496297.3937629012</v>
      </c>
      <c r="N112" s="199">
        <f t="shared" si="23"/>
        <v>12833683.548317885</v>
      </c>
      <c r="O112" s="190">
        <f t="shared" si="20"/>
        <v>12833683.548317885</v>
      </c>
      <c r="P112" s="200">
        <f t="shared" si="24"/>
        <v>66308.44487944337</v>
      </c>
      <c r="Q112" s="187">
        <f>IFERROR(VLOOKUP(A112,[1]Energiindhold!$A$2:$C$11,3,FALSE),IFERROR(VLOOKUP(A112,[1]Biogasudbytte!$A$2:$B$18,2,FALSE)*[1]Energiindhold!$C$10,0))*O112</f>
        <v>23.612373518461371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23.734372768483937</v>
      </c>
      <c r="S112" s="187">
        <f>IFERROR(VLOOKUP(A112,[1]Biogasudbytte!$A$2:$B$18,2,FALSE)*[1]Energiindhold!$C$10,0)*J112*IFERROR(VLOOKUP(A112,Biogasanlæg!$F$3:$G$8,2,FALSE),1)</f>
        <v>0.12199925002256588</v>
      </c>
      <c r="T112" s="188">
        <f t="shared" si="25"/>
        <v>23.612373518461371</v>
      </c>
      <c r="U112" s="186">
        <f>O112*IFERROR(VLOOKUP(A112,[1]Tørstofindhold!A$2:B$24,2,FALSE),0)</f>
        <v>3593431.3935290081</v>
      </c>
      <c r="V112" s="187">
        <f>IF(D112=År1,P112,SUM(O112,P112))*IFERROR(VLOOKUP(A112,[1]Tørstofindhold!A$2:B$24,2,FALSE),0)</f>
        <v>3611997.7580952519</v>
      </c>
      <c r="W112" s="187">
        <f>J112*IFERROR(VLOOKUP(A112,[1]Tørstofindhold!A$2:B$24,2,FALSE),0)</f>
        <v>18566.364566244145</v>
      </c>
      <c r="X112" s="188">
        <f t="shared" si="26"/>
        <v>3593431.3935290077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250138.11788783997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250138.11788783997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193718.4082328768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-86954.250450561463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2529642.2629303834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765718.007862392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708255.87157726486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55436.247662730821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1000232.1358279956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1055668.3834907264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10.657825553446283</v>
      </c>
      <c r="S115" s="187">
        <f>IFERROR(VLOOKUP(A115,[1]Biogasudbytte!$A$2:$B$18,2,FALSE)*[1]Energiindhold!$C$10,0)*J115*IFERROR(VLOOKUP(A115,Biogasanlæg!$F$3:$G$8,2,FALSE),1)</f>
        <v>0.31961990334938106</v>
      </c>
      <c r="T115" s="188">
        <f t="shared" si="25"/>
        <v>10.338205650096903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897318.12596711738</v>
      </c>
      <c r="W115" s="187">
        <f>J115*IFERROR(VLOOKUP(A115,[1]Tørstofindhold!A$2:B$24,2,FALSE),0)</f>
        <v>47120.810513321194</v>
      </c>
      <c r="X115" s="188">
        <f t="shared" si="26"/>
        <v>850197.31545379618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4823433.985552296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-4823433.985552296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505376.83199167583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505376.89995851181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-6.7966835980769247E-2</v>
      </c>
      <c r="O118" s="190">
        <f t="shared" si="20"/>
        <v>0</v>
      </c>
      <c r="P118" s="200">
        <f t="shared" si="24"/>
        <v>505376.89995851181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1.8613842355396426</v>
      </c>
      <c r="S118" s="187">
        <f>IFERROR(VLOOKUP(A118,[1]Biogasudbytte!$A$2:$B$18,2,FALSE)*[1]Energiindhold!$C$10,0)*J118*IFERROR(VLOOKUP(A118,Biogasanlæg!$F$3:$G$8,2,FALSE),1)</f>
        <v>1.8613842355396426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212258.29798257496</v>
      </c>
      <c r="W118" s="187">
        <f>J118*IFERROR(VLOOKUP(A118,[1]Tørstofindhold!A$2:B$24,2,FALSE),0)</f>
        <v>212258.29798257496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632878.59681876935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632878.59681876935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1568806.308043394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1440458.5093489573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4931706.2535388134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5145010.1271172157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2900.6853742765697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-523675.10967121925</v>
      </c>
      <c r="O121" s="190">
        <f t="shared" si="20"/>
        <v>0</v>
      </c>
      <c r="P121" s="200">
        <f t="shared" si="24"/>
        <v>2900.6853742765697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9.9344413109448537E-3</v>
      </c>
      <c r="S121" s="187">
        <f>IFERROR(VLOOKUP(A121,[1]Biogasudbytte!$A$2:$B$18,2,FALSE)*[1]Energiindhold!$C$10,0)*J121*IFERROR(VLOOKUP(A121,Biogasanlæg!$F$3:$G$8,2,FALSE),1)</f>
        <v>9.9344413109448537E-3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899.2124660257366</v>
      </c>
      <c r="W121" s="187">
        <f>J121*IFERROR(VLOOKUP(A121,[1]Tørstofindhold!A$2:B$24,2,FALSE),0)</f>
        <v>899.2124660257366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462992.51055364904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-462992.51055364904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11415338.024084132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10273804.22167572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1141533.802408413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10273804.22167572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5.2004969589700334</v>
      </c>
      <c r="S123" s="187">
        <f>IFERROR(VLOOKUP(A123,[1]Biogasudbytte!$A$2:$B$18,2,FALSE)*[1]Energiindhold!$C$10,0)*J123*IFERROR(VLOOKUP(A123,Biogasanlæg!$F$3:$G$8,2,FALSE),1)</f>
        <v>5.2004969589700334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780809.12084735476</v>
      </c>
      <c r="W123" s="187">
        <f>J123*IFERROR(VLOOKUP(A123,[1]Tørstofindhold!A$2:B$24,2,FALSE),0)</f>
        <v>780809.12084735476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1430668.4261667002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1510478.9155088854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-79810.489342185203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5675509.2625816874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4993288.3003467992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253885.21862507635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428335.74360981211</v>
      </c>
      <c r="O125" s="190">
        <f t="shared" si="20"/>
        <v>428335.74360981211</v>
      </c>
      <c r="P125" s="200">
        <f t="shared" si="24"/>
        <v>253885.21862507635</v>
      </c>
      <c r="Q125" s="187">
        <f>IFERROR(VLOOKUP(A125,[1]Energiindhold!$A$2:$C$11,3,FALSE),IFERROR(VLOOKUP(A125,[1]Biogasudbytte!$A$2:$B$18,2,FALSE)*[1]Energiindhold!$C$10,0))*O125</f>
        <v>1.5377253195592255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2.4491732544232496</v>
      </c>
      <c r="S125" s="187">
        <f>IFERROR(VLOOKUP(A125,[1]Biogasudbytte!$A$2:$B$18,2,FALSE)*[1]Energiindhold!$C$10,0)*J125*IFERROR(VLOOKUP(A125,Biogasanlæg!$F$3:$G$8,2,FALSE),1)</f>
        <v>0.9114479348640242</v>
      </c>
      <c r="T125" s="188">
        <f t="shared" si="25"/>
        <v>1.5377253195592253</v>
      </c>
      <c r="U125" s="186">
        <f>O125*IFERROR(VLOOKUP(A125,[1]Tørstofindhold!A$2:B$24,2,FALSE),0)</f>
        <v>128500.72308294363</v>
      </c>
      <c r="V125" s="187">
        <f>IF(D125=År1,P125,SUM(O125,P125))*IFERROR(VLOOKUP(A125,[1]Tørstofindhold!A$2:B$24,2,FALSE),0)</f>
        <v>204666.28867046654</v>
      </c>
      <c r="W125" s="187">
        <f>J125*IFERROR(VLOOKUP(A125,[1]Tørstofindhold!A$2:B$24,2,FALSE),0)</f>
        <v>76165.565587522899</v>
      </c>
      <c r="X125" s="188">
        <f t="shared" si="26"/>
        <v>128500.72308294364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2760447.5608356618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2269623.0119822118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84803.280376262541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22434.712702987963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1388742.1614343196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1388742.1614343196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131051.12576863175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131051.12576863175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131051.12576863175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2.411340714142824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2.411340714142824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54386.217193982186</v>
      </c>
      <c r="W130" s="187">
        <f>J130*IFERROR(VLOOKUP(A130,[1]Tørstofindhold!A$2:B$24,2,FALSE),0)</f>
        <v>0</v>
      </c>
      <c r="X130" s="188">
        <f t="shared" si="26"/>
        <v>54386.217193982186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4298580.4994896017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4298580.4994896017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367729.31318887876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367729.31318887876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183864.65659443938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209898.8547485258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-26034.198154086422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117673.38022044121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117673.38022044121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117673.38022044121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4.1185683077154422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4.1185683077154422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1780122.6131143337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868637.91677766922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21838.567357649685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889646.12897901481</v>
      </c>
      <c r="O137" s="190">
        <f t="shared" si="39"/>
        <v>889646.12897901481</v>
      </c>
      <c r="P137" s="200">
        <f t="shared" si="24"/>
        <v>21838.567357649685</v>
      </c>
      <c r="Q137" s="187">
        <f>IFERROR(VLOOKUP(A137,[1]Energiindhold!$A$2:$C$11,3,FALSE),IFERROR(VLOOKUP(A137,[1]Biogasudbytte!$A$2:$B$18,2,FALSE)*[1]Energiindhold!$C$10,0))*O137</f>
        <v>2.4145351798942052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2.4738059252455606</v>
      </c>
      <c r="S137" s="187">
        <f>IFERROR(VLOOKUP(A137,[1]Biogasudbytte!$A$2:$B$18,2,FALSE)*[1]Energiindhold!$C$10,0)*J137*IFERROR(VLOOKUP(A137,Biogasanlæg!$F$3:$G$8,2,FALSE),1)</f>
        <v>5.9270745351355549E-2</v>
      </c>
      <c r="T137" s="188">
        <f t="shared" si="25"/>
        <v>2.4145351798942052</v>
      </c>
      <c r="U137" s="186">
        <f>O137*IFERROR(VLOOKUP(A137,[1]Tørstofindhold!A$2:B$24,2,FALSE),0)</f>
        <v>177929.22579580298</v>
      </c>
      <c r="V137" s="187">
        <f>IF(D137=År1,P137,SUM(O137,P137))*IFERROR(VLOOKUP(A137,[1]Tørstofindhold!A$2:B$24,2,FALSE),0)</f>
        <v>182296.9392673329</v>
      </c>
      <c r="W137" s="187">
        <f>J137*IFERROR(VLOOKUP(A137,[1]Tørstofindhold!A$2:B$24,2,FALSE),0)</f>
        <v>4367.7134715299371</v>
      </c>
      <c r="X137" s="188">
        <f t="shared" si="26"/>
        <v>177929.22579580295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156004.57287289423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156004.57287289423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106981.75527690048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38482.787367359997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68498.967909540486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4109798.0611489196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1558636.1641980347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2551161.8969508847</v>
      </c>
      <c r="O140" s="190">
        <f t="shared" si="39"/>
        <v>2551161.8969508847</v>
      </c>
      <c r="P140" s="200">
        <f t="shared" si="24"/>
        <v>1558636.1641980347</v>
      </c>
      <c r="Q140" s="187">
        <f>IFERROR(VLOOKUP(A140,[1]Energiindhold!$A$2:$C$11,3,FALSE),IFERROR(VLOOKUP(A140,[1]Biogasudbytte!$A$2:$B$18,2,FALSE)*[1]Energiindhold!$C$10,0))*O140</f>
        <v>1.2730552981974612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2.0508303304939224</v>
      </c>
      <c r="S140" s="187">
        <f>IFERROR(VLOOKUP(A140,[1]Biogasudbytte!$A$2:$B$18,2,FALSE)*[1]Energiindhold!$C$10,0)*J140*IFERROR(VLOOKUP(A140,Biogasanlæg!$F$3:$G$8,2,FALSE),1)</f>
        <v>0.77777503229646139</v>
      </c>
      <c r="T140" s="188">
        <f t="shared" si="25"/>
        <v>1.273055298197461</v>
      </c>
      <c r="U140" s="186">
        <f>O140*IFERROR(VLOOKUP(A140,[1]Tørstofindhold!A$2:B$24,2,FALSE),0)</f>
        <v>153069.71381705307</v>
      </c>
      <c r="V140" s="187">
        <f>IF(D140=År1,P140,SUM(O140,P140))*IFERROR(VLOOKUP(A140,[1]Tørstofindhold!A$2:B$24,2,FALSE),0)</f>
        <v>246587.88366893513</v>
      </c>
      <c r="W140" s="187">
        <f>J140*IFERROR(VLOOKUP(A140,[1]Tørstofindhold!A$2:B$24,2,FALSE),0)</f>
        <v>93518.169851882078</v>
      </c>
      <c r="X140" s="188">
        <f t="shared" si="26"/>
        <v>153069.71381705307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11013379.49627923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9912041.5466513075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1101337.9496279228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9912041.5466513075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4.2701074982973841</v>
      </c>
      <c r="S141" s="187">
        <f>IFERROR(VLOOKUP(A141,[1]Biogasudbytte!$A$2:$B$18,2,FALSE)*[1]Energiindhold!$C$10,0)*J141*IFERROR(VLOOKUP(A141,Biogasanlæg!$F$3:$G$8,2,FALSE),1)</f>
        <v>4.2701074982973841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495602.07733256539</v>
      </c>
      <c r="W141" s="187">
        <f>J141*IFERROR(VLOOKUP(A141,[1]Tørstofindhold!A$2:B$24,2,FALSE),0)</f>
        <v>495602.07733256539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1138689.3493672458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1012062.2574245369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2017363.2784560476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2017363.2784560476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2017363.2784560476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29.238793674196714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29.238793674196714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997754.25480305357</v>
      </c>
      <c r="W145" s="187">
        <f>J145*IFERROR(VLOOKUP(A145,[1]Tørstofindhold!A$2:B$24,2,FALSE),0)</f>
        <v>0</v>
      </c>
      <c r="X145" s="188">
        <f t="shared" ca="1" si="26"/>
        <v>997754.25480305357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556795.12476417224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556795.12476417224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307</v>
      </c>
      <c r="B179" s="189" t="s">
        <v>313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308</v>
      </c>
      <c r="B180" s="189" t="s">
        <v>313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17058.272612864344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-11151.067511764195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62904.656720576306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7493.8897181076927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55410.767002468616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123742200.77227426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123742200.77227426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123742200.77227426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4237427.7932953332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3833884.1328308545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403543.66046447866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75937.674646091647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15187.534929218331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60750.139716873317</v>
      </c>
      <c r="O200" s="190">
        <f t="shared" si="59"/>
        <v>60750.139716873317</v>
      </c>
      <c r="P200" s="200">
        <f t="shared" si="49"/>
        <v>15187.534929218331</v>
      </c>
      <c r="Q200" s="187">
        <f>IFERROR(VLOOKUP(A200,[1]Energiindhold!$A$2:$C$11,3,FALSE),IFERROR(VLOOKUP(A200,[1]Biogasudbytte!$A$2:$B$18,2,FALSE)*[1]Energiindhold!$C$10,0))*O200</f>
        <v>3.450766353688315E-2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4.3134579421103936E-2</v>
      </c>
      <c r="S200" s="187">
        <f>IFERROR(VLOOKUP(A200,[1]Biogasudbytte!$A$2:$B$18,2,FALSE)*[1]Energiindhold!$C$10,0)*J200*IFERROR(VLOOKUP(A200,Biogasanlæg!$F$3:$G$8,2,FALSE),1)</f>
        <v>8.6269158842207892E-3</v>
      </c>
      <c r="T200" s="188">
        <f t="shared" si="50"/>
        <v>3.4507663536883143E-2</v>
      </c>
      <c r="U200" s="186">
        <f>O200*IFERROR(VLOOKUP(A200,[1]Tørstofindhold!A$2:B$24,2,FALSE),0)</f>
        <v>2597.8817689439998</v>
      </c>
      <c r="V200" s="187">
        <f>IF(D200=År1,P200,SUM(O200,P200))*IFERROR(VLOOKUP(A200,[1]Tørstofindhold!A$2:B$24,2,FALSE),0)</f>
        <v>3247.3522111799994</v>
      </c>
      <c r="W200" s="187">
        <f>J200*IFERROR(VLOOKUP(A200,[1]Tørstofindhold!A$2:B$24,2,FALSE),0)</f>
        <v>649.47044223599994</v>
      </c>
      <c r="X200" s="188">
        <f t="shared" si="51"/>
        <v>2597.8817689439993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394046.35552146425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197023.17776073213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74587.345866562871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122435.83189416927</v>
      </c>
      <c r="O201" s="190">
        <f t="shared" si="59"/>
        <v>122435.83189416927</v>
      </c>
      <c r="P201" s="200">
        <f t="shared" si="49"/>
        <v>197023.17776073213</v>
      </c>
      <c r="Q201" s="187">
        <f>IFERROR(VLOOKUP(A201,[1]Energiindhold!$A$2:$C$11,3,FALSE),IFERROR(VLOOKUP(A201,[1]Biogasudbytte!$A$2:$B$18,2,FALSE)*[1]Energiindhold!$C$10,0))*O201</f>
        <v>0.26372678190004062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0.68811470679665765</v>
      </c>
      <c r="S201" s="187">
        <f>IFERROR(VLOOKUP(A201,[1]Biogasudbytte!$A$2:$B$18,2,FALSE)*[1]Energiindhold!$C$10,0)*J201*IFERROR(VLOOKUP(A201,Biogasanlæg!$F$3:$G$8,2,FALSE),1)</f>
        <v>0.42438792489661703</v>
      </c>
      <c r="T201" s="188">
        <f t="shared" si="50"/>
        <v>0.26372678190004062</v>
      </c>
      <c r="U201" s="186">
        <f>O201*IFERROR(VLOOKUP(A201,[1]Tørstofindhold!A$2:B$24,2,FALSE),0)</f>
        <v>36730.74956825078</v>
      </c>
      <c r="V201" s="187">
        <f>IF(D201=År1,P201,SUM(O201,P201))*IFERROR(VLOOKUP(A201,[1]Tørstofindhold!A$2:B$24,2,FALSE),0)</f>
        <v>95837.702896470422</v>
      </c>
      <c r="W201" s="187">
        <f>J201*IFERROR(VLOOKUP(A201,[1]Tørstofindhold!A$2:B$24,2,FALSE),0)</f>
        <v>59106.953328219635</v>
      </c>
      <c r="X201" s="188">
        <f t="shared" si="51"/>
        <v>36730.749568250787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53485.801125317645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52478.219314479633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1007.5818108380117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743.56732399226598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669.21059159303945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74.356732399226601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669.21059159303945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3.1472304912029051E-4</v>
      </c>
      <c r="S203" s="187">
        <f>IFERROR(VLOOKUP(A203,[1]Biogasudbytte!$A$2:$B$18,2,FALSE)*[1]Energiindhold!$C$10,0)*J203*IFERROR(VLOOKUP(A203,Biogasanlæg!$F$3:$G$8,2,FALSE),1)</f>
        <v>3.1472304912029051E-4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42.160267270361487</v>
      </c>
      <c r="W203" s="187">
        <f>J203*IFERROR(VLOOKUP(A203,[1]Tørstofindhold!A$2:B$24,2,FALSE),0)</f>
        <v>42.160267270361487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13977.105965819914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-16583.012502527672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323061.108725222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323061.108725222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9235.3984880191911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-214088.54416529011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7740799.9666379569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1503468.3313748275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19015.429837747353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155402.29346084929</v>
      </c>
      <c r="N208" s="199">
        <f t="shared" si="48"/>
        <v>6062913.9119645329</v>
      </c>
      <c r="O208" s="190">
        <f t="shared" si="59"/>
        <v>6062913.9119645329</v>
      </c>
      <c r="P208" s="200">
        <f t="shared" si="49"/>
        <v>19015.429837747353</v>
      </c>
      <c r="Q208" s="187">
        <f>IFERROR(VLOOKUP(A208,[1]Energiindhold!$A$2:$C$11,3,FALSE),IFERROR(VLOOKUP(A208,[1]Biogasudbytte!$A$2:$B$18,2,FALSE)*[1]Energiindhold!$C$10,0))*O208</f>
        <v>11.155003733775745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11.18998974774847</v>
      </c>
      <c r="S208" s="187">
        <f>IFERROR(VLOOKUP(A208,[1]Biogasudbytte!$A$2:$B$18,2,FALSE)*[1]Energiindhold!$C$10,0)*J208*IFERROR(VLOOKUP(A208,Biogasanlæg!$F$3:$G$8,2,FALSE),1)</f>
        <v>3.498601397272541E-2</v>
      </c>
      <c r="T208" s="188">
        <f t="shared" si="50"/>
        <v>11.155003733775745</v>
      </c>
      <c r="U208" s="186">
        <f>O208*IFERROR(VLOOKUP(A208,[1]Tørstofindhold!A$2:B$24,2,FALSE),0)</f>
        <v>1697615.8953500693</v>
      </c>
      <c r="V208" s="187">
        <f>IF(D208=År1,P208,SUM(O208,P208))*IFERROR(VLOOKUP(A208,[1]Tørstofindhold!A$2:B$24,2,FALSE),0)</f>
        <v>1702940.2157046387</v>
      </c>
      <c r="W208" s="187">
        <f>J208*IFERROR(VLOOKUP(A208,[1]Tørstofindhold!A$2:B$24,2,FALSE),0)</f>
        <v>5324.3203545692595</v>
      </c>
      <c r="X208" s="188">
        <f t="shared" si="51"/>
        <v>1697615.8953500695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25978.817689439995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25978.817689439995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62807.246394125483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-171095.1988059195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853278.4052559135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93985.105307108941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102652.59374582161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19696.446172085307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636944.26003089757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656640.70620298292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6.6968931687656035</v>
      </c>
      <c r="S211" s="187">
        <f>IFERROR(VLOOKUP(A211,[1]Biogasudbytte!$A$2:$B$18,2,FALSE)*[1]Energiindhold!$C$10,0)*J211*IFERROR(VLOOKUP(A211,Biogasanlæg!$F$3:$G$8,2,FALSE),1)</f>
        <v>0.11356064826300473</v>
      </c>
      <c r="T211" s="188">
        <f t="shared" si="50"/>
        <v>6.5833325205025988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558144.60027253546</v>
      </c>
      <c r="W211" s="187">
        <f>J211*IFERROR(VLOOKUP(A211,[1]Tørstofindhold!A$2:B$24,2,FALSE),0)</f>
        <v>16741.979246272509</v>
      </c>
      <c r="X211" s="188">
        <f t="shared" si="51"/>
        <v>541402.62102626299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592033.81195063831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-592033.81195063831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202446.55993953047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202446.64290192959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-8.2962399115785956E-2</v>
      </c>
      <c r="O214" s="190">
        <f t="shared" si="59"/>
        <v>0</v>
      </c>
      <c r="P214" s="200">
        <f t="shared" si="49"/>
        <v>202446.64290192959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0.74564347849399248</v>
      </c>
      <c r="S214" s="187">
        <f>IFERROR(VLOOKUP(A214,[1]Biogasudbytte!$A$2:$B$18,2,FALSE)*[1]Energiindhold!$C$10,0)*J214*IFERROR(VLOOKUP(A214,Biogasanlæg!$F$3:$G$8,2,FALSE),1)</f>
        <v>0.74564347849399248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85027.590018810428</v>
      </c>
      <c r="W214" s="187">
        <f>J214*IFERROR(VLOOKUP(A214,[1]Tørstofindhold!A$2:B$24,2,FALSE),0)</f>
        <v>85027.590018810428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200505.45348915044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200505.45348915044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488697.95225826954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381737.53761905298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1538745.3574347503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649547.41976894345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867.1755731253553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632095.9226273055</v>
      </c>
      <c r="O217" s="190">
        <f t="shared" si="59"/>
        <v>220493.38173629518</v>
      </c>
      <c r="P217" s="200">
        <f t="shared" si="63"/>
        <v>867.1755731253553</v>
      </c>
      <c r="Q217" s="187">
        <f>IFERROR(VLOOKUP(A217,[1]Energiindhold!$A$2:$C$11,3,FALSE),IFERROR(VLOOKUP(A217,[1]Biogasudbytte!$A$2:$B$18,2,FALSE)*[1]Energiindhold!$C$10,0))*O217</f>
        <v>0.75515896337336808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0.75812891830674223</v>
      </c>
      <c r="S217" s="187">
        <f>IFERROR(VLOOKUP(A217,[1]Biogasudbytte!$A$2:$B$18,2,FALSE)*[1]Energiindhold!$C$10,0)*J217*IFERROR(VLOOKUP(A217,Biogasanlæg!$F$3:$G$8,2,FALSE),1)</f>
        <v>2.9699549333741049E-3</v>
      </c>
      <c r="T217" s="188">
        <f t="shared" si="64"/>
        <v>0.75515896337336808</v>
      </c>
      <c r="U217" s="186">
        <f>O217*IFERROR(VLOOKUP(A217,[1]Tørstofindhold!A$2:B$24,2,FALSE),0)</f>
        <v>68352.948338251503</v>
      </c>
      <c r="V217" s="187">
        <f>IF(D217=År1,P217,SUM(O217,P217))*IFERROR(VLOOKUP(A217,[1]Tørstofindhold!A$2:B$24,2,FALSE),0)</f>
        <v>68621.772765920367</v>
      </c>
      <c r="W217" s="187">
        <f>J217*IFERROR(VLOOKUP(A217,[1]Tørstofindhold!A$2:B$24,2,FALSE),0)</f>
        <v>268.82442766886015</v>
      </c>
      <c r="X217" s="188">
        <f t="shared" si="65"/>
        <v>68352.948338251503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310779.07170777017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-310779.07170777017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889393.11408765602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800453.80267889041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88939.311408765585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800453.80267889041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0.40518171037802758</v>
      </c>
      <c r="S219" s="187">
        <f>IFERROR(VLOOKUP(A219,[1]Biogasudbytte!$A$2:$B$18,2,FALSE)*[1]Energiindhold!$C$10,0)*J219*IFERROR(VLOOKUP(A219,Biogasanlæg!$F$3:$G$8,2,FALSE),1)</f>
        <v>0.40518171037802758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60834.489003595671</v>
      </c>
      <c r="W219" s="187">
        <f>J219*IFERROR(VLOOKUP(A219,[1]Tørstofindhold!A$2:B$24,2,FALSE),0)</f>
        <v>60834.489003595671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111157.2964449961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185397.91213031334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-74240.615685317243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1683984.4240595349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612881.92509269877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74606.202820686085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996496.2961461501</v>
      </c>
      <c r="O221" s="190">
        <f t="shared" si="59"/>
        <v>996496.2961461501</v>
      </c>
      <c r="P221" s="200">
        <f t="shared" si="63"/>
        <v>74606.202820686085</v>
      </c>
      <c r="Q221" s="187">
        <f>IFERROR(VLOOKUP(A221,[1]Energiindhold!$A$2:$C$11,3,FALSE),IFERROR(VLOOKUP(A221,[1]Biogasudbytte!$A$2:$B$18,2,FALSE)*[1]Energiindhold!$C$10,0))*O221</f>
        <v>3.5774217031646791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3.845257971290942</v>
      </c>
      <c r="S221" s="187">
        <f>IFERROR(VLOOKUP(A221,[1]Biogasudbytte!$A$2:$B$18,2,FALSE)*[1]Energiindhold!$C$10,0)*J221*IFERROR(VLOOKUP(A221,Biogasanlæg!$F$3:$G$8,2,FALSE),1)</f>
        <v>0.2678362681262631</v>
      </c>
      <c r="T221" s="188">
        <f t="shared" si="64"/>
        <v>3.5774217031646791</v>
      </c>
      <c r="U221" s="186">
        <f>O221*IFERROR(VLOOKUP(A221,[1]Tørstofindhold!A$2:B$24,2,FALSE),0)</f>
        <v>298948.88884384499</v>
      </c>
      <c r="V221" s="187">
        <f>IF(D221=År1,P221,SUM(O221,P221))*IFERROR(VLOOKUP(A221,[1]Tørstofindhold!A$2:B$24,2,FALSE),0)</f>
        <v>321330.74969005084</v>
      </c>
      <c r="W221" s="187">
        <f>J221*IFERROR(VLOOKUP(A221,[1]Tørstofindhold!A$2:B$24,2,FALSE),0)</f>
        <v>22381.860846205826</v>
      </c>
      <c r="X221" s="188">
        <f t="shared" si="65"/>
        <v>298948.88884384499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214475.89268662789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-194559.53912048598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7090.8017917209545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-44884.907387907122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441503.35045841202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441503.35045841202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39662.610991368812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39662.610991368812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39662.610991368812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0.72979204224118599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0.72979204224118599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16459.983561418059</v>
      </c>
      <c r="W226" s="187">
        <f>J226*IFERROR(VLOOKUP(A226,[1]Tørstofindhold!A$2:B$24,2,FALSE),0)</f>
        <v>0</v>
      </c>
      <c r="X226" s="188">
        <f t="shared" si="65"/>
        <v>16459.983561418059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333982.75808371691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333982.75808371691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118504.81295486072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118504.81295486072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59252.406477430362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25763.225841394855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33489.180636035511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37921.540145555431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37921.540145555431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37921.540145555431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1.3272539050944401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1.3272539050944401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580195.01499224489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106617.61280762308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6661.3609070056164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466916.04127761617</v>
      </c>
      <c r="O233" s="190">
        <f t="shared" si="59"/>
        <v>466916.04127761617</v>
      </c>
      <c r="P233" s="200">
        <f t="shared" si="63"/>
        <v>6661.3609070056164</v>
      </c>
      <c r="Q233" s="187">
        <f>IFERROR(VLOOKUP(A233,[1]Energiindhold!$A$2:$C$11,3,FALSE),IFERROR(VLOOKUP(A233,[1]Biogasudbytte!$A$2:$B$18,2,FALSE)*[1]Energiindhold!$C$10,0))*O233</f>
        <v>1.2672288126691014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1.2853080126251508</v>
      </c>
      <c r="S233" s="187">
        <f>IFERROR(VLOOKUP(A233,[1]Biogasudbytte!$A$2:$B$18,2,FALSE)*[1]Energiindhold!$C$10,0)*J233*IFERROR(VLOOKUP(A233,Biogasanlæg!$F$3:$G$8,2,FALSE),1)</f>
        <v>1.8079199956049521E-2</v>
      </c>
      <c r="T233" s="188">
        <f t="shared" si="64"/>
        <v>1.2672288126691014</v>
      </c>
      <c r="U233" s="186">
        <f>O233*IFERROR(VLOOKUP(A233,[1]Tørstofindhold!A$2:B$24,2,FALSE),0)</f>
        <v>93383.208255523234</v>
      </c>
      <c r="V233" s="187">
        <f>IF(D233=År1,P233,SUM(O233,P233))*IFERROR(VLOOKUP(A233,[1]Tørstofindhold!A$2:B$24,2,FALSE),0)</f>
        <v>94715.480436924365</v>
      </c>
      <c r="W233" s="187">
        <f>J233*IFERROR(VLOOKUP(A233,[1]Tørstofindhold!A$2:B$24,2,FALSE),0)</f>
        <v>1332.2721814011234</v>
      </c>
      <c r="X233" s="188">
        <f t="shared" si="65"/>
        <v>93383.208255523248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21322.079657033162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21322.079657033162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17334.62592459012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4723.4213980800005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12611.204526510119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3343749.6322478913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1268113.1830084329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2075636.4492394584</v>
      </c>
      <c r="O236" s="190">
        <f t="shared" si="59"/>
        <v>2075636.4492394584</v>
      </c>
      <c r="P236" s="200">
        <f t="shared" si="63"/>
        <v>1268113.1830084329</v>
      </c>
      <c r="Q236" s="187">
        <f>IFERROR(VLOOKUP(A236,[1]Energiindhold!$A$2:$C$11,3,FALSE),IFERROR(VLOOKUP(A236,[1]Biogasudbytte!$A$2:$B$18,2,FALSE)*[1]Energiindhold!$C$10,0))*O236</f>
        <v>1.0357633445349823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1.6685645039880206</v>
      </c>
      <c r="S236" s="187">
        <f>IFERROR(VLOOKUP(A236,[1]Biogasudbytte!$A$2:$B$18,2,FALSE)*[1]Energiindhold!$C$10,0)*J236*IFERROR(VLOOKUP(A236,Biogasanlæg!$F$3:$G$8,2,FALSE),1)</f>
        <v>0.63280115945303816</v>
      </c>
      <c r="T236" s="188">
        <f t="shared" si="64"/>
        <v>1.0357633445349825</v>
      </c>
      <c r="U236" s="186">
        <f>O236*IFERROR(VLOOKUP(A236,[1]Tørstofindhold!A$2:B$24,2,FALSE),0)</f>
        <v>124538.1869543675</v>
      </c>
      <c r="V236" s="187">
        <f>IF(D236=År1,P236,SUM(O236,P236))*IFERROR(VLOOKUP(A236,[1]Tørstofindhold!A$2:B$24,2,FALSE),0)</f>
        <v>200624.97793487346</v>
      </c>
      <c r="W236" s="187">
        <f>J236*IFERROR(VLOOKUP(A236,[1]Tørstofindhold!A$2:B$24,2,FALSE),0)</f>
        <v>76086.790980505975</v>
      </c>
      <c r="X236" s="188">
        <f t="shared" si="65"/>
        <v>124538.18695436748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2007966.0118097975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1807169.4106288177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200796.60118097966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1807169.4106288177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0.77852858209889486</v>
      </c>
      <c r="S237" s="187">
        <f>IFERROR(VLOOKUP(A237,[1]Biogasudbytte!$A$2:$B$18,2,FALSE)*[1]Energiindhold!$C$10,0)*J237*IFERROR(VLOOKUP(A237,Biogasanlæg!$F$3:$G$8,2,FALSE),1)</f>
        <v>0.77852858209889486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90358.470531440893</v>
      </c>
      <c r="W237" s="187">
        <f>J237*IFERROR(VLOOKUP(A237,[1]Tørstofindhold!A$2:B$24,2,FALSE),0)</f>
        <v>90358.470531440893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189279.53198000713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83753.092130459205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14989.208203650858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-14542.793816451096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60139.381804839322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7493.8897181076945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52645.492086731625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122280588.87971464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122280588.87971464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122280588.87971464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3932748.4628840717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3483242.0917062848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449506.37117778696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89744.524581744685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17948.904916348936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71795.619665395745</v>
      </c>
      <c r="O248" s="190">
        <f t="shared" si="59"/>
        <v>71795.619665395745</v>
      </c>
      <c r="P248" s="200">
        <f t="shared" si="63"/>
        <v>17948.904916348936</v>
      </c>
      <c r="Q248" s="187">
        <f>IFERROR(VLOOKUP(A248,[1]Energiindhold!$A$2:$C$11,3,FALSE),IFERROR(VLOOKUP(A248,[1]Biogasudbytte!$A$2:$B$18,2,FALSE)*[1]Energiindhold!$C$10,0))*O248</f>
        <v>4.0781784179952818E-2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5.0977230224941023E-2</v>
      </c>
      <c r="S248" s="187">
        <f>IFERROR(VLOOKUP(A248,[1]Biogasudbytte!$A$2:$B$18,2,FALSE)*[1]Energiindhold!$C$10,0)*J248*IFERROR(VLOOKUP(A248,Biogasanlæg!$F$3:$G$8,2,FALSE),1)</f>
        <v>1.0195446044988205E-2</v>
      </c>
      <c r="T248" s="188">
        <f t="shared" si="64"/>
        <v>4.0781784179952818E-2</v>
      </c>
      <c r="U248" s="186">
        <f>O248*IFERROR(VLOOKUP(A248,[1]Tørstofindhold!A$2:B$24,2,FALSE),0)</f>
        <v>3070.2239087519997</v>
      </c>
      <c r="V248" s="187">
        <f>IF(D248=År1,P248,SUM(O248,P248))*IFERROR(VLOOKUP(A248,[1]Tørstofindhold!A$2:B$24,2,FALSE),0)</f>
        <v>3837.77988594</v>
      </c>
      <c r="W248" s="187">
        <f>J248*IFERROR(VLOOKUP(A248,[1]Tørstofindhold!A$2:B$24,2,FALSE),0)</f>
        <v>767.55597718799993</v>
      </c>
      <c r="X248" s="188">
        <f t="shared" si="65"/>
        <v>3070.2239087520002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478171.56094190531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239085.78047095265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90511.045464003502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148574.73500694917</v>
      </c>
      <c r="O249" s="190">
        <f t="shared" si="59"/>
        <v>148574.73500694917</v>
      </c>
      <c r="P249" s="200">
        <f t="shared" si="63"/>
        <v>239085.78047095265</v>
      </c>
      <c r="Q249" s="187">
        <f>IFERROR(VLOOKUP(A249,[1]Energiindhold!$A$2:$C$11,3,FALSE),IFERROR(VLOOKUP(A249,[1]Biogasudbytte!$A$2:$B$18,2,FALSE)*[1]Energiindhold!$C$10,0))*O249</f>
        <v>0.32002997920496851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0.83502075033940049</v>
      </c>
      <c r="S249" s="187">
        <f>IFERROR(VLOOKUP(A249,[1]Biogasudbytte!$A$2:$B$18,2,FALSE)*[1]Energiindhold!$C$10,0)*J249*IFERROR(VLOOKUP(A249,Biogasanlæg!$F$3:$G$8,2,FALSE),1)</f>
        <v>0.51499077113443203</v>
      </c>
      <c r="T249" s="188">
        <f t="shared" si="64"/>
        <v>0.32002997920496845</v>
      </c>
      <c r="U249" s="186">
        <f>O249*IFERROR(VLOOKUP(A249,[1]Tørstofindhold!A$2:B$24,2,FALSE),0)</f>
        <v>44572.420502084751</v>
      </c>
      <c r="V249" s="187">
        <f>IF(D249=År1,P249,SUM(O249,P249))*IFERROR(VLOOKUP(A249,[1]Tørstofindhold!A$2:B$24,2,FALSE),0)</f>
        <v>116298.15464337054</v>
      </c>
      <c r="W249" s="187">
        <f>J249*IFERROR(VLOOKUP(A249,[1]Tørstofindhold!A$2:B$24,2,FALSE),0)</f>
        <v>71725.734141285793</v>
      </c>
      <c r="X249" s="188">
        <f t="shared" si="65"/>
        <v>44572.420502084744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63210.492239011772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62973.863177375577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236.62906163619482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844.92872428034855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760.4358518523137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84.492872428034829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760.4358518523137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3.5762537676762462E-4</v>
      </c>
      <c r="S251" s="187">
        <f>IFERROR(VLOOKUP(A251,[1]Biogasudbytte!$A$2:$B$18,2,FALSE)*[1]Energiindhold!$C$10,0)*J251*IFERROR(VLOOKUP(A251,Biogasanlæg!$F$3:$G$8,2,FALSE),1)</f>
        <v>3.5762537676762462E-4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47.907458666695767</v>
      </c>
      <c r="W251" s="187">
        <f>J251*IFERROR(VLOOKUP(A251,[1]Tørstofindhold!A$2:B$24,2,FALSE),0)</f>
        <v>47.907458666695767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11015.786921641509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-20977.215266802275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309381.10479126737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309381.10479126737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8833.9151758514763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-224961.10081662235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7783060.7751449523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1503468.3313748278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19368.555120556652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183657.25590827648</v>
      </c>
      <c r="N256" s="199">
        <f t="shared" si="62"/>
        <v>6076566.6327412911</v>
      </c>
      <c r="O256" s="190">
        <f t="shared" si="59"/>
        <v>6076566.6327412911</v>
      </c>
      <c r="P256" s="200">
        <f t="shared" si="63"/>
        <v>19368.555120556652</v>
      </c>
      <c r="Q256" s="187">
        <f>IFERROR(VLOOKUP(A256,[1]Energiindhold!$A$2:$C$11,3,FALSE),IFERROR(VLOOKUP(A256,[1]Biogasudbytte!$A$2:$B$18,2,FALSE)*[1]Energiindhold!$C$10,0))*O256</f>
        <v>11.180123033414883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11.215758753767318</v>
      </c>
      <c r="S256" s="187">
        <f>IFERROR(VLOOKUP(A256,[1]Biogasudbytte!$A$2:$B$18,2,FALSE)*[1]Energiindhold!$C$10,0)*J256*IFERROR(VLOOKUP(A256,Biogasanlæg!$F$3:$G$8,2,FALSE),1)</f>
        <v>3.5635720352434175E-2</v>
      </c>
      <c r="T256" s="188">
        <f t="shared" si="64"/>
        <v>11.180123033414883</v>
      </c>
      <c r="U256" s="186">
        <f>O256*IFERROR(VLOOKUP(A256,[1]Tørstofindhold!A$2:B$24,2,FALSE),0)</f>
        <v>1701438.6571675616</v>
      </c>
      <c r="V256" s="187">
        <f>IF(D256=År1,P256,SUM(O256,P256))*IFERROR(VLOOKUP(A256,[1]Tørstofindhold!A$2:B$24,2,FALSE),0)</f>
        <v>1706861.8526013175</v>
      </c>
      <c r="W256" s="187">
        <f>J256*IFERROR(VLOOKUP(A256,[1]Tørstofindhold!A$2:B$24,2,FALSE),0)</f>
        <v>5423.1954337558627</v>
      </c>
      <c r="X256" s="188">
        <f t="shared" si="65"/>
        <v>1701438.6571675616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30702.239087520004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30702.239087520004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59641.575143281989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-185227.94160673005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774087.30836337875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93985.105307108985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100623.12681257421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20497.752337269212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558981.32390642643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579479.07624369569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5.8957033221003812</v>
      </c>
      <c r="S259" s="187">
        <f>IFERROR(VLOOKUP(A259,[1]Biogasudbytte!$A$2:$B$18,2,FALSE)*[1]Energiindhold!$C$10,0)*J259*IFERROR(VLOOKUP(A259,Biogasanlæg!$F$3:$G$8,2,FALSE),1)</f>
        <v>0.11818061101061914</v>
      </c>
      <c r="T259" s="188">
        <f t="shared" si="64"/>
        <v>5.7775227110897625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492557.21480714134</v>
      </c>
      <c r="W259" s="187">
        <f>J259*IFERROR(VLOOKUP(A259,[1]Tørstofindhold!A$2:B$24,2,FALSE),0)</f>
        <v>17423.089486678829</v>
      </c>
      <c r="X259" s="188">
        <f t="shared" si="65"/>
        <v>475134.12532046251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592033.81195063854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-592033.81195063854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202030.07287098104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202030.10004148821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-2.7170507179107517E-2</v>
      </c>
      <c r="O262" s="190">
        <f t="shared" si="75"/>
        <v>0</v>
      </c>
      <c r="P262" s="200">
        <f t="shared" si="63"/>
        <v>202030.10004148821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0.74410928428385781</v>
      </c>
      <c r="S262" s="187">
        <f>IFERROR(VLOOKUP(A262,[1]Biogasudbytte!$A$2:$B$18,2,FALSE)*[1]Energiindhold!$C$10,0)*J262*IFERROR(VLOOKUP(A262,Biogasanlæg!$F$3:$G$8,2,FALSE),1)</f>
        <v>0.74410928428385781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84852.642017425052</v>
      </c>
      <c r="W262" s="187">
        <f>J262*IFERROR(VLOOKUP(A262,[1]Tørstofindhold!A$2:B$24,2,FALSE),0)</f>
        <v>84852.642017425052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191716.3466485255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191716.3466485255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467199.52830888401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355224.02064933075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1505200.0174677742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631504.43588647305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885.31462572342923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604561.24860631838</v>
      </c>
      <c r="O265" s="190">
        <f t="shared" si="75"/>
        <v>80886.138935099123</v>
      </c>
      <c r="P265" s="200">
        <f t="shared" si="63"/>
        <v>885.31462572342923</v>
      </c>
      <c r="Q265" s="187">
        <f>IFERROR(VLOOKUP(A265,[1]Energiindhold!$A$2:$C$11,3,FALSE),IFERROR(VLOOKUP(A265,[1]Biogasudbytte!$A$2:$B$18,2,FALSE)*[1]Energiindhold!$C$10,0))*O265</f>
        <v>0.27702370179326363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0.28005578044231877</v>
      </c>
      <c r="S265" s="187">
        <f>IFERROR(VLOOKUP(A265,[1]Biogasudbytte!$A$2:$B$18,2,FALSE)*[1]Energiindhold!$C$10,0)*J265*IFERROR(VLOOKUP(A265,Biogasanlæg!$F$3:$G$8,2,FALSE),1)</f>
        <v>3.0320786490551444E-3</v>
      </c>
      <c r="T265" s="188">
        <f t="shared" si="64"/>
        <v>0.27702370179326363</v>
      </c>
      <c r="U265" s="186">
        <f>O265*IFERROR(VLOOKUP(A265,[1]Tørstofindhold!A$2:B$24,2,FALSE),0)</f>
        <v>25074.703069880728</v>
      </c>
      <c r="V265" s="187">
        <f>IF(D265=År1,P265,SUM(O265,P265))*IFERROR(VLOOKUP(A265,[1]Tørstofindhold!A$2:B$24,2,FALSE),0)</f>
        <v>25349.150603854992</v>
      </c>
      <c r="W265" s="187">
        <f>J265*IFERROR(VLOOKUP(A265,[1]Tørstofindhold!A$2:B$24,2,FALSE),0)</f>
        <v>274.44753397426308</v>
      </c>
      <c r="X265" s="188">
        <f t="shared" si="65"/>
        <v>25074.703069880728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284925.29185618972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-284925.29185618972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811333.8467404244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730200.46206638194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81133.38467404242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730200.46206638194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0.36962017189338192</v>
      </c>
      <c r="S267" s="187">
        <f>IFERROR(VLOOKUP(A267,[1]Biogasudbytte!$A$2:$B$18,2,FALSE)*[1]Energiindhold!$C$10,0)*J267*IFERROR(VLOOKUP(A267,Biogasanlæg!$F$3:$G$8,2,FALSE),1)</f>
        <v>0.36962017189338192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55495.235117045027</v>
      </c>
      <c r="W267" s="187">
        <f>J267*IFERROR(VLOOKUP(A267,[1]Tørstofindhold!A$2:B$24,2,FALSE),0)</f>
        <v>55495.235117045027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101683.34176026525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185397.9121303134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-83714.570370048154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1702098.7369561824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612881.92509269889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76140.78137492371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1013076.0304885597</v>
      </c>
      <c r="O269" s="190">
        <f t="shared" si="75"/>
        <v>1013076.0304885597</v>
      </c>
      <c r="P269" s="200">
        <f t="shared" si="63"/>
        <v>76140.78137492371</v>
      </c>
      <c r="Q269" s="187">
        <f>IFERROR(VLOOKUP(A269,[1]Energiindhold!$A$2:$C$11,3,FALSE),IFERROR(VLOOKUP(A269,[1]Biogasudbytte!$A$2:$B$18,2,FALSE)*[1]Energiindhold!$C$10,0))*O269</f>
        <v>3.63694294945393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3.9102883545899063</v>
      </c>
      <c r="S269" s="187">
        <f>IFERROR(VLOOKUP(A269,[1]Biogasudbytte!$A$2:$B$18,2,FALSE)*[1]Energiindhold!$C$10,0)*J269*IFERROR(VLOOKUP(A269,Biogasanlæg!$F$3:$G$8,2,FALSE),1)</f>
        <v>0.27334540513597616</v>
      </c>
      <c r="T269" s="188">
        <f t="shared" si="64"/>
        <v>3.63694294945393</v>
      </c>
      <c r="U269" s="186">
        <f>O269*IFERROR(VLOOKUP(A269,[1]Tørstofindhold!A$2:B$24,2,FALSE),0)</f>
        <v>303922.80914656789</v>
      </c>
      <c r="V269" s="187">
        <f>IF(D269=År1,P269,SUM(O269,P269))*IFERROR(VLOOKUP(A269,[1]Tørstofindhold!A$2:B$24,2,FALSE),0)</f>
        <v>326765.04355904501</v>
      </c>
      <c r="W269" s="187">
        <f>J269*IFERROR(VLOOKUP(A269,[1]Tørstofindhold!A$2:B$24,2,FALSE),0)</f>
        <v>22842.234412477112</v>
      </c>
      <c r="X269" s="188">
        <f t="shared" si="65"/>
        <v>303922.80914656789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196196.07702661166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-232017.95226486668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6027.3091816218966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-48385.404540415955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422177.75868709118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422177.75868709118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37978.9277568201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37978.9277568201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37978.9277568201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0.69881227072548968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0.69881227072548968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15761.255019080343</v>
      </c>
      <c r="W274" s="187">
        <f>J274*IFERROR(VLOOKUP(A274,[1]Tørstofindhold!A$2:B$24,2,FALSE),0)</f>
        <v>0</v>
      </c>
      <c r="X274" s="188">
        <f t="shared" si="65"/>
        <v>15761.255019080343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305517.35260192503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305517.35260192503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112790.01758245569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112790.01758245569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56395.008791227847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25763.225841394862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30631.782949832985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36092.805626385823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36092.805626385823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36092.805626385823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1.2632481969235037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1.2632481969235037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554811.33276094752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106617.61280762311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6806.432642350318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441387.28731097409</v>
      </c>
      <c r="O281" s="190">
        <f t="shared" si="89"/>
        <v>441387.28731097409</v>
      </c>
      <c r="P281" s="200">
        <f t="shared" si="63"/>
        <v>6806.432642350318</v>
      </c>
      <c r="Q281" s="187">
        <f>IFERROR(VLOOKUP(A281,[1]Energiindhold!$A$2:$C$11,3,FALSE),IFERROR(VLOOKUP(A281,[1]Biogasudbytte!$A$2:$B$18,2,FALSE)*[1]Energiindhold!$C$10,0))*O281</f>
        <v>1.1979427532534761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1.2164156837021205</v>
      </c>
      <c r="S281" s="187">
        <f>IFERROR(VLOOKUP(A281,[1]Biogasudbytte!$A$2:$B$18,2,FALSE)*[1]Energiindhold!$C$10,0)*J281*IFERROR(VLOOKUP(A281,Biogasanlæg!$F$3:$G$8,2,FALSE),1)</f>
        <v>1.8472930448644457E-2</v>
      </c>
      <c r="T281" s="188">
        <f t="shared" si="64"/>
        <v>1.1979427532534761</v>
      </c>
      <c r="U281" s="186">
        <f>O281*IFERROR(VLOOKUP(A281,[1]Tørstofindhold!A$2:B$24,2,FALSE),0)</f>
        <v>88277.457462194827</v>
      </c>
      <c r="V281" s="187">
        <f>IF(D281=År1,P281,SUM(O281,P281))*IFERROR(VLOOKUP(A281,[1]Tørstofindhold!A$2:B$24,2,FALSE),0)</f>
        <v>89638.743990664894</v>
      </c>
      <c r="W281" s="187">
        <f>J281*IFERROR(VLOOKUP(A281,[1]Tørstofindhold!A$2:B$24,2,FALSE),0)</f>
        <v>1361.2865284700638</v>
      </c>
      <c r="X281" s="188">
        <f t="shared" si="65"/>
        <v>88277.457462194827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18485.099996842164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18485.099996842164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15100.557694869811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4723.4213980800014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10377.136296789809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3499426.14906302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1327153.3220649515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2172272.8269980685</v>
      </c>
      <c r="O284" s="190">
        <f t="shared" si="89"/>
        <v>2172272.8269980685</v>
      </c>
      <c r="P284" s="200">
        <f t="shared" si="94"/>
        <v>1327153.3220649515</v>
      </c>
      <c r="Q284" s="187">
        <f>IFERROR(VLOOKUP(A284,[1]Energiindhold!$A$2:$C$11,3,FALSE),IFERROR(VLOOKUP(A284,[1]Biogasudbytte!$A$2:$B$18,2,FALSE)*[1]Energiindhold!$C$10,0))*O284</f>
        <v>1.0839858634003063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1.7462486426439379</v>
      </c>
      <c r="S284" s="187">
        <f>IFERROR(VLOOKUP(A284,[1]Biogasudbytte!$A$2:$B$18,2,FALSE)*[1]Energiindhold!$C$10,0)*J284*IFERROR(VLOOKUP(A284,Biogasanlæg!$F$3:$G$8,2,FALSE),1)</f>
        <v>0.66226277924363153</v>
      </c>
      <c r="T284" s="188">
        <f t="shared" si="95"/>
        <v>1.0839858634003063</v>
      </c>
      <c r="U284" s="186">
        <f>O284*IFERROR(VLOOKUP(A284,[1]Tørstofindhold!A$2:B$24,2,FALSE),0)</f>
        <v>130336.36961988411</v>
      </c>
      <c r="V284" s="187">
        <f>IF(D284=År1,P284,SUM(O284,P284))*IFERROR(VLOOKUP(A284,[1]Tørstofindhold!A$2:B$24,2,FALSE),0)</f>
        <v>209965.5689437812</v>
      </c>
      <c r="W284" s="187">
        <f>J284*IFERROR(VLOOKUP(A284,[1]Tørstofindhold!A$2:B$24,2,FALSE),0)</f>
        <v>79629.19932389709</v>
      </c>
      <c r="X284" s="188">
        <f t="shared" si="96"/>
        <v>130336.36961988411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1595806.9166905463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1436226.2250214918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159580.69166905459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1436226.2250214918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0.61872625773925871</v>
      </c>
      <c r="S285" s="187">
        <f>IFERROR(VLOOKUP(A285,[1]Biogasudbytte!$A$2:$B$18,2,FALSE)*[1]Energiindhold!$C$10,0)*J285*IFERROR(VLOOKUP(A285,Biogasanlæg!$F$3:$G$8,2,FALSE),1)</f>
        <v>0.61872625773925871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71811.311251074585</v>
      </c>
      <c r="W285" s="187">
        <f>J285*IFERROR(VLOOKUP(A285,[1]Tørstofindhold!A$2:B$24,2,FALSE),0)</f>
        <v>71811.311251074585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164992.8017368337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54518.504179968979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588164.99677775265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588164.99677775265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588164.99677775265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8.5246099058226523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8.5246099058226523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290896.60465633014</v>
      </c>
      <c r="W289" s="187">
        <f>J289*IFERROR(VLOOKUP(A289,[1]Tørstofindhold!A$2:B$24,2,FALSE),0)</f>
        <v>0</v>
      </c>
      <c r="X289" s="188">
        <f t="shared" ca="1" si="96"/>
        <v>290896.60465633014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162132.39302497063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162132.39302497063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7" t="s">
        <v>23</v>
      </c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3" t="s">
        <v>7</v>
      </c>
      <c r="D3" s="454"/>
      <c r="E3" s="454"/>
      <c r="F3" s="454"/>
      <c r="G3" s="454"/>
      <c r="H3" s="454"/>
      <c r="I3" s="454"/>
      <c r="J3" s="454"/>
      <c r="K3" s="455"/>
      <c r="L3" s="453" t="s">
        <v>8</v>
      </c>
      <c r="M3" s="454"/>
      <c r="N3" s="454"/>
      <c r="O3" s="454"/>
      <c r="P3" s="454"/>
      <c r="Q3" s="454"/>
      <c r="R3" s="454"/>
      <c r="S3" s="454"/>
      <c r="T3" s="455"/>
      <c r="U3" s="71"/>
      <c r="W3" s="31" t="s">
        <v>273</v>
      </c>
      <c r="X3" s="35">
        <f>C24+C51</f>
        <v>11808068</v>
      </c>
      <c r="Y3" s="11">
        <f>D24+D51</f>
        <v>10770825.628876731</v>
      </c>
      <c r="Z3" s="23">
        <f>E24+E51</f>
        <v>8800050.6171953417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1119150.9100031496</v>
      </c>
      <c r="Z4" s="23">
        <f t="shared" si="0"/>
        <v>853137.62328738987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17602077.246732581</v>
      </c>
      <c r="Z5" s="24">
        <f t="shared" si="0"/>
        <v>13566999.088634305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570294.93435708468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7661.8786419114076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3662.942628167918</v>
      </c>
      <c r="I6" s="11">
        <f>IF(Landbrug!$E$47&gt;0,SUMIF(Landbrug!$B$32:$B$45,$B6,IF($I$4=År2,Landbrug!$D$32:$D$45,Landbrug!$E$32:$E$45)),'[1]Afgrødefordeling - jordtype'!$G4)*(1-Landbrug!$E$5)*Arealanvendelse!P$26</f>
        <v>418353.46042417659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5942.8239222737075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2841.1077875232327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152291.70407614647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2046.0300179883995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978.15312949556619</v>
      </c>
      <c r="R6" s="11">
        <f>IF(Landbrug!$E$47&gt;0,SUMIF(Landbrug!$B$32:$B$45,$B6,IF($R$4=År2,Landbrug!$D$32:$D$45,Landbrug!$E$32:$E$45)),'[1]Afgrødefordeling - jordtype'!$G4)*(Landbrug!$E$5)*Arealanvendelse!P$26</f>
        <v>265048.44319423975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3765.0847376260986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1799.9879701402513</v>
      </c>
      <c r="U6" s="94"/>
      <c r="W6" s="31" t="s">
        <v>276</v>
      </c>
      <c r="X6" s="34">
        <f t="shared" ref="X6:Z8" si="1">F24+F51</f>
        <v>490924</v>
      </c>
      <c r="Y6" s="11">
        <f t="shared" si="1"/>
        <v>1528166.3711232687</v>
      </c>
      <c r="Z6" s="23">
        <f t="shared" si="1"/>
        <v>3498941.3828046578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43835.265633911426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656.80844004057417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210.90938785747409</v>
      </c>
      <c r="I7" s="11">
        <f>IF(Landbrug!$E$47&gt;0,SUMIF(Landbrug!$B$32:$B$45,$B7,IF($I$4=År2,Landbrug!$D$32:$D$45,Landbrug!$E$32:$E$45)),'[1]Afgrødefordeling - jordtype'!$G5)*(1-Landbrug!$E$5)*Arealanvendelse!P$26</f>
        <v>32156.405329522484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509.44384429073193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163.5887768745468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11705.780465233727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175.39429260078944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56.321296486144433</v>
      </c>
      <c r="R7" s="11">
        <f>IF(Landbrug!$E$47&gt;0,SUMIF(Landbrug!$B$32:$B$45,$B7,IF($R$4=År2,Landbrug!$D$32:$D$45,Landbrug!$E$32:$E$45)),'[1]Afgrødefordeling - jordtype'!$G5)*(Landbrug!$E$5)*Arealanvendelse!P$26</f>
        <v>20372.737356280617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322.75888835063154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103.64190746907171</v>
      </c>
      <c r="U7" s="94"/>
      <c r="W7" s="31" t="s">
        <v>277</v>
      </c>
      <c r="X7" s="34">
        <f t="shared" si="1"/>
        <v>224348</v>
      </c>
      <c r="Y7" s="11">
        <f t="shared" si="1"/>
        <v>372281.08999685029</v>
      </c>
      <c r="Z7" s="23">
        <f t="shared" si="1"/>
        <v>638294.37671261013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72171.319236256371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703.29931090502282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273.11810681640105</v>
      </c>
      <c r="I8" s="11">
        <f>IF(Landbrug!$E$47&gt;0,SUMIF(Landbrug!$B$32:$B$45,$B8,IF($I$4=År2,Landbrug!$D$32:$D$45,Landbrug!$E$32:$E$45)),'[1]Afgrødefordeling - jordtype'!$G6)*(1-Landbrug!$E$5)*Arealanvendelse!P$26</f>
        <v>52942.993750950387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545.50380718668021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211.84005837890712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19272.647414102903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187.80922656107916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72.933528592553259</v>
      </c>
      <c r="R8" s="11">
        <f>IF(Landbrug!$E$47&gt;0,SUMIF(Landbrug!$B$32:$B$45,$B8,IF($R$4=År2,Landbrug!$D$32:$D$45,Landbrug!$E$32:$E$45)),'[1]Afgrødefordeling - jordtype'!$G6)*(Landbrug!$E$5)*Arealanvendelse!P$26</f>
        <v>33542.110677186654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345.60473027942174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134.21157703004721</v>
      </c>
      <c r="U8" s="94"/>
      <c r="W8" s="46" t="s">
        <v>278</v>
      </c>
      <c r="X8" s="47">
        <f t="shared" si="1"/>
        <v>3277287</v>
      </c>
      <c r="Y8" s="16">
        <f t="shared" si="1"/>
        <v>5457803.7532674177</v>
      </c>
      <c r="Z8" s="24">
        <f t="shared" si="1"/>
        <v>9492881.9113656953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360741.64085235406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6490.2942906279959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6298.9657026268824</v>
      </c>
      <c r="I9" s="11">
        <f>IF(Landbrug!$E$47&gt;0,SUMIF(Landbrug!$B$32:$B$45,$B9,IF($I$4=År2,Landbrug!$D$32:$D$45,Landbrug!$E$32:$E$45)),'[1]Afgrødefordeling - jordtype'!$G7)*(1-Landbrug!$E$5)*Arealanvendelse!P$26</f>
        <v>264630.64052955853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5034.1016838813175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4885.7004675571425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96332.539370288971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1733.1698353409072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1682.0774006202294</v>
      </c>
      <c r="R9" s="11">
        <f>IF(Landbrug!$E$47&gt;0,SUMIF(Landbrug!$B$32:$B$45,$B9,IF($R$4=År2,Landbrug!$D$32:$D$45,Landbrug!$E$32:$E$45)),'[1]Afgrødefordeling - jordtype'!$G7)*(Landbrug!$E$5)*Arealanvendelse!P$26</f>
        <v>167657.12711623736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3189.3624420875854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3095.3426356899681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7367.2575493194499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30.355350523173726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7.3213666207429391</v>
      </c>
      <c r="I10" s="11">
        <f>IF(Landbrug!$E$47&gt;0,SUMIF(Landbrug!$B$32:$B$45,$B10,IF($I$4=År2,Landbrug!$D$32:$D$45,Landbrug!$E$32:$E$45)),'[1]Afgrødefordeling - jordtype'!$G8)*(1-Landbrug!$E$5)*Arealanvendelse!P$26</f>
        <v>5404.4276108966669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23.544682928195929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5.6787107615467285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1967.3543266144493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8.106100511333505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1.9550996013950637</v>
      </c>
      <c r="R10" s="11">
        <f>IF(Landbrug!$E$47&gt;0,SUMIF(Landbrug!$B$32:$B$45,$B10,IF($R$4=År2,Landbrug!$D$32:$D$45,Landbrug!$E$32:$E$45)),'[1]Afgrødefordeling - jordtype'!$G8)*(Landbrug!$E$5)*Arealanvendelse!P$26</f>
        <v>3423.9829716521344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14.9167681063113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3.597755460591272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30987.369727135854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479.23230655887977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387.5220821847393</v>
      </c>
      <c r="I11" s="11">
        <f>IF(Landbrug!$E$47&gt;0,SUMIF(Landbrug!$B$32:$B$45,$B11,IF($I$4=År2,Landbrug!$D$32:$D$45,Landbrug!$E$32:$E$45)),'[1]Afgrødefordeling - jordtype'!$G9)*(1-Landbrug!$E$5)*Arealanvendelse!P$26</f>
        <v>22731.524644182758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371.70951784144017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300.57582585806449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8274.8750800375929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127.97431682690761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103.48399522359757</v>
      </c>
      <c r="R11" s="11">
        <f>IF(Landbrug!$E$47&gt;0,SUMIF(Landbrug!$B$32:$B$45,$B11,IF($R$4=År2,Landbrug!$D$32:$D$45,Landbrug!$E$32:$E$45)),'[1]Afgrødefordeling - jordtype'!$G9)*(Landbrug!$E$5)*Arealanvendelse!P$26</f>
        <v>14401.590493032652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235.49710554434719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190.4302515502724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19057.349691034611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12.572812639090197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4.1906880921254537</v>
      </c>
      <c r="I12" s="11">
        <f>IF(Landbrug!$E$47&gt;0,SUMIF(Landbrug!$B$32:$B$45,$B12,IF($I$4=År2,Landbrug!$D$32:$D$45,Landbrug!$E$32:$E$45)),'[1]Afgrødefordeling - jordtype'!$G10)*(1-Landbrug!$E$5)*Arealanvendelse!P$26</f>
        <v>13979.973710876255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9.7519179321287925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3.2504458251844333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5089.0795004071579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3.3574470795461528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1.1190824121923435</v>
      </c>
      <c r="R12" s="11">
        <f>IF(Landbrug!$E$47&gt;0,SUMIF(Landbrug!$B$32:$B$45,$B12,IF($R$4=År2,Landbrug!$D$32:$D$45,Landbrug!$E$32:$E$45)),'[1]Afgrødefordeling - jordtype'!$G10)*(Landbrug!$E$5)*Arealanvendelse!P$26</f>
        <v>8857.0326732978465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6.1783417865075565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2.0593246791333639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96228.425648341828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1622.9611736184906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521.15308935917199</v>
      </c>
      <c r="I13" s="11">
        <f>IF(Landbrug!$E$47&gt;0,SUMIF(Landbrug!$B$32:$B$45,$B13,IF($I$4=År2,Landbrug!$D$32:$D$45,Landbrug!$E$32:$E$45)),'[1]Afgrødefordeling - jordtype'!$G11)*(1-Landbrug!$E$5)*Arealanvendelse!P$26</f>
        <v>70590.658334600521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1258.8260579777664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404.22475888209794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25696.863218803875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433.3959638944005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139.16885331013916</v>
      </c>
      <c r="R13" s="11">
        <f>IF(Landbrug!$E$47&gt;0,SUMIF(Landbrug!$B$32:$B$45,$B13,IF($R$4=År2,Landbrug!$D$32:$D$45,Landbrug!$E$32:$E$45)),'[1]Afgrødefordeling - jordtype'!$G11)*(Landbrug!$E$5)*Arealanvendelse!P$26</f>
        <v>44722.81423624888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797.53107953512472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256.09718378721317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2872.9723507791814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27.648538779246895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14.934663861115773</v>
      </c>
      <c r="I14" s="11">
        <f>IF(Landbrug!$E$47&gt;0,SUMIF(Landbrug!$B$32:$B$45,$B14,IF($I$4=År2,Landbrug!$D$32:$D$45,Landbrug!$E$32:$E$45)),'[1]Afgrødefordeling - jordtype'!$G12)*(1-Landbrug!$E$5)*Arealanvendelse!P$26</f>
        <v>2107.537437635528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21.445184053741457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11.583853231433325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767.19926603777083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7.3832728159399634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3.9881564295811422</v>
      </c>
      <c r="R14" s="11">
        <f>IF(Landbrug!$E$47&gt;0,SUMIF(Landbrug!$B$32:$B$45,$B14,IF($R$4=År2,Landbrug!$D$32:$D$45,Landbrug!$E$32:$E$45)),'[1]Afgrødefordeling - jordtype'!$G12)*(Landbrug!$E$5)*Arealanvendelse!P$26</f>
        <v>1335.2334082584114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13.586627541445402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7.3389670592635889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39579.133862000126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488.98933052674028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264.13299239417614</v>
      </c>
      <c r="I15" s="11">
        <f>IF(Landbrug!$E$47&gt;0,SUMIF(Landbrug!$B$32:$B$45,$B15,IF($I$4=År2,Landbrug!$D$32:$D$45,Landbrug!$E$32:$E$45)),'[1]Afgrødefordeling - jordtype'!$G13)*(1-Landbrug!$E$5)*Arealanvendelse!P$26</f>
        <v>29034.218286413503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379.27741054196122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204.87088600900333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10569.221956174357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130.57983498472259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70.534141355802859</v>
      </c>
      <c r="R15" s="11">
        <f>IF(Landbrug!$E$47&gt;0,SUMIF(Landbrug!$B$32:$B$45,$B15,IF($R$4=År2,Landbrug!$D$32:$D$45,Landbrug!$E$32:$E$45)),'[1]Afgrødefordeling - jordtype'!$G13)*(Landbrug!$E$5)*Arealanvendelse!P$26</f>
        <v>18394.671215036771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240.29175496950162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129.79624774097564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57164.365090069885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1206.9698702861729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840.38287254815123</v>
      </c>
      <c r="I16" s="11">
        <f>IF(Landbrug!$E$47&gt;0,SUMIF(Landbrug!$B$32:$B$45,$B16,IF($I$4=År2,Landbrug!$D$32:$D$45,Landbrug!$E$32:$E$45)),'[1]Afgrødefordeling - jordtype'!$G14)*(1-Landbrug!$E$5)*Arealanvendelse!P$26</f>
        <v>41934.284363479273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936.16849780993959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651.83066350452339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15265.186568441022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322.30954062684162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224.41605566959052</v>
      </c>
      <c r="R16" s="11">
        <f>IF(Landbrug!$E$47&gt;0,SUMIF(Landbrug!$B$32:$B$45,$B16,IF($R$4=År2,Landbrug!$D$32:$D$45,Landbrug!$E$32:$E$45)),'[1]Afgrødefordeling - jordtype'!$G14)*(Landbrug!$E$5)*Arealanvendelse!P$26</f>
        <v>26567.526836602257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593.11091310307495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412.96826471321828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10736.453060017713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138.67246392907253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74.905464339689473</v>
      </c>
      <c r="I17" s="11">
        <f>IF(Landbrug!$E$47&gt;0,SUMIF(Landbrug!$B$32:$B$45,$B17,IF($I$4=År2,Landbrug!$D$32:$D$45,Landbrug!$E$32:$E$45)),'[1]Afgrødefordeling - jordtype'!$G15)*(1-Landbrug!$E$5)*Arealanvendelse!P$26</f>
        <v>7875.9813909336926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107.5592650985582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58.099326051955742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2867.0651512746385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37.031129978393189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20.002774216759306</v>
      </c>
      <c r="R17" s="11">
        <f>IF(Landbrug!$E$47&gt;0,SUMIF(Landbrug!$B$32:$B$45,$B17,IF($R$4=År2,Landbrug!$D$32:$D$45,Landbrug!$E$32:$E$45)),'[1]Afgrødefordeling - jordtype'!$G15)*(Landbrug!$E$5)*Arealanvendelse!P$26</f>
        <v>4989.8394629679997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68.144328808907531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36.80891250449303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4128.6374128486204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227.7513200970759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176.81613472378581</v>
      </c>
      <c r="I18" s="11">
        <f>IF(Landbrug!$E$47&gt;0,SUMIF(Landbrug!$B$32:$B$45,$B18,IF($I$4=År2,Landbrug!$D$32:$D$45,Landbrug!$E$32:$E$45)),'[1]Afgrødefordeling - jordtype'!$G16)*(1-Landbrug!$E$5)*Arealanvendelse!P$26</f>
        <v>3028.6605130889202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176.65197488232016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137.14484454668226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1102.5123830427694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60.818770347797177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47.217025512596194</v>
      </c>
      <c r="R18" s="11">
        <f>IF(Landbrug!$E$47&gt;0,SUMIF(Landbrug!$B$32:$B$45,$B18,IF($R$4=År2,Landbrug!$D$32:$D$45,Landbrug!$E$32:$E$45)),'[1]Afgrødefordeling - jordtype'!$G16)*(Landbrug!$E$5)*Arealanvendelse!P$26</f>
        <v>1918.8122721494169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111.91811556255288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86.888315689699709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100152.3337600521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25133.097627836476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16884.321517134074</v>
      </c>
      <c r="I19" s="11">
        <f>IF(Landbrug!$E$47&gt;0,SUMIF(Landbrug!$B$32:$B$45,$B19,IF($I$4=År2,Landbrug!$D$32:$D$45,Landbrug!$E$32:$E$45)),'[1]Afgrødefordeling - jordtype'!$G17)*(1-Landbrug!$E$5)*Arealanvendelse!P$26</f>
        <v>73469.134782530236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19494.118975798079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13096.076629889445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26744.704637287185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6711.5487721635291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4508.7935050881479</v>
      </c>
      <c r="R19" s="11">
        <f>IF(Landbrug!$E$47&gt;0,SUMIF(Landbrug!$B$32:$B$45,$B19,IF($R$4=År2,Landbrug!$D$32:$D$45,Landbrug!$E$32:$E$45)),'[1]Afgrødefordeling - jordtype'!$G17)*(Landbrug!$E$5)*Arealanvendelse!P$26</f>
        <v>46546.477175528751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12350.527424201924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8297.0383923327736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1415317.4582312061</v>
      </c>
      <c r="G20" s="38">
        <f t="shared" si="2"/>
        <v>44880.531478279416</v>
      </c>
      <c r="H20" s="38">
        <f t="shared" si="2"/>
        <v>29621.616696726447</v>
      </c>
      <c r="I20" s="38">
        <f t="shared" si="2"/>
        <v>1038239.9011088453</v>
      </c>
      <c r="J20" s="38">
        <f t="shared" si="2"/>
        <v>34810.926742496566</v>
      </c>
      <c r="K20" s="39">
        <f t="shared" si="2"/>
        <v>22975.573034893765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377946.73341389291</v>
      </c>
      <c r="P20" s="38">
        <f t="shared" si="2"/>
        <v>11984.908521720587</v>
      </c>
      <c r="Q20" s="38">
        <f t="shared" si="2"/>
        <v>7910.1640440142955</v>
      </c>
      <c r="R20" s="38">
        <f t="shared" si="2"/>
        <v>657778.39908871951</v>
      </c>
      <c r="S20" s="38">
        <f t="shared" si="2"/>
        <v>22054.513257503429</v>
      </c>
      <c r="T20" s="39">
        <f t="shared" si="2"/>
        <v>14556.207705846971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3" t="s">
        <v>7</v>
      </c>
      <c r="D22" s="454"/>
      <c r="E22" s="455"/>
      <c r="F22" s="459" t="s">
        <v>8</v>
      </c>
      <c r="G22" s="454"/>
      <c r="H22" s="45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9267413.626535669</v>
      </c>
      <c r="E24" s="23">
        <f>($F24+$C24)*Landbrug!E11*(1-Landbrug!E6)</f>
        <v>7365165.8833250785</v>
      </c>
      <c r="F24" s="34">
        <f>SUM([1]Dyrehold!E58:G61)</f>
        <v>475477</v>
      </c>
      <c r="G24" s="11">
        <f>($F24+$C24)*Landbrug!D11*Landbrug!D6</f>
        <v>1475029.3734643301</v>
      </c>
      <c r="H24" s="23">
        <f>($F24+$C24)*Landbrug!E11*Landbrug!E6</f>
        <v>3377277.1166749215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1047387.2944076648</v>
      </c>
      <c r="E25" s="23">
        <f>($F25+$C25)*Landbrug!E12*(1-Landbrug!E7)</f>
        <v>800812.88842738699</v>
      </c>
      <c r="F25" s="34">
        <f>SUM([1]Dyrehold!E36:G51)</f>
        <v>207835</v>
      </c>
      <c r="G25" s="11">
        <f>($F25+$C25)*Landbrug!D12*Landbrug!D7</f>
        <v>345076.7055923352</v>
      </c>
      <c r="H25" s="23">
        <f>($F25+$C25)*Landbrug!E12*Landbrug!E7</f>
        <v>591651.11157261301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16178843.958241226</v>
      </c>
      <c r="E26" s="24">
        <f>($F26+$C26)*Landbrug!E13*(1-Landbrug!E8)</f>
        <v>12411632.548340486</v>
      </c>
      <c r="F26" s="47">
        <f>SUM([1]Dyrehold!E65:G78)</f>
        <v>3062300</v>
      </c>
      <c r="G26" s="16">
        <f>($F26+$C26)*Landbrug!D13*Landbrug!D8</f>
        <v>5095490.041758772</v>
      </c>
      <c r="H26" s="24">
        <f>($F26+$C26)*Landbrug!E13*Landbrug!E8</f>
        <v>8862701.4516595136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0" t="s">
        <v>24</v>
      </c>
      <c r="B29" s="451"/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2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170742.22298669259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1526.6125996774585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795.86379236536447</v>
      </c>
      <c r="I33" s="11">
        <f>IF(Landbrug!$E$47&gt;0,SUMIF(Landbrug!$B$32:$B$45,$B33,IF($I$31=År2,Landbrug!$D$32:$D$45,Landbrug!$E$32:$E$45)),'[1]Afgrødefordeling - jordtype'!$P4)*(1-Landbrug!$E$5)*Arealanvendelse!P$36</f>
        <v>128790.55866223614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1184.0946981045329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617.3000911641235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45595.046580076254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407.66701624500939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212.52766919359556</v>
      </c>
      <c r="R33" s="11">
        <f>IF(Landbrug!$E$47&gt;0,SUMIF(Landbrug!$B$32:$B$45,$B33,IF($R$31=År2,Landbrug!$D$32:$D$45,Landbrug!$E$32:$E$45)),'[1]Afgrødefordeling - jordtype'!$P4)*(Landbrug!$E$5)*Arealanvendelse!P$36</f>
        <v>81595.44571934751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750.18491781793512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391.09137039483642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13123.964897187461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41.282044957676888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14.455510907474943</v>
      </c>
      <c r="I34" s="11">
        <f>IF(Landbrug!$E$47&gt;0,SUMIF(Landbrug!$B$32:$B$45,$B34,IF($I$31=År2,Landbrug!$D$32:$D$45,Landbrug!$E$32:$E$45)),'[1]Afgrødefordeling - jordtype'!$P5)*(1-Landbrug!$E$5)*Arealanvendelse!P$36</f>
        <v>9899.3836521859339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32.01981339052611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11.212205262520254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3504.626918493298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11.02396776755554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3.8602033031776197</v>
      </c>
      <c r="R34" s="11">
        <f>IF(Landbrug!$E$47&gt;0,SUMIF(Landbrug!$B$32:$B$45,$B34,IF($R$31=År2,Landbrug!$D$32:$D$45,Landbrug!$E$32:$E$45)),'[1]Afgrødefordeling - jordtype'!$P5)*(Landbrug!$E$5)*Arealanvendelse!P$36</f>
        <v>6271.7689078848562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20.286199334706314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7.1035089481323102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21607.576606256382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166.74462839012355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70.611788319212792</v>
      </c>
      <c r="I35" s="11">
        <f>IF(Landbrug!$E$47&gt;0,SUMIF(Landbrug!$B$32:$B$45,$B35,IF($I$31=År2,Landbrug!$D$32:$D$45,Landbrug!$E$32:$E$45)),'[1]Afgrødefordeling - jordtype'!$P6)*(1-Landbrug!$E$5)*Arealanvendelse!P$36</f>
        <v>16298.557051548494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129.33302820628569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54.768999148916187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5770.0927433843399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44.527527903966288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18.856189882030051</v>
      </c>
      <c r="R35" s="11">
        <f>IF(Landbrug!$E$47&gt;0,SUMIF(Landbrug!$B$32:$B$45,$B35,IF($R$31=År2,Landbrug!$D$32:$D$45,Landbrug!$E$32:$E$45)),'[1]Afgrødefordeling - jordtype'!$P6)*(Landbrug!$E$5)*Arealanvendelse!P$36</f>
        <v>10325.974520314447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81.93912808780415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34.698979052326656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108003.46622828607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490.29907405393533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518.89679005879543</v>
      </c>
      <c r="I36" s="11">
        <f>IF(Landbrug!$E$47&gt;0,SUMIF(Landbrug!$B$32:$B$45,$B36,IF($I$31=År2,Landbrug!$D$32:$D$45,Landbrug!$E$32:$E$45)),'[1]Afgrødefordeling - jordtype'!$P7)*(1-Landbrug!$E$5)*Arealanvendelse!P$36</f>
        <v>81466.824723741767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380.29329392112112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402.47469338448758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28841.273045110807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130.92958922878597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138.56633057206236</v>
      </c>
      <c r="R36" s="11">
        <f>IF(Landbrug!$E$47&gt;0,SUMIF(Landbrug!$B$32:$B$45,$B36,IF($R$31=År2,Landbrug!$D$32:$D$45,Landbrug!$E$32:$E$45)),'[1]Afgrødefordeling - jordtype'!$P7)*(Landbrug!$E$5)*Arealanvendelse!P$36</f>
        <v>51613.425267505962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240.93536936160018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254.98842724637026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2205.7041988359533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9.2857334834920593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2.4422390673190355</v>
      </c>
      <c r="I37" s="11">
        <f>IF(Landbrug!$E$47&gt;0,SUMIF(Landbrug!$B$32:$B$45,$B37,IF($I$31=År2,Landbrug!$D$32:$D$45,Landbrug!$E$32:$E$45)),'[1]Afgrødefordeling - jordtype'!$P8)*(1-Landbrug!$E$5)*Arealanvendelse!P$36</f>
        <v>1663.7587999182997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7.2023431407141114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1.8942869538265403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589.01180931463728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2.4796646272023302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0.65217614065369278</v>
      </c>
      <c r="R37" s="11">
        <f>IF(Landbrug!$E$47&gt;0,SUMIF(Landbrug!$B$32:$B$45,$B37,IF($R$31=År2,Landbrug!$D$32:$D$45,Landbrug!$E$32:$E$45)),'[1]Afgrødefordeling - jordtype'!$P8)*(Landbrug!$E$5)*Arealanvendelse!P$36</f>
        <v>1054.0768070185129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4.5630549699802776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1.2001282541461873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9277.396787131378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15.786596774609263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13.920471343561376</v>
      </c>
      <c r="I38" s="11">
        <f>IF(Landbrug!$E$47&gt;0,SUMIF(Landbrug!$B$32:$B$45,$B38,IF($I$31=År2,Landbrug!$D$32:$D$45,Landbrug!$E$32:$E$45)),'[1]Afgrødefordeling - jordtype'!$P9)*(1-Landbrug!$E$5)*Arealanvendelse!P$36</f>
        <v>6997.9240884020192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12.244642514989296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10.797209663086534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2477.4383936893764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4.2156568111174844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3.717326202176515</v>
      </c>
      <c r="R38" s="11">
        <f>IF(Landbrug!$E$47&gt;0,SUMIF(Landbrug!$B$32:$B$45,$B38,IF($R$31=År2,Landbrug!$D$32:$D$45,Landbrug!$E$32:$E$45)),'[1]Afgrødefordeling - jordtype'!$P9)*(Landbrug!$E$5)*Arealanvendelse!P$36</f>
        <v>4433.5449821350066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7.7576110707374477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6.8405878826513575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5705.634145514985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44.104430053355863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16.030614315818145</v>
      </c>
      <c r="I39" s="11">
        <f>IF(Landbrug!$E$47&gt;0,SUMIF(Landbrug!$B$32:$B$45,$B39,IF($I$31=År2,Landbrug!$D$32:$D$45,Landbrug!$E$32:$E$45)),'[1]Afgrødefordeling - jordtype'!$P10)*(1-Landbrug!$E$5)*Arealanvendelse!P$36</f>
        <v>4303.7498063995399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34.208955042120508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12.43391114597727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1523.6339909543344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11.777658200146577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4.2808193172811873</v>
      </c>
      <c r="R39" s="11">
        <f>IF(Landbrug!$E$47&gt;0,SUMIF(Landbrug!$B$32:$B$45,$B39,IF($R$31=År2,Landbrug!$D$32:$D$45,Landbrug!$E$32:$E$45)),'[1]Afgrødefordeling - jordtype'!$P10)*(Landbrug!$E$5)*Arealanvendelse!P$36</f>
        <v>2726.6469480786145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21.673133211381927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7.8775224871220608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28810.102141675179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47.022128502197781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16.465484986344034</v>
      </c>
      <c r="I40" s="11">
        <f>IF(Landbrug!$E$47&gt;0,SUMIF(Landbrug!$B$32:$B$45,$B40,IF($I$31=År2,Landbrug!$D$32:$D$45,Landbrug!$E$32:$E$45)),'[1]Afgrødefordeling - jordtype'!$P11)*(1-Landbrug!$E$5)*Arealanvendelse!P$36</f>
        <v>21731.409402064659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36.472025099757573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12.771212210726548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7693.4569911791195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12.556801134767571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4.3969472915578383</v>
      </c>
      <c r="R40" s="11">
        <f>IF(Landbrug!$E$47&gt;0,SUMIF(Landbrug!$B$32:$B$45,$B40,IF($R$31=År2,Landbrug!$D$32:$D$45,Landbrug!$E$32:$E$45)),'[1]Afgrødefordeling - jordtype'!$P11)*(Landbrug!$E$5)*Arealanvendelse!P$36</f>
        <v>13767.966027085929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23.106904537207772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8.0912200671753247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860.14736621208704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10.143639730031367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5.9749206414668166</v>
      </c>
      <c r="I41" s="11">
        <f>IF(Landbrug!$E$47&gt;0,SUMIF(Landbrug!$B$32:$B$45,$B41,IF($I$31=År2,Landbrug!$D$32:$D$45,Landbrug!$E$32:$E$45)),'[1]Afgrødefordeling - jordtype'!$P12)*(1-Landbrug!$E$5)*Arealanvendelse!P$36</f>
        <v>648.80764633678018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7.8677655525378967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4.6343596631201427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229.6939710760744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2.7087601291119356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1.5955443252087163</v>
      </c>
      <c r="R41" s="11">
        <f>IF(Landbrug!$E$47&gt;0,SUMIF(Landbrug!$B$32:$B$45,$B41,IF($R$31=År2,Landbrug!$D$32:$D$45,Landbrug!$E$32:$E$45)),'[1]Afgrødefordeling - jordtype'!$P12)*(Landbrug!$E$5)*Arealanvendelse!P$36</f>
        <v>411.05302779071883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4.984634306605404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2.9361053035553901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11849.709496550484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72.430507456371714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42.663831286489632</v>
      </c>
      <c r="I42" s="11">
        <f>IF(Landbrug!$E$47&gt;0,SUMIF(Landbrug!$B$32:$B$45,$B42,IF($I$31=År2,Landbrug!$D$32:$D$45,Landbrug!$E$32:$E$45)),'[1]Afgrødefordeling - jordtype'!$P13)*(1-Landbrug!$E$5)*Arealanvendelse!P$36</f>
        <v>8938.2150434159812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56.179662003464955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33.091575713335565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3164.349432756891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19.341861102213823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11.392960339655529</v>
      </c>
      <c r="R42" s="11">
        <f>IF(Landbrug!$E$47&gt;0,SUMIF(Landbrug!$B$32:$B$45,$B42,IF($R$31=År2,Landbrug!$D$32:$D$45,Landbrug!$E$32:$E$45)),'[1]Afgrødefordeling - jordtype'!$P13)*(Landbrug!$E$5)*Arealanvendelse!P$36</f>
        <v>5662.8191381295246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35.592706555120579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20.96521591280959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17114.601907002136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525.84204935186608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399.25570686437896</v>
      </c>
      <c r="I43" s="11">
        <f>IF(Landbrug!$E$47&gt;0,SUMIF(Landbrug!$B$32:$B$45,$B43,IF($I$31=År2,Landbrug!$D$32:$D$45,Landbrug!$E$32:$E$45)),'[1]Afgrødefordeling - jordtype'!$P14)*(1-Landbrug!$E$5)*Arealanvendelse!P$36</f>
        <v>12909.514133808421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407.86168200728787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309.67683994352745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4570.2876388697541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140.42099437717718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106.61734533737112</v>
      </c>
      <c r="R43" s="11">
        <f>IF(Landbrug!$E$47&gt;0,SUMIF(Landbrug!$B$32:$B$45,$B43,IF($R$31=År2,Landbrug!$D$32:$D$45,Landbrug!$E$32:$E$45)),'[1]Afgrødefordeling - jordtype'!$P14)*(Landbrug!$E$5)*Arealanvendelse!P$36</f>
        <v>8178.841451653544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258.40136172175528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196.1962122582226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3214.4172287384959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15.895025733194521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9.362666644078109</v>
      </c>
      <c r="I44" s="11">
        <f>IF(Landbrug!$E$47&gt;0,SUMIF(Landbrug!$B$32:$B$45,$B44,IF($I$31=År2,Landbrug!$D$32:$D$45,Landbrug!$E$32:$E$45)),'[1]Afgrødefordeling - jordtype'!$P15)*(1-Landbrug!$E$5)*Arealanvendelse!P$36</f>
        <v>2424.6292652228931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12.328743848234502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7.2620152196538577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858.37879294539891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4.2446117077496384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2.5002088779395759</v>
      </c>
      <c r="R44" s="11">
        <f>IF(Landbrug!$E$47&gt;0,SUMIF(Landbrug!$B$32:$B$45,$B44,IF($R$31=År2,Landbrug!$D$32:$D$45,Landbrug!$E$32:$E$45)),'[1]Afgrødefordeling - jordtype'!$P15)*(Landbrug!$E$5)*Arealanvendelse!P$36</f>
        <v>1536.1273967207819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7.8108935927096583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4.6008603023638255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1236.0845017332977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33.735181237431256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28.560058598537843</v>
      </c>
      <c r="I45" s="11">
        <f>IF(Landbrug!$E$47&gt;0,SUMIF(Landbrug!$B$32:$B$45,$B45,IF($I$31=År2,Landbrug!$D$32:$D$45,Landbrug!$E$32:$E$45)),'[1]Afgrødefordeling - jordtype'!$P16)*(1-Landbrug!$E$5)*Arealanvendelse!P$36</f>
        <v>932.37636682503978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26.166199107276817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22.152191047832588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330.08431920107205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9.0086513634525787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7.6266852999303616</v>
      </c>
      <c r="R45" s="11">
        <f>IF(Landbrug!$E$47&gt;0,SUMIF(Landbrug!$B$32:$B$45,$B45,IF($R$31=År2,Landbrug!$D$32:$D$45,Landbrug!$E$32:$E$45)),'[1]Afgrødefordeling - jordtype'!$P16)*(Landbrug!$E$5)*Arealanvendelse!P$36</f>
        <v>590.70840300332031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16.577633493607014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14.034552850635615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29984.89215544975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3817.1428137840389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2564.3423464589291</v>
      </c>
      <c r="I46" s="11">
        <f>IF(Landbrug!$E$47&gt;0,SUMIF(Landbrug!$B$32:$B$45,$B46,IF($I$31=År2,Landbrug!$D$32:$D$45,Landbrug!$E$32:$E$45)),'[1]Afgrødefordeling - jordtype'!$P17)*(1-Landbrug!$E$5)*Arealanvendelse!P$36</f>
        <v>22617.551444368019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2960.710902467627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1988.9945734815028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8007.1732147522125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1019.3307862159628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684.78263131884842</v>
      </c>
      <c r="R46" s="11">
        <f>IF(Landbrug!$E$47&gt;0,SUMIF(Landbrug!$B$32:$B$45,$B46,IF($R$31=År2,Landbrug!$D$32:$D$45,Landbrug!$E$32:$E$45)),'[1]Afgrødefordeling - jordtype'!$P17)*(Landbrug!$E$5)*Arealanvendelse!P$36</f>
        <v>14329.382606557581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1875.7626975323744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1260.1304042962747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423735.92064726632</v>
      </c>
      <c r="G47" s="38">
        <f t="shared" si="3"/>
        <v>6816.3264531857831</v>
      </c>
      <c r="H47" s="38">
        <f t="shared" si="3"/>
        <v>4498.8462218577706</v>
      </c>
      <c r="I47" s="38">
        <f t="shared" si="3"/>
        <v>319623.26008647395</v>
      </c>
      <c r="J47" s="38">
        <f t="shared" si="3"/>
        <v>5286.9837544064767</v>
      </c>
      <c r="K47" s="39">
        <f t="shared" si="3"/>
        <v>3489.4641640026366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113154.54784180353</v>
      </c>
      <c r="P47" s="38">
        <f t="shared" si="3"/>
        <v>1820.2335468142192</v>
      </c>
      <c r="Q47" s="38">
        <f t="shared" si="3"/>
        <v>1201.3730374014885</v>
      </c>
      <c r="R47" s="38">
        <f t="shared" si="3"/>
        <v>202497.7812032263</v>
      </c>
      <c r="S47" s="38">
        <f t="shared" si="3"/>
        <v>3349.5762455935255</v>
      </c>
      <c r="T47" s="39">
        <f t="shared" si="3"/>
        <v>2210.7550952566221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3" t="s">
        <v>7</v>
      </c>
      <c r="D49" s="454"/>
      <c r="E49" s="455"/>
      <c r="F49" s="459" t="s">
        <v>8</v>
      </c>
      <c r="G49" s="454"/>
      <c r="H49" s="45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204</v>
      </c>
      <c r="AG4" s="168" t="s">
        <v>203</v>
      </c>
      <c r="AH4" s="168" t="s">
        <v>208</v>
      </c>
      <c r="AI4" s="168" t="s">
        <v>238</v>
      </c>
      <c r="AJ4" s="168" t="s">
        <v>231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4359766.1548592066</v>
      </c>
      <c r="F5" s="237"/>
      <c r="G5" s="237">
        <v>22905.016702681627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2423468</v>
      </c>
      <c r="Q5" s="237"/>
      <c r="R5" s="237">
        <v>11358</v>
      </c>
      <c r="S5" s="237">
        <v>27420225.689801127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8328213.2398871668</v>
      </c>
      <c r="AB5" s="237">
        <v>28542393.411083579</v>
      </c>
      <c r="AC5" s="237"/>
      <c r="AD5" s="237"/>
      <c r="AE5" s="237"/>
      <c r="AF5" s="237"/>
      <c r="AG5" s="237"/>
      <c r="AH5" s="237">
        <v>303106.54439872503</v>
      </c>
      <c r="AI5" s="237"/>
      <c r="AJ5" s="237"/>
      <c r="AK5" s="237"/>
      <c r="AL5" s="237"/>
      <c r="AM5" s="237"/>
      <c r="AN5" s="237">
        <v>74863648.056732491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1641908.826272649</v>
      </c>
      <c r="F7" s="237"/>
      <c r="G7" s="237">
        <v>8642.6829459404253</v>
      </c>
      <c r="H7" s="237"/>
      <c r="I7" s="237"/>
      <c r="J7" s="237">
        <v>142742</v>
      </c>
      <c r="K7" s="237">
        <v>85676.999999999985</v>
      </c>
      <c r="L7" s="237"/>
      <c r="M7" s="237">
        <v>75934</v>
      </c>
      <c r="N7" s="237">
        <v>78</v>
      </c>
      <c r="O7" s="237"/>
      <c r="P7" s="237">
        <v>720407</v>
      </c>
      <c r="Q7" s="237"/>
      <c r="R7" s="237">
        <v>3786.0000000000009</v>
      </c>
      <c r="S7" s="237">
        <v>12062711.339392358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2773589.7536241808</v>
      </c>
      <c r="AB7" s="237">
        <v>14279256.306077445</v>
      </c>
      <c r="AC7" s="237"/>
      <c r="AD7" s="237"/>
      <c r="AE7" s="237"/>
      <c r="AF7" s="237"/>
      <c r="AG7" s="237"/>
      <c r="AH7" s="237">
        <v>138923.83284941566</v>
      </c>
      <c r="AI7" s="237"/>
      <c r="AJ7" s="237"/>
      <c r="AK7" s="237"/>
      <c r="AL7" s="237"/>
      <c r="AM7" s="237"/>
      <c r="AN7" s="237">
        <v>32656322.741161991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1960770.3285865572</v>
      </c>
      <c r="F8" s="237"/>
      <c r="G8" s="237">
        <v>9820.8337567412018</v>
      </c>
      <c r="H8" s="237"/>
      <c r="I8" s="237"/>
      <c r="J8" s="237">
        <v>142742</v>
      </c>
      <c r="K8" s="237">
        <v>85677.000000000015</v>
      </c>
      <c r="L8" s="237"/>
      <c r="M8" s="237">
        <v>75934</v>
      </c>
      <c r="N8" s="237">
        <v>78</v>
      </c>
      <c r="O8" s="237"/>
      <c r="P8" s="237">
        <v>707407</v>
      </c>
      <c r="Q8" s="237"/>
      <c r="R8" s="237">
        <v>3786</v>
      </c>
      <c r="S8" s="237">
        <v>11004004.683742102</v>
      </c>
      <c r="T8" s="237"/>
      <c r="U8" s="237">
        <v>330026.00000000006</v>
      </c>
      <c r="V8" s="237"/>
      <c r="W8" s="237"/>
      <c r="X8" s="237"/>
      <c r="Y8" s="237">
        <v>28645</v>
      </c>
      <c r="Z8" s="237"/>
      <c r="AA8" s="237">
        <v>2885789.4862629864</v>
      </c>
      <c r="AB8" s="237">
        <v>11348267.7716728</v>
      </c>
      <c r="AC8" s="237"/>
      <c r="AD8" s="237"/>
      <c r="AE8" s="237"/>
      <c r="AF8" s="237"/>
      <c r="AG8" s="237"/>
      <c r="AH8" s="237">
        <v>164182.7115493094</v>
      </c>
      <c r="AI8" s="237"/>
      <c r="AJ8" s="237"/>
      <c r="AK8" s="237"/>
      <c r="AL8" s="237"/>
      <c r="AM8" s="237"/>
      <c r="AN8" s="237">
        <v>29116907.815570492</v>
      </c>
    </row>
    <row r="9" spans="1:40" x14ac:dyDescent="0.25">
      <c r="A9" s="78" t="s">
        <v>112</v>
      </c>
      <c r="B9" s="237"/>
      <c r="C9" s="237">
        <v>209511.71619619365</v>
      </c>
      <c r="D9" s="237"/>
      <c r="E9" s="237"/>
      <c r="F9" s="237"/>
      <c r="G9" s="237"/>
      <c r="H9" s="237"/>
      <c r="I9" s="237"/>
      <c r="J9" s="237"/>
      <c r="K9" s="237">
        <v>41244890.863743842</v>
      </c>
      <c r="L9" s="237"/>
      <c r="M9" s="237">
        <v>2587381.5679163407</v>
      </c>
      <c r="N9" s="237"/>
      <c r="O9" s="237">
        <v>16252009.860477313</v>
      </c>
      <c r="P9" s="237"/>
      <c r="Q9" s="237">
        <v>0</v>
      </c>
      <c r="R9" s="237">
        <v>18318909.208937183</v>
      </c>
      <c r="S9" s="237"/>
      <c r="T9" s="237">
        <v>5093508.3226583023</v>
      </c>
      <c r="U9" s="237">
        <v>17563747.498458248</v>
      </c>
      <c r="V9" s="237"/>
      <c r="W9" s="237"/>
      <c r="X9" s="237"/>
      <c r="Y9" s="237">
        <v>2894924.5536562409</v>
      </c>
      <c r="Z9" s="237">
        <v>130666.08500411626</v>
      </c>
      <c r="AA9" s="237"/>
      <c r="AB9" s="237"/>
      <c r="AC9" s="237"/>
      <c r="AD9" s="237"/>
      <c r="AE9" s="237"/>
      <c r="AF9" s="237">
        <v>1056066.4311203619</v>
      </c>
      <c r="AG9" s="237">
        <v>518474.50518527994</v>
      </c>
      <c r="AH9" s="237"/>
      <c r="AI9" s="237">
        <v>711702.03677310201</v>
      </c>
      <c r="AJ9" s="237"/>
      <c r="AK9" s="237"/>
      <c r="AL9" s="237"/>
      <c r="AM9" s="237"/>
      <c r="AN9" s="237">
        <v>106581792.65012652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68548.311983630774</v>
      </c>
      <c r="D11" s="237"/>
      <c r="E11" s="237"/>
      <c r="F11" s="237"/>
      <c r="G11" s="237"/>
      <c r="H11" s="237"/>
      <c r="I11" s="237"/>
      <c r="J11" s="237"/>
      <c r="K11" s="237">
        <v>13752566.439236915</v>
      </c>
      <c r="L11" s="237"/>
      <c r="M11" s="237">
        <v>859703.11316950095</v>
      </c>
      <c r="N11" s="237"/>
      <c r="O11" s="237">
        <v>5415467.797502934</v>
      </c>
      <c r="P11" s="237"/>
      <c r="Q11" s="237">
        <v>0</v>
      </c>
      <c r="R11" s="237">
        <v>5941557.836232366</v>
      </c>
      <c r="S11" s="237"/>
      <c r="T11" s="237">
        <v>1695876.8276391989</v>
      </c>
      <c r="U11" s="237">
        <v>5606170.2254394982</v>
      </c>
      <c r="V11" s="237"/>
      <c r="W11" s="237"/>
      <c r="X11" s="237"/>
      <c r="Y11" s="237">
        <v>975255.52958529233</v>
      </c>
      <c r="Z11" s="237">
        <v>43206.208765439995</v>
      </c>
      <c r="AA11" s="237"/>
      <c r="AB11" s="237"/>
      <c r="AC11" s="237"/>
      <c r="AD11" s="237"/>
      <c r="AE11" s="237"/>
      <c r="AF11" s="237">
        <v>480030.19596380083</v>
      </c>
      <c r="AG11" s="237">
        <v>237634.14820991998</v>
      </c>
      <c r="AH11" s="237"/>
      <c r="AI11" s="237">
        <v>235662.08058992066</v>
      </c>
      <c r="AJ11" s="237"/>
      <c r="AK11" s="237"/>
      <c r="AL11" s="237"/>
      <c r="AM11" s="237"/>
      <c r="AN11" s="237">
        <v>35311678.714318417</v>
      </c>
    </row>
    <row r="12" spans="1:40" x14ac:dyDescent="0.25">
      <c r="A12" s="79">
        <v>2050</v>
      </c>
      <c r="B12" s="237"/>
      <c r="C12" s="237">
        <v>68548.311983630774</v>
      </c>
      <c r="D12" s="237"/>
      <c r="E12" s="237"/>
      <c r="F12" s="237"/>
      <c r="G12" s="237"/>
      <c r="H12" s="237"/>
      <c r="I12" s="237"/>
      <c r="J12" s="237"/>
      <c r="K12" s="237">
        <v>13752566.439236915</v>
      </c>
      <c r="L12" s="237"/>
      <c r="M12" s="237">
        <v>859703.11316950095</v>
      </c>
      <c r="N12" s="237"/>
      <c r="O12" s="237">
        <v>5415467.7975029349</v>
      </c>
      <c r="P12" s="237"/>
      <c r="Q12" s="237">
        <v>0</v>
      </c>
      <c r="R12" s="237">
        <v>5776514.5630036891</v>
      </c>
      <c r="S12" s="237"/>
      <c r="T12" s="237">
        <v>1695876.8276391989</v>
      </c>
      <c r="U12" s="237">
        <v>5606170.2254394982</v>
      </c>
      <c r="V12" s="237"/>
      <c r="W12" s="237"/>
      <c r="X12" s="237"/>
      <c r="Y12" s="237">
        <v>975255.52958529233</v>
      </c>
      <c r="Z12" s="237">
        <v>43206.208765439995</v>
      </c>
      <c r="AA12" s="237"/>
      <c r="AB12" s="237"/>
      <c r="AC12" s="237"/>
      <c r="AD12" s="237"/>
      <c r="AE12" s="237"/>
      <c r="AF12" s="237">
        <v>576036.23515656102</v>
      </c>
      <c r="AG12" s="237">
        <v>280840.35697535996</v>
      </c>
      <c r="AH12" s="237"/>
      <c r="AI12" s="237">
        <v>235662.08058992066</v>
      </c>
      <c r="AJ12" s="237"/>
      <c r="AK12" s="237"/>
      <c r="AL12" s="237"/>
      <c r="AM12" s="237"/>
      <c r="AN12" s="237">
        <v>35285847.68904794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5407060.3939809352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558483.45438534976</v>
      </c>
      <c r="AE17" s="237">
        <v>8468381.4765873924</v>
      </c>
      <c r="AF17" s="237"/>
      <c r="AG17" s="237"/>
      <c r="AH17" s="237"/>
      <c r="AI17" s="237"/>
      <c r="AJ17" s="237">
        <v>431488.09445322049</v>
      </c>
      <c r="AK17" s="237"/>
      <c r="AL17" s="237"/>
      <c r="AM17" s="237"/>
      <c r="AN17" s="237">
        <v>17813606.419406898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/>
      <c r="AH18" s="237"/>
      <c r="AI18" s="237"/>
      <c r="AJ18" s="237">
        <v>112887.06079513082</v>
      </c>
      <c r="AK18" s="237"/>
      <c r="AL18" s="237"/>
      <c r="AM18" s="237"/>
      <c r="AN18" s="237">
        <v>6209404.1530503789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1956056.1352419853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179702.03995268475</v>
      </c>
      <c r="AE19" s="237">
        <v>2848752.9835421797</v>
      </c>
      <c r="AF19" s="237"/>
      <c r="AG19" s="237"/>
      <c r="AH19" s="237"/>
      <c r="AI19" s="237"/>
      <c r="AJ19" s="237">
        <v>164905.32282633631</v>
      </c>
      <c r="AK19" s="237"/>
      <c r="AL19" s="237"/>
      <c r="AM19" s="237"/>
      <c r="AN19" s="237">
        <v>6132147.4815631853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1557239.0462033886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168999.02703766507</v>
      </c>
      <c r="AE20" s="237">
        <v>2609390.000720527</v>
      </c>
      <c r="AF20" s="237"/>
      <c r="AG20" s="237"/>
      <c r="AH20" s="237"/>
      <c r="AI20" s="237"/>
      <c r="AJ20" s="237">
        <v>153695.71083175336</v>
      </c>
      <c r="AK20" s="237"/>
      <c r="AL20" s="237"/>
      <c r="AM20" s="237"/>
      <c r="AN20" s="237">
        <v>5472054.7847933341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104203.4407339669</v>
      </c>
      <c r="AK21" s="237"/>
      <c r="AL21" s="237"/>
      <c r="AM21" s="237">
        <v>2330919.0257364037</v>
      </c>
      <c r="AN21" s="237">
        <v>2435122.4664703701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104203.4407339669</v>
      </c>
      <c r="AK22" s="237"/>
      <c r="AL22" s="237"/>
      <c r="AM22" s="237">
        <v>827693.20492220437</v>
      </c>
      <c r="AN22" s="237">
        <v>931896.64565617125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783291.25515859458</v>
      </c>
      <c r="AN23" s="237">
        <v>783291.25515859458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719934.56565560447</v>
      </c>
      <c r="AN24" s="237">
        <v>719934.56565560447</v>
      </c>
    </row>
    <row r="25" spans="1:40" x14ac:dyDescent="0.25">
      <c r="A25" s="78" t="s">
        <v>114</v>
      </c>
      <c r="B25" s="237"/>
      <c r="C25" s="237"/>
      <c r="D25" s="237"/>
      <c r="E25" s="237">
        <v>2187636.3871966996</v>
      </c>
      <c r="F25" s="237"/>
      <c r="G25" s="237">
        <v>6493.0018558535139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12259458.780348275</v>
      </c>
      <c r="T25" s="237"/>
      <c r="U25" s="237"/>
      <c r="V25" s="237"/>
      <c r="W25" s="237"/>
      <c r="X25" s="237"/>
      <c r="Y25" s="237"/>
      <c r="Z25" s="237"/>
      <c r="AA25" s="237"/>
      <c r="AB25" s="237">
        <v>17589633.341972247</v>
      </c>
      <c r="AC25" s="237"/>
      <c r="AD25" s="237"/>
      <c r="AE25" s="237"/>
      <c r="AF25" s="237"/>
      <c r="AG25" s="237"/>
      <c r="AH25" s="237"/>
      <c r="AI25" s="237"/>
      <c r="AJ25" s="237"/>
      <c r="AK25" s="237">
        <v>59673190.00489302</v>
      </c>
      <c r="AL25" s="237">
        <v>2504895.699359688</v>
      </c>
      <c r="AM25" s="237"/>
      <c r="AN25" s="237">
        <v>94221307.215625778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944815.08868008247</v>
      </c>
      <c r="AM26" s="237"/>
      <c r="AN26" s="237">
        <v>35015134.317045711</v>
      </c>
    </row>
    <row r="27" spans="1:40" x14ac:dyDescent="0.25">
      <c r="A27" s="79">
        <v>2030</v>
      </c>
      <c r="B27" s="237"/>
      <c r="C27" s="237"/>
      <c r="D27" s="237"/>
      <c r="E27" s="237">
        <v>621579.76994607435</v>
      </c>
      <c r="F27" s="237"/>
      <c r="G27" s="237">
        <v>960.29810510449158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1340301.259932484</v>
      </c>
      <c r="T27" s="237"/>
      <c r="U27" s="237"/>
      <c r="V27" s="237"/>
      <c r="W27" s="237"/>
      <c r="X27" s="237"/>
      <c r="Y27" s="237"/>
      <c r="Z27" s="237"/>
      <c r="AA27" s="237"/>
      <c r="AB27" s="237">
        <v>1586584.0340086047</v>
      </c>
      <c r="AC27" s="237"/>
      <c r="AD27" s="237"/>
      <c r="AE27" s="237"/>
      <c r="AF27" s="237"/>
      <c r="AG27" s="237"/>
      <c r="AH27" s="237"/>
      <c r="AI27" s="237"/>
      <c r="AJ27" s="237"/>
      <c r="AK27" s="237">
        <v>27161966.695509233</v>
      </c>
      <c r="AL27" s="237">
        <v>812449.95882101241</v>
      </c>
      <c r="AM27" s="237"/>
      <c r="AN27" s="237">
        <v>31523842.016322516</v>
      </c>
    </row>
    <row r="28" spans="1:40" x14ac:dyDescent="0.25">
      <c r="A28" s="79">
        <v>2050</v>
      </c>
      <c r="B28" s="237"/>
      <c r="C28" s="237"/>
      <c r="D28" s="237"/>
      <c r="E28" s="237">
        <v>742291.62439348234</v>
      </c>
      <c r="F28" s="237"/>
      <c r="G28" s="237">
        <v>1091.203750749022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1222667.1870824555</v>
      </c>
      <c r="T28" s="237"/>
      <c r="U28" s="237"/>
      <c r="V28" s="237"/>
      <c r="W28" s="237"/>
      <c r="X28" s="237"/>
      <c r="Y28" s="237"/>
      <c r="Z28" s="237"/>
      <c r="AA28" s="237"/>
      <c r="AB28" s="237">
        <v>1260918.6412969774</v>
      </c>
      <c r="AC28" s="237"/>
      <c r="AD28" s="237"/>
      <c r="AE28" s="237"/>
      <c r="AF28" s="237"/>
      <c r="AG28" s="237"/>
      <c r="AH28" s="237"/>
      <c r="AI28" s="237"/>
      <c r="AJ28" s="237"/>
      <c r="AK28" s="237">
        <v>23707731.573875297</v>
      </c>
      <c r="AL28" s="237">
        <v>747630.65185859334</v>
      </c>
      <c r="AM28" s="237"/>
      <c r="AN28" s="237">
        <v>27682330.882257555</v>
      </c>
    </row>
    <row r="29" spans="1:40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3101454.7378544817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3101454.7378544817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1421500.0881833041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1421500.0881833041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1679954.6496711776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1679954.6496711776</v>
      </c>
    </row>
    <row r="33" spans="1:40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1674036.0474599604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1674036.0474599604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678407.81727843033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678407.81727843033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515329.13383230095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515329.13383230095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480299.09634922922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480299.09634922922</v>
      </c>
    </row>
    <row r="37" spans="1:40" x14ac:dyDescent="0.25">
      <c r="A37" s="78" t="s">
        <v>61</v>
      </c>
      <c r="B37" s="237">
        <v>182574.19618217932</v>
      </c>
      <c r="C37" s="237">
        <v>209511.71619619365</v>
      </c>
      <c r="D37" s="237">
        <v>1462906</v>
      </c>
      <c r="E37" s="237">
        <v>6547402.5420559067</v>
      </c>
      <c r="F37" s="237">
        <v>281468.55244752642</v>
      </c>
      <c r="G37" s="237">
        <v>29398.018558535139</v>
      </c>
      <c r="H37" s="237">
        <v>197788.71253069426</v>
      </c>
      <c r="I37" s="237">
        <v>1445379.0531089196</v>
      </c>
      <c r="J37" s="237">
        <v>428226</v>
      </c>
      <c r="K37" s="237">
        <v>44603376.601598322</v>
      </c>
      <c r="L37" s="237">
        <v>1513844.376677237</v>
      </c>
      <c r="M37" s="237">
        <v>8222243.9618972763</v>
      </c>
      <c r="N37" s="237">
        <v>2948427</v>
      </c>
      <c r="O37" s="237">
        <v>16252009.860477313</v>
      </c>
      <c r="P37" s="237">
        <v>2423468</v>
      </c>
      <c r="Q37" s="237">
        <v>692260.49385742994</v>
      </c>
      <c r="R37" s="237">
        <v>19988649.490925312</v>
      </c>
      <c r="S37" s="237">
        <v>39679684.470149398</v>
      </c>
      <c r="T37" s="237">
        <v>5093508.3226583023</v>
      </c>
      <c r="U37" s="237">
        <v>18553825.498458248</v>
      </c>
      <c r="V37" s="237">
        <v>2647325.8446415998</v>
      </c>
      <c r="W37" s="237">
        <v>336392.95646566537</v>
      </c>
      <c r="X37" s="237">
        <v>1674036.0474599604</v>
      </c>
      <c r="Y37" s="237">
        <v>2980859.5536562409</v>
      </c>
      <c r="Z37" s="237">
        <v>130666.08500411626</v>
      </c>
      <c r="AA37" s="237">
        <v>8328213.2398871668</v>
      </c>
      <c r="AB37" s="237">
        <v>46132026.753055826</v>
      </c>
      <c r="AC37" s="237">
        <v>682979.63888483576</v>
      </c>
      <c r="AD37" s="237">
        <v>558483.45438534976</v>
      </c>
      <c r="AE37" s="237">
        <v>8468381.4765873924</v>
      </c>
      <c r="AF37" s="237">
        <v>1056066.4311203619</v>
      </c>
      <c r="AG37" s="237">
        <v>518474.50518527994</v>
      </c>
      <c r="AH37" s="237">
        <v>303106.54439872503</v>
      </c>
      <c r="AI37" s="237">
        <v>711702.03677310201</v>
      </c>
      <c r="AJ37" s="237">
        <v>535691.53518718737</v>
      </c>
      <c r="AK37" s="237">
        <v>59673190.00489302</v>
      </c>
      <c r="AL37" s="237">
        <v>2504895.699359688</v>
      </c>
      <c r="AM37" s="237">
        <v>2330919.0257364037</v>
      </c>
      <c r="AN37" s="237">
        <v>310329363.70046079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279</v>
      </c>
      <c r="B2" s="78">
        <v>1</v>
      </c>
    </row>
    <row r="4" spans="1:11" x14ac:dyDescent="0.25">
      <c r="A4" s="77" t="s">
        <v>306</v>
      </c>
      <c r="B4" s="77" t="s">
        <v>62</v>
      </c>
    </row>
    <row r="5" spans="1:11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108</v>
      </c>
      <c r="G5" s="168" t="s">
        <v>14</v>
      </c>
      <c r="H5" s="168" t="s">
        <v>158</v>
      </c>
      <c r="I5" s="168" t="s">
        <v>54</v>
      </c>
      <c r="J5" s="168" t="s">
        <v>159</v>
      </c>
      <c r="K5" s="168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231597.25208892074</v>
      </c>
      <c r="D7" s="76">
        <v>0.29522195184836164</v>
      </c>
      <c r="E7" s="76">
        <v>812449.95882101241</v>
      </c>
      <c r="F7" s="76">
        <v>20754.071278017291</v>
      </c>
      <c r="G7" s="76">
        <v>5146.7083806234805</v>
      </c>
      <c r="H7" s="76">
        <v>142742</v>
      </c>
      <c r="I7" s="76">
        <v>441355.81396357878</v>
      </c>
      <c r="J7" s="76">
        <v>5415467.797502934</v>
      </c>
      <c r="K7" s="76">
        <v>7069513.9255142948</v>
      </c>
    </row>
    <row r="8" spans="1:11" x14ac:dyDescent="0.25">
      <c r="A8" s="78">
        <v>2050</v>
      </c>
      <c r="B8" s="76">
        <v>0.18489040050189942</v>
      </c>
      <c r="C8" s="76">
        <v>272269.3418410077</v>
      </c>
      <c r="D8" s="76">
        <v>9.5137343159876764E-2</v>
      </c>
      <c r="E8" s="76">
        <v>747630.65185859334</v>
      </c>
      <c r="F8" s="76">
        <v>163525.05971223337</v>
      </c>
      <c r="G8" s="76">
        <v>25950.691837427992</v>
      </c>
      <c r="H8" s="76">
        <v>142742</v>
      </c>
      <c r="I8" s="76">
        <v>464412.98263243266</v>
      </c>
      <c r="J8" s="76">
        <v>5415467.7975029349</v>
      </c>
      <c r="K8" s="76">
        <v>7231998.8054123735</v>
      </c>
    </row>
    <row r="9" spans="1:11" x14ac:dyDescent="0.25">
      <c r="A9" s="78" t="s">
        <v>61</v>
      </c>
      <c r="B9" s="76">
        <v>370459.88762915425</v>
      </c>
      <c r="C9" s="76">
        <v>707516.21493543452</v>
      </c>
      <c r="D9" s="76">
        <v>282332.42070039728</v>
      </c>
      <c r="E9" s="76">
        <v>2504895.699359688</v>
      </c>
      <c r="F9" s="76">
        <v>184279.13099025065</v>
      </c>
      <c r="G9" s="76">
        <v>31097.400218051473</v>
      </c>
      <c r="H9" s="76">
        <v>428226</v>
      </c>
      <c r="I9" s="76">
        <v>1326398.7864374395</v>
      </c>
      <c r="J9" s="76">
        <v>16252009.860477313</v>
      </c>
      <c r="K9" s="76">
        <v>22087215.400747731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X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3" width="9.85546875" style="168" bestFit="1" customWidth="1"/>
    <col min="24" max="24" width="12.5703125" style="168" bestFit="1" customWidth="1"/>
    <col min="25" max="26" width="9.85546875" style="168" bestFit="1" customWidth="1"/>
    <col min="27" max="27" width="9.28515625" style="168" bestFit="1" customWidth="1"/>
    <col min="28" max="28" width="12" style="168" bestFit="1" customWidth="1"/>
    <col min="29" max="29" width="12.85546875" style="168" bestFit="1" customWidth="1"/>
    <col min="30" max="30" width="13.85546875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9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1.42578125" style="168" bestFit="1" customWidth="1"/>
    <col min="49" max="50" width="12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50" x14ac:dyDescent="0.25">
      <c r="A2" s="77" t="s">
        <v>301</v>
      </c>
      <c r="B2" s="78">
        <v>1</v>
      </c>
    </row>
    <row r="4" spans="1:50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208</v>
      </c>
      <c r="X5" s="168" t="s">
        <v>204</v>
      </c>
      <c r="Y5" s="168" t="s">
        <v>56</v>
      </c>
      <c r="Z5" s="168" t="s">
        <v>55</v>
      </c>
      <c r="AA5" s="168" t="s">
        <v>238</v>
      </c>
      <c r="AB5" s="168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25">
      <c r="A7" s="78">
        <v>2030</v>
      </c>
      <c r="B7" s="98">
        <v>159514.08577732509</v>
      </c>
      <c r="C7" s="98">
        <v>208601.65776323655</v>
      </c>
      <c r="D7" s="98">
        <v>2858990.8004409829</v>
      </c>
      <c r="E7" s="98">
        <v>1020329.0563265749</v>
      </c>
      <c r="F7" s="98">
        <v>114655.84934403934</v>
      </c>
      <c r="G7" s="98">
        <v>1374464.7761217668</v>
      </c>
      <c r="H7" s="98">
        <v>19633790.63002957</v>
      </c>
      <c r="I7" s="98">
        <v>1943930.4726515138</v>
      </c>
      <c r="J7" s="98">
        <v>217857.98383709742</v>
      </c>
      <c r="K7" s="98"/>
      <c r="L7" s="98">
        <v>1517091.440859722</v>
      </c>
      <c r="M7" s="98">
        <v>2350675.2410932588</v>
      </c>
      <c r="N7" s="98">
        <v>279460.19505556813</v>
      </c>
      <c r="O7" s="98"/>
      <c r="P7" s="98">
        <v>5033066.9797744127</v>
      </c>
      <c r="Q7" s="98">
        <v>1488819.1584892445</v>
      </c>
      <c r="R7" s="98">
        <v>201922.37904121177</v>
      </c>
      <c r="S7" s="98">
        <v>97016.53393111816</v>
      </c>
      <c r="T7" s="98">
        <v>1268180.5191812452</v>
      </c>
      <c r="U7" s="98">
        <v>120600</v>
      </c>
      <c r="V7" s="98">
        <v>4539787.1932864804</v>
      </c>
      <c r="W7" s="98">
        <v>555695.33139766264</v>
      </c>
      <c r="X7" s="98">
        <v>9216.5797625050109</v>
      </c>
      <c r="Y7" s="98">
        <v>880362.49952358752</v>
      </c>
      <c r="Z7" s="98">
        <v>1933087.1070249293</v>
      </c>
      <c r="AA7" s="98">
        <v>22002.486326229817</v>
      </c>
      <c r="AB7" s="98">
        <v>47829118.957039282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25">
      <c r="A8" s="78">
        <v>2050</v>
      </c>
      <c r="B8" s="98">
        <v>130199.80401195865</v>
      </c>
      <c r="C8" s="98">
        <v>191040.56790169282</v>
      </c>
      <c r="D8" s="98">
        <v>3059441.780978662</v>
      </c>
      <c r="E8" s="98">
        <v>1218478.704193075</v>
      </c>
      <c r="F8" s="98">
        <v>73602.257568286732</v>
      </c>
      <c r="G8" s="98">
        <v>1289066.8796105941</v>
      </c>
      <c r="H8" s="98">
        <v>18926850.122144811</v>
      </c>
      <c r="I8" s="98">
        <v>1797189.798135357</v>
      </c>
      <c r="J8" s="98">
        <v>78236.541949857725</v>
      </c>
      <c r="K8" s="98"/>
      <c r="L8" s="98">
        <v>1445630.4565539155</v>
      </c>
      <c r="M8" s="98">
        <v>2037605.0597173451</v>
      </c>
      <c r="N8" s="98">
        <v>279460.19505556813</v>
      </c>
      <c r="O8" s="98"/>
      <c r="P8" s="98">
        <v>4604097.8520915266</v>
      </c>
      <c r="Q8" s="98">
        <v>1328852.402628239</v>
      </c>
      <c r="R8" s="98">
        <v>174489.67286973639</v>
      </c>
      <c r="S8" s="98">
        <v>78876.104206330288</v>
      </c>
      <c r="T8" s="98">
        <v>1066580.7616045058</v>
      </c>
      <c r="U8" s="98">
        <v>120600</v>
      </c>
      <c r="V8" s="98">
        <v>4723434.7239489537</v>
      </c>
      <c r="W8" s="98">
        <v>656730.84619723761</v>
      </c>
      <c r="X8" s="98">
        <v>2164.4997927095101</v>
      </c>
      <c r="Y8" s="98">
        <v>824629.38934643252</v>
      </c>
      <c r="Z8" s="98">
        <v>1810667.4246186719</v>
      </c>
      <c r="AA8" s="98">
        <v>4487.4675846939317</v>
      </c>
      <c r="AB8" s="98">
        <v>45922413.312710151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78" t="s">
        <v>61</v>
      </c>
      <c r="B9" s="98">
        <v>466310.78919127956</v>
      </c>
      <c r="C9" s="98">
        <v>612353.23542067618</v>
      </c>
      <c r="D9" s="98">
        <v>9148961.6536611579</v>
      </c>
      <c r="E9" s="98">
        <v>3591025.7676625075</v>
      </c>
      <c r="F9" s="98">
        <v>326533.38694122521</v>
      </c>
      <c r="G9" s="98">
        <v>4166089.6913405759</v>
      </c>
      <c r="H9" s="98">
        <v>42678644.462474547</v>
      </c>
      <c r="I9" s="98">
        <v>5781994.0216530049</v>
      </c>
      <c r="J9" s="98">
        <v>2270764.8550983742</v>
      </c>
      <c r="K9" s="98">
        <v>51892.132620096323</v>
      </c>
      <c r="L9" s="98">
        <v>4228984.1436811294</v>
      </c>
      <c r="M9" s="98">
        <v>6925063.5421395442</v>
      </c>
      <c r="N9" s="98">
        <v>559800.49011113623</v>
      </c>
      <c r="O9" s="98">
        <v>8064.2063400965635</v>
      </c>
      <c r="P9" s="98">
        <v>14906164.831865938</v>
      </c>
      <c r="Q9" s="98">
        <v>4474036.2026183978</v>
      </c>
      <c r="R9" s="98">
        <v>593422.41934647132</v>
      </c>
      <c r="S9" s="98">
        <v>281838.94970940368</v>
      </c>
      <c r="T9" s="98">
        <v>3717412.7119646575</v>
      </c>
      <c r="U9" s="98">
        <v>241276.5</v>
      </c>
      <c r="V9" s="98">
        <v>13631545.818914093</v>
      </c>
      <c r="W9" s="98">
        <v>1212426.1775949001</v>
      </c>
      <c r="X9" s="98">
        <v>11381.079555214521</v>
      </c>
      <c r="Y9" s="98">
        <v>2616566.5313550867</v>
      </c>
      <c r="Z9" s="98">
        <v>5748856.7030443773</v>
      </c>
      <c r="AA9" s="98">
        <v>125315.98695687829</v>
      </c>
      <c r="AB9" s="98">
        <v>128376726.29126076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5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5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5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5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5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5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313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20.124979170891422</v>
      </c>
      <c r="C7" s="235">
        <v>0</v>
      </c>
      <c r="D7" s="235">
        <v>45.610793557018212</v>
      </c>
      <c r="E7" s="235">
        <v>20.963550496861103</v>
      </c>
      <c r="F7" s="235">
        <v>0.35905402506237244</v>
      </c>
      <c r="G7" s="235">
        <v>2.1977887873274424</v>
      </c>
      <c r="H7" s="235">
        <v>0</v>
      </c>
      <c r="I7" s="235">
        <v>5.7716862989217699</v>
      </c>
      <c r="J7" s="235">
        <v>44.595115183387243</v>
      </c>
      <c r="K7" s="235">
        <v>139.62296751946957</v>
      </c>
    </row>
    <row r="8" spans="1:11" x14ac:dyDescent="0.25">
      <c r="A8" s="79">
        <v>2050</v>
      </c>
      <c r="B8" s="235">
        <v>20.27401193227044</v>
      </c>
      <c r="C8" s="235">
        <v>0</v>
      </c>
      <c r="D8" s="235">
        <v>43.61941028233889</v>
      </c>
      <c r="E8" s="235">
        <v>16.363270408358925</v>
      </c>
      <c r="F8" s="235">
        <v>0.35905402506237249</v>
      </c>
      <c r="G8" s="235">
        <v>2.6246031288318838</v>
      </c>
      <c r="H8" s="235">
        <v>0</v>
      </c>
      <c r="I8" s="235">
        <v>5.3793498791113672</v>
      </c>
      <c r="J8" s="235">
        <v>40.928955861930156</v>
      </c>
      <c r="K8" s="235">
        <v>129.54865551790405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5.3565666439563122</v>
      </c>
      <c r="C11" s="235">
        <v>2.1694819870080004</v>
      </c>
      <c r="D11" s="235">
        <v>1.4201719861750002</v>
      </c>
      <c r="E11" s="235">
        <v>0.45076703431999998</v>
      </c>
      <c r="F11" s="235">
        <v>0</v>
      </c>
      <c r="G11" s="235">
        <v>15.798263648699116</v>
      </c>
      <c r="H11" s="235">
        <v>0</v>
      </c>
      <c r="I11" s="235">
        <v>0</v>
      </c>
      <c r="J11" s="235">
        <v>0</v>
      </c>
      <c r="K11" s="235">
        <v>25.195251300158432</v>
      </c>
    </row>
    <row r="12" spans="1:11" x14ac:dyDescent="0.25">
      <c r="A12" s="79">
        <v>2050</v>
      </c>
      <c r="B12" s="235">
        <v>5.3987208014361867</v>
      </c>
      <c r="C12" s="235">
        <v>2.1694819870080004</v>
      </c>
      <c r="D12" s="235">
        <v>1.4201719861750002</v>
      </c>
      <c r="E12" s="235">
        <v>0.45076703431999998</v>
      </c>
      <c r="F12" s="235">
        <v>0</v>
      </c>
      <c r="G12" s="235">
        <v>14.687068814582961</v>
      </c>
      <c r="H12" s="235">
        <v>0</v>
      </c>
      <c r="I12" s="235">
        <v>0</v>
      </c>
      <c r="J12" s="235">
        <v>0</v>
      </c>
      <c r="K12" s="235">
        <v>24.126210623522148</v>
      </c>
    </row>
    <row r="13" spans="1:11" x14ac:dyDescent="0.25">
      <c r="A13" s="78" t="s">
        <v>287</v>
      </c>
      <c r="B13" s="235">
        <v>57.942921627664163</v>
      </c>
      <c r="C13" s="235">
        <v>0</v>
      </c>
      <c r="D13" s="235">
        <v>89.230203839357102</v>
      </c>
      <c r="E13" s="235">
        <v>56.900411393777219</v>
      </c>
      <c r="F13" s="235">
        <v>0.71810805012474499</v>
      </c>
      <c r="G13" s="235">
        <v>4.8223919161593258</v>
      </c>
      <c r="H13" s="235">
        <v>0</v>
      </c>
      <c r="I13" s="235">
        <v>15.102083305862713</v>
      </c>
      <c r="J13" s="235">
        <v>133.01316596965924</v>
      </c>
      <c r="K13" s="235">
        <v>357.72928610260453</v>
      </c>
    </row>
    <row r="14" spans="1:11" x14ac:dyDescent="0.25">
      <c r="A14" s="78" t="s">
        <v>244</v>
      </c>
      <c r="B14" s="235">
        <v>18.2384421495995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35.577615421287078</v>
      </c>
      <c r="H14" s="235">
        <v>0</v>
      </c>
      <c r="I14" s="235">
        <v>0</v>
      </c>
      <c r="J14" s="235">
        <v>0</v>
      </c>
      <c r="K14" s="235">
        <v>65.937320593395583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1167839.1253408799</v>
      </c>
      <c r="C4" s="236">
        <v>128467.8</v>
      </c>
      <c r="D4" s="236">
        <v>6379079.0003640465</v>
      </c>
      <c r="E4" s="236">
        <v>1795901.2499451877</v>
      </c>
      <c r="F4" s="236">
        <v>60009.02925833522</v>
      </c>
      <c r="G4" s="236">
        <v>2429944.7309030532</v>
      </c>
      <c r="H4" s="236">
        <v>1483522.0930239339</v>
      </c>
      <c r="I4" s="236">
        <v>13444763.028835436</v>
      </c>
    </row>
    <row r="5" spans="1:9" x14ac:dyDescent="0.25">
      <c r="A5" s="78">
        <v>2050</v>
      </c>
      <c r="B5" s="236">
        <v>1187149.6972346362</v>
      </c>
      <c r="C5" s="236">
        <v>128467.8</v>
      </c>
      <c r="D5" s="236">
        <v>6127704.0116923712</v>
      </c>
      <c r="E5" s="236">
        <v>1413624.0772773363</v>
      </c>
      <c r="F5" s="236">
        <v>60009.02925833522</v>
      </c>
      <c r="G5" s="236">
        <v>2358111.1669086041</v>
      </c>
      <c r="H5" s="236">
        <v>1360695.4007436582</v>
      </c>
      <c r="I5" s="236">
        <v>12635761.18311494</v>
      </c>
    </row>
    <row r="6" spans="1:9" x14ac:dyDescent="0.25">
      <c r="A6" s="78" t="s">
        <v>61</v>
      </c>
      <c r="B6" s="236">
        <v>3432293.762575516</v>
      </c>
      <c r="C6" s="236">
        <v>385403.4</v>
      </c>
      <c r="D6" s="236">
        <v>12635509.372056417</v>
      </c>
      <c r="E6" s="236">
        <v>4884943.3178777508</v>
      </c>
      <c r="F6" s="236">
        <v>120018.05851667044</v>
      </c>
      <c r="G6" s="236">
        <v>5492072.0136449905</v>
      </c>
      <c r="H6" s="236">
        <v>4420090.9721987676</v>
      </c>
      <c r="I6" s="236">
        <v>31370330.896870114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311</v>
      </c>
      <c r="I2" s="168" t="s">
        <v>333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11015796.351312721</v>
      </c>
      <c r="C4" s="98">
        <v>-50273.43159900204</v>
      </c>
      <c r="D4" s="98">
        <v>5465486.5519993426</v>
      </c>
      <c r="E4" s="98">
        <v>7550802.4044669205</v>
      </c>
      <c r="F4" s="98">
        <v>-840120.34066998609</v>
      </c>
      <c r="G4" s="98">
        <v>-536702.28626369708</v>
      </c>
      <c r="H4" s="98">
        <v>0</v>
      </c>
      <c r="I4" s="98">
        <v>-573396.54662085196</v>
      </c>
      <c r="J4" s="98">
        <v>22031592.702625446</v>
      </c>
    </row>
    <row r="5" spans="1:10" x14ac:dyDescent="0.25">
      <c r="A5" s="78">
        <v>2050</v>
      </c>
      <c r="B5" s="98">
        <v>9491172.4200949166</v>
      </c>
      <c r="C5" s="98">
        <v>-50273.43159900204</v>
      </c>
      <c r="D5" s="98">
        <v>5367713.1906586625</v>
      </c>
      <c r="E5" s="98">
        <v>7298722.430061643</v>
      </c>
      <c r="F5" s="98">
        <v>-2125652.3109115865</v>
      </c>
      <c r="G5" s="98">
        <v>-468243.95884098974</v>
      </c>
      <c r="H5" s="98">
        <v>0</v>
      </c>
      <c r="I5" s="98">
        <v>-531093.49927380856</v>
      </c>
      <c r="J5" s="98">
        <v>18982344.840189837</v>
      </c>
    </row>
    <row r="6" spans="1:10" x14ac:dyDescent="0.25">
      <c r="A6" s="78" t="s">
        <v>61</v>
      </c>
      <c r="B6" s="98">
        <v>34418530.889685206</v>
      </c>
      <c r="C6" s="98">
        <v>-100705.30039800408</v>
      </c>
      <c r="D6" s="98">
        <v>16352461.643394722</v>
      </c>
      <c r="E6" s="98">
        <v>24574991.024262745</v>
      </c>
      <c r="F6" s="98">
        <v>-3527672.6515815724</v>
      </c>
      <c r="G6" s="98">
        <v>-1170153.4559997465</v>
      </c>
      <c r="H6" s="98">
        <v>0</v>
      </c>
      <c r="I6" s="98">
        <v>-1710390.3699929356</v>
      </c>
      <c r="J6" s="98">
        <v>68837061.779370412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-469132.82551179174</v>
      </c>
      <c r="D9" s="168" t="s">
        <v>332</v>
      </c>
      <c r="E9" s="168" t="s">
        <v>333</v>
      </c>
      <c r="G9" s="168" t="s">
        <v>331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311</v>
      </c>
      <c r="E11" s="168" t="s">
        <v>311</v>
      </c>
      <c r="G11" s="168" t="s">
        <v>311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9469652.3351534642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5018539.2049980592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4035594.6727019669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736981.47294718213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1266439.3224080352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-616326.92700172681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-443965.99796390499</v>
      </c>
      <c r="D19" s="168" t="s">
        <v>332</v>
      </c>
      <c r="E19" s="98" t="str">
        <f t="shared" si="4"/>
        <v>Træprodukter</v>
      </c>
      <c r="G19" s="168" t="s">
        <v>331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-490146.91923689621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8425734.4289324582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4925781.8657493982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3816751.9097367898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736981.47294718213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1266439.3224080354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-1443005.1943611833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-411275.34580557019</v>
      </c>
      <c r="D29" s="168" t="s">
        <v>332</v>
      </c>
      <c r="E29" s="98" t="str">
        <f t="shared" si="4"/>
        <v>Træprodukter</v>
      </c>
      <c r="G29" s="168" t="s">
        <v>331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-428477.10804294422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-137317.43481230648</v>
      </c>
      <c r="D39" s="168" t="s">
        <v>332</v>
      </c>
      <c r="E39" s="98" t="str">
        <f t="shared" si="4"/>
        <v>Træprodukter</v>
      </c>
      <c r="G39" s="168" t="s">
        <v>331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1609731.9421966076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446947.3470012836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1208228.4290668541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111931.1514318781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192289.56090888608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-160347.25796288223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-129950.98332286018</v>
      </c>
      <c r="D49" s="168" t="s">
        <v>332</v>
      </c>
      <c r="E49" s="98" t="str">
        <f t="shared" si="4"/>
        <v>Træprodukter</v>
      </c>
      <c r="G49" s="168" t="s">
        <v>331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-46555.367026800843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1432600.4012299182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441931.32490926457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1174991.2176267505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111931.15143187805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192289.56090888605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-316524.5311586124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-119440.53379045248</v>
      </c>
      <c r="D59" s="168" t="s">
        <v>332</v>
      </c>
      <c r="E59" s="98" t="str">
        <f t="shared" si="4"/>
        <v>Træprodukter</v>
      </c>
      <c r="G59" s="168" t="s">
        <v>331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-39766.850798045503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277149.96974686731</v>
      </c>
      <c r="C6" s="98">
        <v>1374464.7761217668</v>
      </c>
      <c r="D6" s="98">
        <v>39891.423067646123</v>
      </c>
      <c r="E6" s="98">
        <v>34893534.157449789</v>
      </c>
      <c r="F6" s="98">
        <v>272445.90669641481</v>
      </c>
      <c r="G6" s="98">
        <v>880362.49952358752</v>
      </c>
      <c r="H6" s="98">
        <v>2174422.5703875218</v>
      </c>
      <c r="I6" s="98">
        <v>6715369.7025579223</v>
      </c>
      <c r="J6" s="98">
        <v>7453287.6662992202</v>
      </c>
      <c r="K6" s="98">
        <v>1933087.1070249293</v>
      </c>
      <c r="L6" s="98">
        <v>179702.03995268475</v>
      </c>
      <c r="M6" s="98">
        <v>515329.13383230095</v>
      </c>
      <c r="N6" s="98">
        <v>2492719.6880745371</v>
      </c>
      <c r="O6" s="98">
        <v>59201766.640735194</v>
      </c>
    </row>
    <row r="7" spans="1:15" x14ac:dyDescent="0.25">
      <c r="A7" s="78">
        <v>2050</v>
      </c>
      <c r="B7" s="98">
        <v>259588.87988532361</v>
      </c>
      <c r="C7" s="98">
        <v>1289066.8796105941</v>
      </c>
      <c r="D7" s="98">
        <v>37360.953711062597</v>
      </c>
      <c r="E7" s="98">
        <v>34445048.211052902</v>
      </c>
      <c r="F7" s="98">
        <v>253272.83359244262</v>
      </c>
      <c r="G7" s="98">
        <v>824629.38934643252</v>
      </c>
      <c r="H7" s="98">
        <v>2037513.1044893467</v>
      </c>
      <c r="I7" s="98">
        <v>6434256.6740213456</v>
      </c>
      <c r="J7" s="98">
        <v>7381826.6819934137</v>
      </c>
      <c r="K7" s="98">
        <v>1810667.4246186719</v>
      </c>
      <c r="L7" s="98">
        <v>168999.02703766507</v>
      </c>
      <c r="M7" s="98">
        <v>480299.09634922922</v>
      </c>
      <c r="N7" s="98">
        <v>2332752.9322135313</v>
      </c>
      <c r="O7" s="98">
        <v>57755282.087921977</v>
      </c>
    </row>
    <row r="8" spans="1:15" x14ac:dyDescent="0.25">
      <c r="A8" s="78" t="s">
        <v>61</v>
      </c>
      <c r="B8" s="98">
        <v>821864.95161686977</v>
      </c>
      <c r="C8" s="98">
        <v>4166089.6913405759</v>
      </c>
      <c r="D8" s="98">
        <v>118980.26667148025</v>
      </c>
      <c r="E8" s="98">
        <v>87282021.064072877</v>
      </c>
      <c r="F8" s="98">
        <v>806328.16174180224</v>
      </c>
      <c r="G8" s="98">
        <v>2616566.5313550867</v>
      </c>
      <c r="H8" s="98">
        <v>6474254.5155104361</v>
      </c>
      <c r="I8" s="98">
        <v>22259414.346023683</v>
      </c>
      <c r="J8" s="98">
        <v>22782809.642139375</v>
      </c>
      <c r="K8" s="98">
        <v>5748856.7030443773</v>
      </c>
      <c r="L8" s="98">
        <v>558483.45438534976</v>
      </c>
      <c r="M8" s="98">
        <v>1674036.0474599604</v>
      </c>
      <c r="N8" s="98">
        <v>7454895.7562746387</v>
      </c>
      <c r="O8" s="98">
        <v>162764601.13163653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5179259.7430223692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214161.84763488721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397049.43546707177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27136587.733802605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209727.86129070079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1684191.1850670902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1914743.5473328009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5765243.9580687238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30694.935205896549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1491840.6351818247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1055232.9746646266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679822.00220339897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140070.99404320476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4931706.2535388134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199367.45685670001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367729.31318887876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26645387.494822316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193718.4082328768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1568806.308043394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1780122.6131143337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5675509.2625816874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28565.28523056208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1388742.1614343196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983449.7427254892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632878.59681876935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131051.12576863175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1538745.3574347503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62904.656720576306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118504.81295486072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7740799.9666379569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62807.246394125483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488697.95225826954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580195.01499224489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1683984.4240595349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9235.3984880191911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441503.35045841202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323061.108725222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200505.45348915044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39662.610991368812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1505200.0174677742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60139.381804839322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112790.01758245569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7783060.7751449523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59641.575143281989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467199.52830888401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554811.33276094752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1702098.7369561824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8833.9151758514763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422177.75868709118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309381.10479126737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191716.3466485255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37978.9277568201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2609390.000720527</v>
      </c>
      <c r="C8" s="236">
        <v>719934.56565560447</v>
      </c>
      <c r="D8" s="236">
        <v>3329324.5663761315</v>
      </c>
    </row>
    <row r="9" spans="1:4" x14ac:dyDescent="0.25">
      <c r="A9" s="78" t="s">
        <v>61</v>
      </c>
      <c r="B9" s="236">
        <v>8468381.4765873924</v>
      </c>
      <c r="C9" s="236">
        <v>2330919.0257364037</v>
      </c>
      <c r="D9" s="236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2438269.9999999995</v>
      </c>
      <c r="E6" s="236">
        <v>551420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2326270</v>
      </c>
      <c r="E7" s="236">
        <v>551420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7342910</v>
      </c>
      <c r="E8" s="236">
        <v>1575760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73355.65559030803</v>
      </c>
      <c r="C7" s="236">
        <v>4800.5763036916524</v>
      </c>
      <c r="D7" s="236">
        <v>611635.55330061878</v>
      </c>
      <c r="E7" s="236">
        <v>12188.369316877988</v>
      </c>
      <c r="F7" s="236">
        <v>17979.036904897468</v>
      </c>
      <c r="G7" s="236">
        <v>52180.214949630557</v>
      </c>
      <c r="H7" s="236">
        <v>955894.59838454169</v>
      </c>
      <c r="I7" s="236">
        <v>161292.62837529014</v>
      </c>
      <c r="J7" s="236">
        <v>66253.853061968635</v>
      </c>
      <c r="K7" s="236">
        <v>120314.65968415652</v>
      </c>
      <c r="L7" s="236">
        <v>31449.965814834726</v>
      </c>
      <c r="M7" s="236">
        <v>226191.23191640226</v>
      </c>
      <c r="N7" s="236">
        <v>7387.694680383488</v>
      </c>
      <c r="O7" s="236">
        <v>97664.580818476839</v>
      </c>
      <c r="P7" s="236">
        <v>2438588.619102079</v>
      </c>
    </row>
    <row r="8" spans="1:16" x14ac:dyDescent="0.25">
      <c r="A8" s="78">
        <v>2050</v>
      </c>
      <c r="B8" s="236">
        <v>69886.312921356031</v>
      </c>
      <c r="C8" s="236">
        <v>4573.1948696079771</v>
      </c>
      <c r="D8" s="236">
        <v>583084.65144162241</v>
      </c>
      <c r="E8" s="236">
        <v>11605.287622279115</v>
      </c>
      <c r="F8" s="236">
        <v>17129.300187766592</v>
      </c>
      <c r="G8" s="236">
        <v>49727.719169388787</v>
      </c>
      <c r="H8" s="236">
        <v>910758.59838454146</v>
      </c>
      <c r="I8" s="236">
        <v>153676.62837529014</v>
      </c>
      <c r="J8" s="236">
        <v>63121.361997482541</v>
      </c>
      <c r="K8" s="236">
        <v>114602.65968415646</v>
      </c>
      <c r="L8" s="236">
        <v>29941.671625575891</v>
      </c>
      <c r="M8" s="236">
        <v>218264.67415784561</v>
      </c>
      <c r="N8" s="236">
        <v>7060.9336186244273</v>
      </c>
      <c r="O8" s="236">
        <v>93140.306399637528</v>
      </c>
      <c r="P8" s="236">
        <v>2326573.3004551749</v>
      </c>
    </row>
    <row r="9" spans="1:16" x14ac:dyDescent="0.25">
      <c r="A9" s="78" t="s">
        <v>61</v>
      </c>
      <c r="B9" s="236">
        <v>220095.18137808636</v>
      </c>
      <c r="C9" s="236">
        <v>14488.552066405537</v>
      </c>
      <c r="D9" s="236">
        <v>1483651.6203978891</v>
      </c>
      <c r="E9" s="236">
        <v>36545.735507985097</v>
      </c>
      <c r="F9" s="236">
        <v>54051.03355941028</v>
      </c>
      <c r="G9" s="236">
        <v>156983.45492100084</v>
      </c>
      <c r="H9" s="236">
        <v>3204474.5294520846</v>
      </c>
      <c r="I9" s="236">
        <v>495109.93263368466</v>
      </c>
      <c r="J9" s="236">
        <v>199313.85112859157</v>
      </c>
      <c r="K9" s="236">
        <v>396348.94170100626</v>
      </c>
      <c r="L9" s="236">
        <v>95357.99430412965</v>
      </c>
      <c r="M9" s="236">
        <v>665460.92115055397</v>
      </c>
      <c r="N9" s="236">
        <v>23028.255685582328</v>
      </c>
      <c r="O9" s="236">
        <v>298621.91567084327</v>
      </c>
      <c r="P9" s="236">
        <v>7343531.9195572548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1793018.9539286131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325214.84176963597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56865.440000000002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83774.559999999998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37531.780740740738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74459.330370370357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1695786.3613360205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325214.84176963597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56865.440000000002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83774.559999999998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37531.780740740738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74459.330370370357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536817.04607138666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76609.15823036409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8636.5600000000013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12723.44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5700.2192592592592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11308.669629629629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522049.63866397925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76609.15823036409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8636.5600000000013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12723.44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5700.2192592592592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11308.669629629629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9267413.626535669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1047387.2944076648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16178843.958241226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7365165.8833250785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800812.88842738699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12411632.548340486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1475029.3734643301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345076.7055923352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570294.93435708468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3997767.4898431636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1871155.0736210924</v>
      </c>
      <c r="J16" s="76">
        <f t="shared" si="2"/>
        <v>1871155.0736210924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5095490.041758772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43835.265633911426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169204.1253468981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72033.659146159596</v>
      </c>
      <c r="J17" s="76">
        <f t="shared" si="2"/>
        <v>72033.659146159596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3377277.1166749215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72171.319236256371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317553.80463952804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243214.4589734145</v>
      </c>
      <c r="J18" s="76">
        <f t="shared" si="2"/>
        <v>243214.4589734145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591651.11157261301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360741.64085235406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17900000.219093811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17900000.219093811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8862701.4516595136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7367.2575493194499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152870.59414837859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152870.59414837859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30987.369727135854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1316061.4645487806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1316061.4645487806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19057.349691034611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1548480.7719103347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1548480.7719103347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96228.425648341828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4283127.2256076951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4283127.2256076951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2872.9723507791814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24391.535258115255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24391.535258115255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39579.133862000126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1179297.6366550995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1179297.6366550995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57164.365090069885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816813.6531768695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194587.49876659786</v>
      </c>
      <c r="J26" s="76">
        <f t="shared" si="2"/>
        <v>194587.49876659786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10736.453060017713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536822.65300088562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536822.65300088562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4128.6374128486204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100698.47348411271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100698.47348411271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100152.3337600521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1381100.6825511185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1381100.6825511185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418353.46042417659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2932657.7575734779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1372630.4634322664</v>
      </c>
      <c r="J30" s="76">
        <f t="shared" si="2"/>
        <v>1372630.4634322664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32156.405329522484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124123.72457195679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52842.009906303036</v>
      </c>
      <c r="J31" s="76">
        <f t="shared" si="2"/>
        <v>52842.009906303036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52942.993750950387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232949.17250418171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178415.7712209528</v>
      </c>
      <c r="J32" s="76">
        <f t="shared" si="2"/>
        <v>178415.7712209528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264630.64052955853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13130972.383076696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13130972.383076696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5404.4276108966669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112141.87292610585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112141.87292610585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22731.524644182758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965428.29798335978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965428.29798335978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13979.973710876255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1135925.0280897063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1135925.0280897063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70590.658334600521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3141990.2024730695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3141990.2024730695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2107.537437635528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17892.992845525634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17892.992845525634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29034.218286413503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865101.92786632653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865101.92786632653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41934.284363479273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599193.15031876799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142744.30397328344</v>
      </c>
      <c r="J40" s="76">
        <f t="shared" si="2"/>
        <v>142744.30397328344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7875.9813909336926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393799.06954668462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393799.06954668462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3028.6605130889202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73869.768611924883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73869.768611924883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73469.134782530236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1013139.3686510921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1013139.3686510921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152291.70407614647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715268.44653443713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334781.39640044328</v>
      </c>
      <c r="J58" s="76">
        <f t="shared" si="2"/>
        <v>334781.39640044328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11705.780465233727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25755.058179607247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10964.455378353152</v>
      </c>
      <c r="J59" s="76">
        <f t="shared" si="2"/>
        <v>10964.455378353152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19272.647414102903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46639.806742129033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35721.427983796624</v>
      </c>
      <c r="J60" s="76">
        <f t="shared" si="2"/>
        <v>35721.427983796624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96332.539370288971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3728416.0707719163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3728416.0707719163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1967.3543266144493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23268.8832980324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23268.8832980324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8274.8750800375929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200321.59096536084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200321.59096536084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5089.0795004071579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235698.81815109611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235698.81815109611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25696.863218803875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949326.92695123726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949326.92695123726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767.19926603777083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3712.7074081365845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3712.7074081365845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10569.221956174357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179504.36598904245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179504.36598904245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15265.186568441022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124329.61144616365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29618.736195014739</v>
      </c>
      <c r="J68" s="76">
        <f t="shared" si="2"/>
        <v>29618.736195014739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2867.0651512746385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81711.356811327205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81711.356811327205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1102.5123830427694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15327.611178887284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15327.611178887284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26744.704637287185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368809.47694819031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368809.47694819031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265048.44319423975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1244853.0231503858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582653.45748553809</v>
      </c>
      <c r="J72" s="76">
        <f t="shared" ref="J72:J139" si="15">IF(I72&lt;&gt;0,I72,H72)</f>
        <v>582653.45748553809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20372.737356280617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44824.096731288621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19082.535362872713</v>
      </c>
      <c r="J73" s="76">
        <f t="shared" si="15"/>
        <v>19082.535362872713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33542.110677186654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81171.907838791725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62169.564213730569</v>
      </c>
      <c r="J74" s="76">
        <f t="shared" si="15"/>
        <v>62169.564213730569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167657.12711623736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6488934.3850560039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6488934.3850560039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3423.9829716521344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40497.158597215617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40497.158597215617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14401.590493032652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348639.64616887126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348639.64616887126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8857.0326732978465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410210.16340085189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410210.16340085189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44722.81423624888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1652208.3431740133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1652208.3431740133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1335.2334082584114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6461.5950325849299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6461.5950325849299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18394.671215036771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312409.35309369088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312409.35309369088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26567.526836602257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216383.22426462296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51548.440970522613</v>
      </c>
      <c r="J82" s="76">
        <f t="shared" si="15"/>
        <v>51548.440970522613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4989.8394629679997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142210.42469458797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142210.42469458797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1918.8122721494169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26676.170612808965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26676.170612808965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46546.477175528751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641875.92025054153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641875.92025054153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7661.8786419114076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64451.723135758752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30166.629013691891</v>
      </c>
      <c r="J100" s="76">
        <f t="shared" si="15"/>
        <v>30166.629013691891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656.80844004057417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3042.3366942679399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1295.1849961899777</v>
      </c>
      <c r="J101" s="76">
        <f t="shared" si="15"/>
        <v>1295.1849961899777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703.29931090502282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3713.4203615785209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2844.1086549329884</v>
      </c>
      <c r="J102" s="76">
        <f t="shared" si="15"/>
        <v>2844.1086549329884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6490.2942906279959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386458.08324115339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386458.08324115339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30.355350523173726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755.84822802702581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755.84822802702581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479.23230655887977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24424.112538083351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24424.112538083351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12.572812639090197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1225.90552848729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1225.90552848729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1622.9611736184906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86685.602205310832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86685.602205310832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27.648538779246895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281.6833130829674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281.6833130829674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488.98933052674028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17483.878162176712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17483.878162176712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1206.9698702861729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20695.469300907916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4930.2305261449583</v>
      </c>
      <c r="J110" s="76">
        <f t="shared" si="15"/>
        <v>4930.2305261449583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138.67246392907253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8320.3478357443528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8320.3478357443528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227.7513200970759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6665.8922955241724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6665.8922955241724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25133.097627836476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415902.49954543804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415902.49954543804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5942.8239222737075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49991.034834166428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23398.303854131595</v>
      </c>
      <c r="J114" s="76">
        <f t="shared" si="15"/>
        <v>23398.303854131595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509.44384429073193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2359.7438867546707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1004.5912678679017</v>
      </c>
      <c r="J115" s="76">
        <f t="shared" si="15"/>
        <v>1004.5912678679017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545.50380718668021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2880.2601019456715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2205.9912120801896</v>
      </c>
      <c r="J116" s="76">
        <f t="shared" si="15"/>
        <v>2205.9912120801896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5034.1016838813175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299750.55066502915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299750.55066502915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23.544682928195929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586.2626049120787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586.2626049120787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371.70951784144017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18944.205077544382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18944.205077544382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9.7519179321287925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950.85566368673085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950.85566368673085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1258.8260579777664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67236.417408708454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67236.417408708454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21.445184053741457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218.48353513951798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218.48353513951798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379.27741054196122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13561.113958127353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13561.113958127353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936.16849780993959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16052.137575156699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3824.0610798540411</v>
      </c>
      <c r="J124" s="76">
        <f t="shared" si="15"/>
        <v>3824.0610798540411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107.5592650985582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6453.5559059134921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6453.5559059134921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176.65197488232016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5170.3017038727858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5170.3017038727858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19494.118975798079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322588.6808115067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322588.6808115067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2046.0300179883995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11531.507022583339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5397.3218619201325</v>
      </c>
      <c r="J142" s="76">
        <f t="shared" si="29"/>
        <v>5397.3218619201325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175.39429260078944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463.08302709630834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197.14392224089337</v>
      </c>
      <c r="J143" s="76">
        <f t="shared" si="29"/>
        <v>197.14392224089337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187.80922656107916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545.39799393337398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417.72032355357118</v>
      </c>
      <c r="J144" s="76">
        <f t="shared" si="29"/>
        <v>417.72032355357118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1733.1698353409072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80495.8944469204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80495.8944469204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8.106100511333505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115.04988455735641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115.04988455735641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127.97431682690761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3717.6660918518392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3717.6660918518392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3.3574470795461528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186.59869045250284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186.59869045250284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433.3959638944005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19213.292535528009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19213.292535528009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7.3832728159399634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42.875846565813916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42.875846565813916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130.57983498472259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2661.272580374949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2661.272580374949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322.30954062684162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3150.1183248717425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750.44490658493794</v>
      </c>
      <c r="J152" s="76">
        <f t="shared" si="29"/>
        <v>750.44490658493794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37.031129978393189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1266.4646452610471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1266.4646452610471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60.818770347797177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1014.6350955583725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1014.6350955583725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6711.5487721635291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111062.70908176208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111062.70908176208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3765.0847376260986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21220.168184650196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9932.099718825526</v>
      </c>
      <c r="J156" s="76">
        <f t="shared" si="29"/>
        <v>9932.099718825526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322.75888835063154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852.16092737887129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362.78234738447645</v>
      </c>
      <c r="J157" s="76">
        <f t="shared" si="29"/>
        <v>362.78234738447645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345.60473027942174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1003.6361367314408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768.6849171226105</v>
      </c>
      <c r="J158" s="76">
        <f t="shared" si="29"/>
        <v>768.6849171226105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3189.3624420875854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148127.76985629729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148127.76985629729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14.9167681063113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211.71368973287628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211.71368973287628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235.49710554434719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6841.2133443590501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6841.2133443590501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6.1783417865075565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343.37711338882144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343.37711338882144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797.53107953512472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35356.115916707968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35356.115916707968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13.586627541445402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78.899719993580078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78.899719993580078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240.29175496950162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4897.2481766830833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4897.2481766830833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593.11091310307495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5796.817408549935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1380.9614909707609</v>
      </c>
      <c r="J166" s="76">
        <f t="shared" si="29"/>
        <v>1380.9614909707609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68.144328808907531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2330.5360452646373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2330.5360452646373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111.91811556255288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1867.1217327996628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1867.1217327996628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12350.527424201924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204376.52781569344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204376.52781569344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3662.942628167918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35948.118952839941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16825.517075876731</v>
      </c>
      <c r="J184" s="76">
        <f t="shared" si="29"/>
        <v>16825.517075876731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210.90938785747409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1139.7543319817901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485.21674570294493</v>
      </c>
      <c r="J185" s="76">
        <f t="shared" si="29"/>
        <v>485.21674570294493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273.11810681640105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1682.4075379890303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1288.5559333457982</v>
      </c>
      <c r="J186" s="76">
        <f t="shared" si="29"/>
        <v>1288.5559333457982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6298.9657026268824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437576.54943008424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437576.54943008424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7.3213666207429391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212.68570033258234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212.68570033258234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387.5220821847393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23041.775953310385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23041.775953310385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4.1906880921254537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476.71266213348292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476.71266213348292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521.15308935917199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32475.133610327444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32475.133610327444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14.934663861115773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177.5134146532221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177.5134146532221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264.13299239417614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11018.128408035105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11018.128408035105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840.38287254815123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16811.359390705387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4004.9286174154681</v>
      </c>
      <c r="J194" s="76">
        <f t="shared" si="29"/>
        <v>4004.9286174154681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74.905464339689473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5243.3825037782626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5243.3825037782626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176.81613472378581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6037.6241125195156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6037.6241125195156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16884.321517134074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325968.71120979049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325968.71120979049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2841.1077875232327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27882.631826753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13050.465826511743</v>
      </c>
      <c r="J198" s="76">
        <f t="shared" si="29"/>
        <v>13050.465826511743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163.5887768745468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884.03375023005083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376.35126039165488</v>
      </c>
      <c r="J199" s="76">
        <f t="shared" si="29"/>
        <v>376.35126039165488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211.84005837890712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1304.9347596140678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999.4495323884147</v>
      </c>
      <c r="J200" s="76">
        <f t="shared" si="29"/>
        <v>999.4495323884147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4885.7004675571425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339399.8400802596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339399.8400802596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5.6787107615467285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164.96654762293247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164.96654762293247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300.57582585806449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17872.015956760617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17872.015956760617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3.2504458251844333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369.75519255560704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369.75519255560704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404.22475888209794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25188.86162497905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25188.86162497905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11.583853231433325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137.68567950881649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137.68567950881649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204.87088600900333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8546.0498843948735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8546.0498843948735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651.83066350452339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13039.484625418308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3106.3642099971566</v>
      </c>
      <c r="J208" s="76">
        <f t="shared" si="29"/>
        <v>3106.3642099971566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58.099326051955742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4066.9528236369024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4066.9528236369024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137.14484454668226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4682.994691837931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4682.994691837931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13096.076629889445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252832.85541664565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252832.85541664565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978.15312949556619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6431.7285246225556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3010.3705359495875</v>
      </c>
      <c r="J226" s="76">
        <f t="shared" si="42"/>
        <v>3010.3705359495875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56.321296486144433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173.48536314034095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73.856269696016213</v>
      </c>
      <c r="J227" s="76">
        <f t="shared" si="42"/>
        <v>73.856269696016213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72.933528592553259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247.09879487157048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189.25296699213578</v>
      </c>
      <c r="J228" s="76">
        <f t="shared" si="42"/>
        <v>189.25296699213578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1682.0774006202294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91143.431235703145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91143.431235703145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1.9550996013950637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32.373516749700158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32.373516749700158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103.48399522359757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3507.2565696747861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3507.2565696747861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1.1190824121923435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72.561838093673771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72.561838093673771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139.16885331013916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7197.8993778894501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7197.8993778894501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3.9881564295811422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27.019839573540828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27.019839573540828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70.534141355802859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1677.1017704062715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1677.1017704062715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224.41605566959052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2558.906517782732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609.6019782924302</v>
      </c>
      <c r="J236" s="76">
        <f t="shared" si="42"/>
        <v>609.6019782924302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20.002774216759306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798.11069124869618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798.11069124869618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47.217025512596194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919.00454534272581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919.00454534272581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4508.7935050881479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87046.76740923179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87046.76740923179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1799.9879701402513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11835.604899100807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5539.654873024132</v>
      </c>
      <c r="J240" s="76">
        <f t="shared" si="42"/>
        <v>5539.654873024132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103.64190746907171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319.2460947388322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135.9095963234515</v>
      </c>
      <c r="J241" s="76">
        <f t="shared" si="42"/>
        <v>135.9095963234515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134.21157703004721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454.70882297780003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348.26148751869692</v>
      </c>
      <c r="J242" s="76">
        <f t="shared" si="42"/>
        <v>348.26148751869692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3095.3426356899681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167721.26452856639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167721.26452856639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3.597755460591272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59.573433794200575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59.573433794200575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190.4302515502724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6454.0197677081542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6454.0197677081542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2.0593246791333639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133.527595753063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133.527595753063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256.09718378721317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13245.505125728614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13245.505125728614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7.3389670592635889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49.721648605851996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49.721648605851996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129.79624774097564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3086.1865288812019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3086.1865288812019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412.96826471321828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4708.8751339963646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1121.7836905208683</v>
      </c>
      <c r="J250" s="76">
        <f t="shared" si="42"/>
        <v>1121.7836905208683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36.80891250449303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1468.6756089292721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1468.6756089292721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86.888315689699709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1691.1433151312283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1691.1433151312283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8297.0383923327736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160182.62320237653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160182.62320237653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170742.22298669259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1196902.9831367151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560210.44125713944</v>
      </c>
      <c r="J268" s="76">
        <f t="shared" si="42"/>
        <v>560210.44125713944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13123.964897187461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50658.504503143602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21566.362160215107</v>
      </c>
      <c r="J269" s="76">
        <f t="shared" si="42"/>
        <v>21566.362160215107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21607.576606256382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95073.337067528089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72816.668860019752</v>
      </c>
      <c r="J270" s="76">
        <f t="shared" si="42"/>
        <v>72816.668860019752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108003.46622828607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5359131.9942475548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5359131.9942475548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2205.7041988359533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45768.362125846033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45768.362125846033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9277.396787131378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394019.3862979025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394019.3862979025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5705.634145514985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463604.06400273996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463604.06400273996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28810.102141675179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1282337.6463259624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1282337.6463259624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860.14736621208704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7302.6511391406202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7302.6511391406202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11849.709496550484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353073.27474763698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353073.27474763698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17114.601907002136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244548.16360331836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58258.104891435258</v>
      </c>
      <c r="J278" s="76">
        <f t="shared" si="55"/>
        <v>58258.104891435258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3214.4172287384959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160720.86143692481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160720.86143692481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1236.0845017332977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30148.402481299941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30148.402481299941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29984.89215544975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413491.66282365209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413491.66282365209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128790.55866223614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902821.81622227526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422565.75108283595</v>
      </c>
      <c r="J282" s="76">
        <f t="shared" si="55"/>
        <v>422565.75108283595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9899.3836521859339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38211.620897437708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16267.469067347753</v>
      </c>
      <c r="J283" s="76">
        <f t="shared" si="55"/>
        <v>16267.469067347753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16298.557051548494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71713.651026813372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54925.485321436361</v>
      </c>
      <c r="J284" s="76">
        <f t="shared" si="55"/>
        <v>54925.485321436361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81466.824723741767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4042383.8427920663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4042383.8427920663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1663.7587999182997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34522.995098304724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34522.995098304724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6997.9240884020192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297208.13046350796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297208.13046350796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4303.7498063995399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349695.73053789698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349695.73053789698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21731.409402064659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967265.03248589812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967265.03248589812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648.80764633678018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5508.3769173992641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5508.3769173992641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8938.2150434159812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266322.55049764359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266322.55049764359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12909.514133808421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184462.24993070407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43943.986111483864</v>
      </c>
      <c r="J292" s="76">
        <f t="shared" si="55"/>
        <v>43943.986111483864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2424.6292652228931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121231.46326114466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121231.46326114466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932.37636682503978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22740.886995732679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22740.886995732679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22617.551444368019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311896.03441783501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311896.03441783501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45595.046580076254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214146.25527264416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100231.1547803611</v>
      </c>
      <c r="J310" s="76">
        <f t="shared" si="55"/>
        <v>100231.1547803611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3504.626918493298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7710.8801460689547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3282.6794915316927</v>
      </c>
      <c r="J311" s="76">
        <f t="shared" si="55"/>
        <v>3282.6794915316927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5770.0927433843399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13963.624438990104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10694.739957822521</v>
      </c>
      <c r="J312" s="76">
        <f t="shared" si="55"/>
        <v>10694.739957822521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28841.273045110807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1116261.0954287506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1116261.0954287506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589.01180931463728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6966.5371746688725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6966.5371746688725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2477.4383936893764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59974.85106932505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59974.85106932505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1523.6339909543344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70566.539770904099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70566.539770904099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7693.4569911791195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284221.68966222758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284221.68966222758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229.6939710760744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1111.5580342284468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1111.5580342284468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3164.349432756891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53742.322854993843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53742.322854993843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4570.2876388697541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37223.396110507652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8867.6376999462063</v>
      </c>
      <c r="J320" s="76">
        <f t="shared" si="55"/>
        <v>8867.6376999462063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858.37879294539891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24463.795598943871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24463.795598943871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330.08431920107205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4588.9771206002688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4588.9771206002688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8007.1732147522125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110418.91863143303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110418.91863143303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81595.44571934751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383229.32991005946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179370.48786440332</v>
      </c>
      <c r="J324" s="76">
        <f t="shared" si="55"/>
        <v>179370.48786440332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6271.7689078848562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13799.145951128259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5874.5788491492222</v>
      </c>
      <c r="J325" s="76">
        <f t="shared" si="55"/>
        <v>5874.5788491492222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10325.974520314447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24988.858339160965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19138.966601963381</v>
      </c>
      <c r="J326" s="76">
        <f t="shared" si="55"/>
        <v>19138.966601963381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51613.425267505962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1997625.3661834439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1997625.3661834439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1054.0768070185129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12467.093435011462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12467.093435011462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4433.5449821350066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107329.08664450099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107329.08664450099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2726.6469480786145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126283.63599468337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126283.63599468337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13767.966027085929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508634.09932844364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508634.09932844364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411.05302779071883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1989.2089173876257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1989.2089173876257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5662.8191381295246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96175.552307966631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96175.552307966631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8178.841451653544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66613.806205691973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15869.242491814337</v>
      </c>
      <c r="J334" s="76">
        <f t="shared" si="55"/>
        <v>15869.242491814337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1536.1273967207819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43779.630806542285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43779.630806542285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590.70840300332031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8212.2875539485995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8212.2875539485995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14329.382606557581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197602.18614442906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197602.18614442906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1526.6125996774585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12841.86518848678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6010.635001471238</v>
      </c>
      <c r="J352" s="76">
        <f t="shared" si="60"/>
        <v>6010.635001471238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41.282044957676888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191.21843224395934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81.405600144115468</v>
      </c>
      <c r="J353" s="76">
        <f t="shared" si="60"/>
        <v>81.405600144115468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166.74462839012355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880.41163789985239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674.30727346749688</v>
      </c>
      <c r="J354" s="76">
        <f t="shared" si="60"/>
        <v>674.30727346749688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490.29907405393533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29194.368065467526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29194.368065467526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9.2857334834920593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231.21476373895231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231.21476373895231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15.786596774609263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804.56515752246696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804.56515752246696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44.104430053355863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4300.3794127248239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4300.3794127248239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47.022128502197781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2511.5459275593876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2511.5459275593876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10.143639730031367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103.34340156955957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103.34340156955957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72.430507456371714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2589.7623701271823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2589.7623701271823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525.84204935186608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9016.420589610736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2147.9596031925025</v>
      </c>
      <c r="J362" s="76">
        <f t="shared" si="60"/>
        <v>2147.9596031925025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15.895025733194521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953.70154399167131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953.70154399167131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33.735181237431256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987.37115816871983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987.37115816871983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3817.1428137840389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63166.079282498278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63166.079282498278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1184.0946981045329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9960.6046004553282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4662.0609832431173</v>
      </c>
      <c r="J366" s="76">
        <f t="shared" si="60"/>
        <v>4662.0609832431173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32.01981339052611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148.31577562491697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63.141061161836546</v>
      </c>
      <c r="J367" s="76">
        <f t="shared" si="60"/>
        <v>63.141061161836546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129.33302820628569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682.87838892918853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523.01655808086537</v>
      </c>
      <c r="J368" s="76">
        <f t="shared" si="60"/>
        <v>523.01655808086537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380.29329392112112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22644.183893239235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22644.183893239235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7.2023431407141114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179.33834420378139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179.33834420378139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12.244642514989296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624.04917757345447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624.04917757345447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34.208955042120508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3335.5262910323108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3335.5262910323108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36.472025099757573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1948.0438046282518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1948.0438046282518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7.8677655525378967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80.156795449256094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80.156795449256094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56.179662003464955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2008.711242437091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2008.711242437091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407.86168200728787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6993.4545400020252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1666.0333986633696</v>
      </c>
      <c r="J376" s="76">
        <f t="shared" si="60"/>
        <v>1666.0333986633696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12.328743848234502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739.72463089407017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739.72463089407017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26.166199107276817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765.83997387151658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765.83997387151658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2960.710902467627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48993.844014034294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48993.844014034294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407.66701624500939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2297.6276102375227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1075.4046029716724</v>
      </c>
      <c r="J394" s="76">
        <f t="shared" si="60"/>
        <v>1075.4046029716724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11.02396776755554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29.105920658610838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12.39098611549292</v>
      </c>
      <c r="J395" s="76">
        <f t="shared" si="60"/>
        <v>12.39098611549292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44.527527903966288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129.30794103311811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99.036952037265166</v>
      </c>
      <c r="J396" s="76">
        <f t="shared" si="60"/>
        <v>99.036952037265166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130.92958922878597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6080.9357396102896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6080.9357396102896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2.4796646272023302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35.193880053882673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35.193880053882673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4.2156568111174844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122.46523185408779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122.46523185408779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11.777658200146577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654.5734138694479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654.5734138694479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12.556801134767571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556.66760563447065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556.66760563447065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2.7087601291119356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15.730203471373668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15.730203471373668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19.341861102213823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394.19535650940838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394.19535650940838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140.42099437717718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1372.4159288737478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326.94725636417917</v>
      </c>
      <c r="J404" s="76">
        <f t="shared" si="60"/>
        <v>326.94725636417917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4.2446117077496384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145.16572040503763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145.16572040503763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9.0086513634525787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150.29067152686738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150.29067152686738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1019.3307862159628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16867.885850301751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16867.885850301751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750.18491781793512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4228.0722042185944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1978.9491951845132</v>
      </c>
      <c r="J408" s="76">
        <f t="shared" si="64"/>
        <v>1978.9491951845132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20.286199334706314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53.560434931464989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22.801773335391896</v>
      </c>
      <c r="J409" s="76">
        <f t="shared" si="64"/>
        <v>22.801773335391896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81.93912808780415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237.95122796698331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182.24684549991247</v>
      </c>
      <c r="J410" s="76">
        <f t="shared" si="64"/>
        <v>182.24684549991247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240.93536936160018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11190.079393948356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11190.079393948356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4.5630549699802776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64.763439188930079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64.763439188930079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7.7576110707374477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225.35934042502481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225.35934042502481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21.673133211381927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1204.5396932341794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1204.5396932341794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23.106904537207772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1024.3743676673134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1024.3743676673134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4.984634306605404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28.946568959946632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28.946568959946632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35.592706555120579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725.39449929276032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725.39449929276032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258.40136172175528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2525.506577150712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601.64519294578463</v>
      </c>
      <c r="J418" s="76">
        <f t="shared" si="64"/>
        <v>601.64519294578463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7.8108935927096583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267.13256087067032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267.13256087067032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16.577633493607014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276.56344657627307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276.56344657627307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1875.7626975323744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31040.121118765732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31040.121118765732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795.86379236536447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7810.6072582736861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3655.7547272349984</v>
      </c>
      <c r="J436" s="76">
        <f t="shared" si="64"/>
        <v>3655.7547272349984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14.455510907474943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78.117580943994597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33.256252987364853</v>
      </c>
      <c r="J437" s="76">
        <f t="shared" si="64"/>
        <v>33.256252987364853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70.611788319212792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434.9686160463508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333.14246302990006</v>
      </c>
      <c r="J438" s="76">
        <f t="shared" si="64"/>
        <v>333.14246302990006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518.89679005879543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36046.722211804401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36046.722211804401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2.4422390673190355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70.947044905617972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70.947044905617972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13.920471343561376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827.70091462790481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827.70091462790481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16.030614315818145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1823.5661204393964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1823.5661204393964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16.465484986344034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1026.0302314390422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1026.0302314390422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5.9749206414668166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71.017906744474587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71.017906744474587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42.663831286489632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1779.6927495970508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1779.6927495970508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399.25570686437896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7986.8728839456644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1902.6929966328842</v>
      </c>
      <c r="J446" s="76">
        <f t="shared" si="64"/>
        <v>1902.6929966328842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9.362666644078109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655.3866650854676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655.3866650854676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28.560058598537843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975.22151312080427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975.22151312080427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2564.3423464589291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49507.193340736092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49507.193340736092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617.3000911641235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6058.1830946847076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2835.5325974671778</v>
      </c>
      <c r="J450" s="76">
        <f t="shared" si="64"/>
        <v>2835.5325974671778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11.212205262520254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60.590757238659457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25.794725426399356</v>
      </c>
      <c r="J451" s="76">
        <f t="shared" si="64"/>
        <v>25.794725426399356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54.768999148916187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337.37703475732371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258.39707092063418</v>
      </c>
      <c r="J452" s="76">
        <f t="shared" si="64"/>
        <v>258.39707092063418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402.47469338448758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27959.11200003358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27959.11200003358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1.8942869538265403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55.029036008660995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55.029036008660995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10.797209663086534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641.99408863404142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641.99408863404142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12.43391114597727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1414.4223461220947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1414.4223461220947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12.771212210726548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795.82531769921411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795.82531769921411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4.6343596631201427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55.08399895584602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55.08399895584602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33.091575713335565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1380.3926087719829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1380.3926087719829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309.67683994352745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6194.9009449503001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1475.7959484348739</v>
      </c>
      <c r="J460" s="76">
        <f t="shared" si="64"/>
        <v>1475.7959484348739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7.2620152196538577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508.34106537577003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508.34106537577003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22.152191047832588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756.41627968208832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756.41627968208832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1988.9945734815028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38399.52923563389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38399.52923563389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212.52766919359556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1397.4501854621842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654.0765593055753</v>
      </c>
      <c r="J478" s="76">
        <f t="shared" si="68"/>
        <v>654.0765593055753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3.8602033031776197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11.890507030711959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5.0620321979107175</v>
      </c>
      <c r="J479" s="76">
        <f t="shared" si="68"/>
        <v>5.0620321979107175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18.856189882030051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63.884771320317832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48.929346354231413</v>
      </c>
      <c r="J480" s="76">
        <f t="shared" si="68"/>
        <v>48.929346354231413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138.56633057206236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7508.2221647004226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7508.2221647004226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0.65217614065369278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10.799058625014171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10.799058625014171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3.717326202176515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125.98679357167705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125.98679357167705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4.2808193172811873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277.57036910293232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277.57036910293232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4.3969472915578383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227.41284002669215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227.41284002669215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1.5955443252087163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10.809844714175556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10.809844714175556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11.392960339655529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270.89227413176371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270.89227413176371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106.61734533737112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1215.7054408538929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289.61450393567219</v>
      </c>
      <c r="J488" s="76">
        <f t="shared" ref="J488:J505" si="70">IF(I488&lt;&gt;0,I488,H488)</f>
        <v>289.61450393567219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2.5002088779395759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99.758334229789057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99.758334229789057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7.6266852999303616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148.44133827669336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148.44133827669336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684.78263131884842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13220.413480241688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13220.413480241688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391.09137039483642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2571.5743750667993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1203.6253862500155</v>
      </c>
      <c r="J492" s="76">
        <f t="shared" si="70"/>
        <v>1203.6253862500155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7.1035089481323102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21.880796542752989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9.3151029076610552</v>
      </c>
      <c r="J493" s="76">
        <f t="shared" si="70"/>
        <v>9.3151029076610552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34.698979052326656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117.5601410292827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90.039312014327606</v>
      </c>
      <c r="J494" s="76">
        <f t="shared" si="70"/>
        <v>90.039312014327606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254.98842724637026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13816.558129881661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13816.558129881661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1.2001282541461873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19.872323696279636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19.872323696279636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6.8405878826513575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231.83968438817919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231.83968438817919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7.8775224871220608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510.78232046379412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510.78232046379412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8.0912200671753247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418.48291843074941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418.48291843074941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2.9361053035553901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19.892172153693839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19.892172153693839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20.96521591280959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498.49335440205232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498.49335440205232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196.1962122582226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2237.1294460812505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532.94582140853777</v>
      </c>
      <c r="J502" s="76">
        <f t="shared" si="70"/>
        <v>532.94582140853777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4.6008603023638255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183.57432606431664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183.57432606431664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14.034552850635615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273.16032133676146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273.16032133676146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1260.1304042962747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24328.077585343883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24328.077585343883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2021-10-28T12:45:35Z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428087532520294</vt:r8>
  </property>
</Properties>
</file>