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346AD8EE-43A5-497A-8F32-20680EAF973B}" xr6:coauthVersionLast="47" xr6:coauthVersionMax="47" xr10:uidLastSave="{00000000-0000-0000-0000-000000000000}"/>
  <bookViews>
    <workbookView xWindow="-120" yWindow="-120" windowWidth="29040" windowHeight="15840" tabRatio="945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268" r:id="rId38"/>
    <pivotCache cacheId="1272" r:id="rId39"/>
    <pivotCache cacheId="1277" r:id="rId40"/>
    <pivotCache cacheId="1282" r:id="rId41"/>
    <pivotCache cacheId="1288" r:id="rId42"/>
    <pivotCache cacheId="1293" r:id="rId43"/>
    <pivotCache cacheId="1298" r:id="rId44"/>
    <pivotCache cacheId="1303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6" i="66" l="1"/>
  <c r="E18" i="34" l="1"/>
  <c r="D18" i="34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6" i="70"/>
  <c r="Q37" i="70"/>
  <c r="Q38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34" i="72" s="1" a="1"/>
  <c r="D34" i="72" s="1"/>
  <c r="D35" i="72" s="1" a="1"/>
  <c r="D35" i="72" s="1"/>
  <c r="D95" i="72" a="1"/>
  <c r="D95" i="72" s="1"/>
  <c r="D96" i="72" s="1" a="1"/>
  <c r="D96" i="72" s="1"/>
  <c r="D97" i="72" s="1" a="1"/>
  <c r="D97" i="72" s="1"/>
  <c r="D157" i="72" a="1"/>
  <c r="D157" i="72" s="1"/>
  <c r="D158" i="72" s="1" a="1"/>
  <c r="D158" i="72" s="1"/>
  <c r="D159" i="72" s="1" a="1"/>
  <c r="D159" i="72" s="1"/>
  <c r="D281" i="72" a="1"/>
  <c r="D281" i="72" s="1"/>
  <c r="D282" i="72" a="1"/>
  <c r="D282" i="72" s="1"/>
  <c r="D283" i="72" s="1" a="1"/>
  <c r="D283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R7" i="9" l="1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0" i="9" l="1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O10" i="20" l="1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R7" i="20" l="1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Q44" i="66" l="1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I69" i="18"/>
  <c r="J69" i="18" s="1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68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F69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I464" i="58" l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F20" i="39" l="1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37" i="66" l="1"/>
  <c r="X200" i="66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3" i="72" l="1"/>
  <c r="G34" i="72"/>
  <c r="G251" i="72"/>
  <c r="G282" i="72"/>
  <c r="G189" i="72"/>
  <c r="G220" i="72"/>
  <c r="G65" i="72"/>
  <c r="G96" i="72"/>
  <c r="G127" i="72"/>
  <c r="G158" i="72"/>
  <c r="H97" i="72" l="1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G283" i="72" l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E159" i="72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35" i="72"/>
  <c r="F35" i="72" s="1"/>
  <c r="G36" i="72" s="1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283" i="72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97" i="72"/>
  <c r="F97" i="72" s="1"/>
  <c r="E221" i="72"/>
  <c r="F221" i="72" s="1"/>
  <c r="E4" i="72"/>
  <c r="F4" i="72" s="1"/>
  <c r="E128" i="72"/>
  <c r="F128" i="72" s="1"/>
  <c r="J4" i="37"/>
  <c r="J4" i="58"/>
  <c r="I4" i="58"/>
  <c r="I4" i="37"/>
  <c r="E67" i="72" l="1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36" i="72"/>
  <c r="F36" i="72" s="1"/>
  <c r="G37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284" i="72"/>
  <c r="F284" i="72" s="1"/>
  <c r="E160" i="72"/>
  <c r="F160" i="72" s="1"/>
  <c r="E253" i="72"/>
  <c r="F253" i="72" s="1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H4" i="37"/>
  <c r="H4" i="58"/>
  <c r="E19" i="53"/>
  <c r="F53" i="66"/>
  <c r="I4" i="41"/>
  <c r="D45" i="39" s="1"/>
  <c r="F197" i="66"/>
  <c r="E25" i="53"/>
  <c r="N4" i="58"/>
  <c r="O4" i="58"/>
  <c r="F245" i="66"/>
  <c r="E37" i="53"/>
  <c r="J4" i="41"/>
  <c r="E45" i="39" s="1"/>
  <c r="E31" i="53"/>
  <c r="F101" i="66"/>
  <c r="M45" i="39" l="1"/>
  <c r="E175" i="38" s="1"/>
  <c r="H38" i="72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37" i="72"/>
  <c r="F37" i="72" s="1"/>
  <c r="G38" i="72" s="1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68" i="72"/>
  <c r="F68" i="72" s="1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5" i="72"/>
  <c r="F5" i="72" s="1"/>
  <c r="E129" i="72"/>
  <c r="F129" i="72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98" i="72"/>
  <c r="F98" i="72" s="1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L45" i="39"/>
  <c r="L59" i="39" s="1"/>
  <c r="L60" i="39" s="1"/>
  <c r="D56" i="39"/>
  <c r="E107" i="38"/>
  <c r="D59" i="39"/>
  <c r="D60" i="39" s="1"/>
  <c r="E56" i="39"/>
  <c r="E124" i="38"/>
  <c r="E59" i="39"/>
  <c r="E60" i="39" s="1"/>
  <c r="E13" i="53"/>
  <c r="F149" i="66"/>
  <c r="M4" i="58"/>
  <c r="H4" i="41"/>
  <c r="K45" i="39" s="1"/>
  <c r="E7" i="53"/>
  <c r="F5" i="66"/>
  <c r="C45" i="39" l="1"/>
  <c r="E90" i="38" s="1"/>
  <c r="M56" i="39"/>
  <c r="M57" i="39" s="1"/>
  <c r="M59" i="39"/>
  <c r="M60" i="39" s="1"/>
  <c r="E161" i="72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285" i="72"/>
  <c r="F285" i="72" s="1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254" i="72"/>
  <c r="F254" i="72" s="1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38" i="72"/>
  <c r="F38" i="72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E193" i="72"/>
  <c r="F193" i="72" s="1"/>
  <c r="L56" i="39"/>
  <c r="L58" i="39" s="1"/>
  <c r="E158" i="38"/>
  <c r="J197" i="66" s="1"/>
  <c r="J466" i="37"/>
  <c r="D31" i="53"/>
  <c r="F31" i="53" s="1"/>
  <c r="H37" i="53" s="1"/>
  <c r="J474" i="37"/>
  <c r="J101" i="66"/>
  <c r="K59" i="39"/>
  <c r="K60" i="39" s="1"/>
  <c r="K56" i="39"/>
  <c r="E141" i="38"/>
  <c r="D58" i="39"/>
  <c r="D57" i="39"/>
  <c r="J245" i="66"/>
  <c r="D37" i="53"/>
  <c r="F37" i="53" s="1"/>
  <c r="J474" i="58"/>
  <c r="J466" i="58"/>
  <c r="E58" i="39"/>
  <c r="E57" i="39"/>
  <c r="I466" i="37"/>
  <c r="J53" i="66"/>
  <c r="D19" i="53"/>
  <c r="F19" i="53" s="1"/>
  <c r="H25" i="53" s="1"/>
  <c r="I474" i="37"/>
  <c r="C59" i="39" l="1"/>
  <c r="C60" i="39" s="1"/>
  <c r="C56" i="39"/>
  <c r="C57" i="39" s="1"/>
  <c r="M58" i="39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L57" i="39"/>
  <c r="E224" i="72"/>
  <c r="F224" i="72" s="1"/>
  <c r="I474" i="58"/>
  <c r="I479" i="58" s="1"/>
  <c r="E130" i="72"/>
  <c r="F130" i="72" s="1"/>
  <c r="D25" i="53"/>
  <c r="F25" i="53" s="1"/>
  <c r="H19" i="53" s="1"/>
  <c r="G19" i="53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I466" i="58"/>
  <c r="I466" i="41" s="1"/>
  <c r="E99" i="72"/>
  <c r="F99" i="72" s="1"/>
  <c r="E162" i="72"/>
  <c r="F162" i="72" s="1"/>
  <c r="E6" i="72"/>
  <c r="F6" i="72" s="1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W245" i="66"/>
  <c r="S245" i="66"/>
  <c r="J149" i="66"/>
  <c r="H474" i="58"/>
  <c r="D13" i="53"/>
  <c r="F13" i="53" s="1"/>
  <c r="H7" i="53" s="1"/>
  <c r="H466" i="58"/>
  <c r="F54" i="66"/>
  <c r="I489" i="37"/>
  <c r="K57" i="39"/>
  <c r="K58" i="39"/>
  <c r="S53" i="66"/>
  <c r="W53" i="66"/>
  <c r="I479" i="37"/>
  <c r="F55" i="66"/>
  <c r="H466" i="37"/>
  <c r="D7" i="53"/>
  <c r="F7" i="53" s="1"/>
  <c r="H474" i="37"/>
  <c r="J5" i="66"/>
  <c r="J489" i="58"/>
  <c r="F246" i="66"/>
  <c r="J479" i="58"/>
  <c r="F247" i="66"/>
  <c r="S101" i="66"/>
  <c r="W101" i="66"/>
  <c r="W197" i="66"/>
  <c r="S197" i="66"/>
  <c r="J474" i="41"/>
  <c r="J479" i="37"/>
  <c r="F103" i="66"/>
  <c r="H31" i="53"/>
  <c r="G31" i="53" s="1"/>
  <c r="G37" i="53"/>
  <c r="F102" i="66"/>
  <c r="J489" i="37"/>
  <c r="J466" i="41"/>
  <c r="C58" i="39" l="1"/>
  <c r="F199" i="66"/>
  <c r="I474" i="41"/>
  <c r="F198" i="66"/>
  <c r="L198" i="66" s="1"/>
  <c r="P198" i="66" s="1"/>
  <c r="I489" i="58"/>
  <c r="I489" i="41" s="1"/>
  <c r="E39" i="72"/>
  <c r="F39" i="72" s="1"/>
  <c r="G40" i="72" s="1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G25" i="53"/>
  <c r="E319" i="38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255" i="72"/>
  <c r="F255" i="72" s="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70" i="72"/>
  <c r="F70" i="72" s="1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E194" i="72"/>
  <c r="F194" i="72" s="1"/>
  <c r="E313" i="38"/>
  <c r="E307" i="38"/>
  <c r="E349" i="38"/>
  <c r="M245" i="66" s="1"/>
  <c r="E343" i="38"/>
  <c r="L54" i="66"/>
  <c r="P54" i="66" s="1"/>
  <c r="E384" i="38"/>
  <c r="K247" i="66" s="1"/>
  <c r="N247" i="66" s="1"/>
  <c r="J480" i="58"/>
  <c r="E385" i="38" s="1"/>
  <c r="K266" i="66" s="1"/>
  <c r="N266" i="66" s="1"/>
  <c r="J480" i="37"/>
  <c r="E366" i="38"/>
  <c r="K103" i="66" s="1"/>
  <c r="N103" i="66" s="1"/>
  <c r="J479" i="41"/>
  <c r="E337" i="38"/>
  <c r="E331" i="38"/>
  <c r="L246" i="66"/>
  <c r="P246" i="66" s="1"/>
  <c r="I479" i="41"/>
  <c r="I480" i="37"/>
  <c r="E360" i="38"/>
  <c r="K55" i="66" s="1"/>
  <c r="N55" i="66" s="1"/>
  <c r="F150" i="66"/>
  <c r="H489" i="58"/>
  <c r="H479" i="58"/>
  <c r="F151" i="66"/>
  <c r="S149" i="66"/>
  <c r="W149" i="66"/>
  <c r="G7" i="53"/>
  <c r="H13" i="53"/>
  <c r="G13" i="53" s="1"/>
  <c r="H479" i="37"/>
  <c r="F7" i="66"/>
  <c r="H474" i="41"/>
  <c r="J489" i="41"/>
  <c r="H489" i="37"/>
  <c r="H466" i="41"/>
  <c r="F6" i="66"/>
  <c r="S5" i="66"/>
  <c r="W5" i="66"/>
  <c r="L102" i="66"/>
  <c r="P102" i="66" s="1"/>
  <c r="E378" i="38"/>
  <c r="K199" i="66" s="1"/>
  <c r="I480" i="58"/>
  <c r="E379" i="38" s="1"/>
  <c r="K218" i="66" s="1"/>
  <c r="N218" i="66" s="1"/>
  <c r="N199" i="66" l="1"/>
  <c r="E325" i="38"/>
  <c r="M197" i="66" s="1"/>
  <c r="E7" i="72"/>
  <c r="F7" i="72" s="1"/>
  <c r="G8" i="72" s="1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N102" i="66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N54" i="66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40" i="72"/>
  <c r="F40" i="72" s="1"/>
  <c r="E163" i="72"/>
  <c r="F163" i="72" s="1"/>
  <c r="E131" i="72"/>
  <c r="F131" i="72" s="1"/>
  <c r="E100" i="72"/>
  <c r="F100" i="72" s="1"/>
  <c r="H489" i="41"/>
  <c r="L150" i="66"/>
  <c r="P150" i="66" s="1"/>
  <c r="V150" i="66" s="1"/>
  <c r="X150" i="66" s="1"/>
  <c r="Z103" i="66"/>
  <c r="Y103" i="66"/>
  <c r="Y247" i="66"/>
  <c r="Z247" i="66"/>
  <c r="E367" i="38"/>
  <c r="K122" i="66" s="1"/>
  <c r="N122" i="66" s="1"/>
  <c r="J480" i="41"/>
  <c r="E361" i="38"/>
  <c r="K74" i="66" s="1"/>
  <c r="N74" i="66" s="1"/>
  <c r="I480" i="41"/>
  <c r="E289" i="38"/>
  <c r="E283" i="38"/>
  <c r="I486" i="58"/>
  <c r="L197" i="66"/>
  <c r="N246" i="66"/>
  <c r="E295" i="38"/>
  <c r="E301" i="38"/>
  <c r="M149" i="66" s="1"/>
  <c r="L6" i="66"/>
  <c r="P6" i="66" s="1"/>
  <c r="V6" i="66" s="1"/>
  <c r="X6" i="66" s="1"/>
  <c r="J486" i="58"/>
  <c r="L245" i="66"/>
  <c r="Y55" i="66"/>
  <c r="Z199" i="66"/>
  <c r="Z55" i="66"/>
  <c r="Y199" i="66"/>
  <c r="L101" i="66"/>
  <c r="J486" i="37"/>
  <c r="H479" i="41"/>
  <c r="H480" i="37"/>
  <c r="E354" i="38"/>
  <c r="K7" i="66" s="1"/>
  <c r="N7" i="66" s="1"/>
  <c r="D20" i="8"/>
  <c r="M101" i="66"/>
  <c r="G18" i="39" s="1"/>
  <c r="L53" i="66"/>
  <c r="I486" i="37"/>
  <c r="E372" i="38"/>
  <c r="K151" i="66" s="1"/>
  <c r="N151" i="66" s="1"/>
  <c r="H480" i="58"/>
  <c r="E373" i="38" s="1"/>
  <c r="K170" i="66" s="1"/>
  <c r="N170" i="66" s="1"/>
  <c r="N198" i="66"/>
  <c r="M53" i="66"/>
  <c r="C20" i="8" l="1"/>
  <c r="F18" i="39"/>
  <c r="Z102" i="66"/>
  <c r="Y102" i="66"/>
  <c r="O102" i="66"/>
  <c r="U102" i="66" s="1"/>
  <c r="O198" i="66"/>
  <c r="V198" i="66" s="1"/>
  <c r="X198" i="66" s="1"/>
  <c r="O246" i="66"/>
  <c r="Q246" i="66" s="1"/>
  <c r="I486" i="41"/>
  <c r="Y246" i="66"/>
  <c r="E256" i="72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N150" i="66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Z246" i="66"/>
  <c r="E288" i="72"/>
  <c r="F288" i="72" s="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226" i="72"/>
  <c r="F226" i="72" s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8" i="72"/>
  <c r="F8" i="72" s="1"/>
  <c r="E71" i="72"/>
  <c r="F71" i="72" s="1"/>
  <c r="J486" i="41"/>
  <c r="O54" i="66"/>
  <c r="U54" i="66" s="1"/>
  <c r="Z198" i="66"/>
  <c r="Y198" i="66"/>
  <c r="N6" i="66"/>
  <c r="H486" i="37"/>
  <c r="L5" i="66"/>
  <c r="B20" i="8"/>
  <c r="M5" i="66"/>
  <c r="Y218" i="66"/>
  <c r="Z74" i="66"/>
  <c r="Y74" i="66"/>
  <c r="Z218" i="66"/>
  <c r="L149" i="66"/>
  <c r="H486" i="58"/>
  <c r="P53" i="66"/>
  <c r="N53" i="66"/>
  <c r="Z266" i="66"/>
  <c r="Y122" i="66"/>
  <c r="Z122" i="66"/>
  <c r="Y266" i="66"/>
  <c r="Y151" i="66"/>
  <c r="Z7" i="66"/>
  <c r="Y7" i="66"/>
  <c r="Z151" i="66"/>
  <c r="Y54" i="66"/>
  <c r="E355" i="38"/>
  <c r="K26" i="66" s="1"/>
  <c r="N26" i="66" s="1"/>
  <c r="H480" i="41"/>
  <c r="Z54" i="66"/>
  <c r="P101" i="66"/>
  <c r="N101" i="66"/>
  <c r="P245" i="66"/>
  <c r="N245" i="66"/>
  <c r="P197" i="66"/>
  <c r="N197" i="66"/>
  <c r="Q198" i="66" l="1"/>
  <c r="U198" i="66"/>
  <c r="V54" i="66"/>
  <c r="X54" i="66" s="1"/>
  <c r="U246" i="66"/>
  <c r="V102" i="66"/>
  <c r="X102" i="66" s="1"/>
  <c r="V246" i="66"/>
  <c r="X246" i="66" s="1"/>
  <c r="Q102" i="66"/>
  <c r="E164" i="72"/>
  <c r="F164" i="72" s="1"/>
  <c r="G165" i="72" s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41" i="72"/>
  <c r="F41" i="72" s="1"/>
  <c r="G42" i="72" s="1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O197" i="66"/>
  <c r="U197" i="66" s="1"/>
  <c r="E257" i="72"/>
  <c r="F257" i="72" s="1"/>
  <c r="Q54" i="66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01" i="72"/>
  <c r="F101" i="72" s="1"/>
  <c r="E132" i="72"/>
  <c r="F132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O53" i="66"/>
  <c r="Z53" i="66"/>
  <c r="Y53" i="66"/>
  <c r="Z197" i="66"/>
  <c r="Y197" i="66"/>
  <c r="Z26" i="66"/>
  <c r="Y170" i="66"/>
  <c r="Y26" i="66"/>
  <c r="Z170" i="66"/>
  <c r="O245" i="66"/>
  <c r="P149" i="66"/>
  <c r="V149" i="66" s="1"/>
  <c r="X149" i="66" s="1"/>
  <c r="R149" i="66"/>
  <c r="T149" i="66" s="1"/>
  <c r="N149" i="66"/>
  <c r="N5" i="66"/>
  <c r="R5" i="66"/>
  <c r="T5" i="66" s="1"/>
  <c r="P5" i="66"/>
  <c r="V5" i="66" s="1"/>
  <c r="X5" i="66" s="1"/>
  <c r="O101" i="66"/>
  <c r="Y101" i="66"/>
  <c r="Z101" i="66"/>
  <c r="Z245" i="66"/>
  <c r="Y245" i="66"/>
  <c r="H486" i="41"/>
  <c r="O150" i="66"/>
  <c r="Y150" i="66"/>
  <c r="Z150" i="66"/>
  <c r="O6" i="66"/>
  <c r="Y6" i="66"/>
  <c r="Z6" i="66"/>
  <c r="V197" i="66" l="1"/>
  <c r="X197" i="66" s="1"/>
  <c r="Q197" i="66"/>
  <c r="R197" i="66" s="1"/>
  <c r="T197" i="66" s="1"/>
  <c r="E165" i="72"/>
  <c r="F165" i="72" s="1"/>
  <c r="G166" i="72" s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289" i="72"/>
  <c r="F289" i="72" s="1"/>
  <c r="E197" i="72"/>
  <c r="F197" i="72" s="1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42" i="72"/>
  <c r="F42" i="72" s="1"/>
  <c r="E72" i="72"/>
  <c r="F72" i="72" s="1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9" i="72"/>
  <c r="F9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27" i="72"/>
  <c r="F227" i="72" s="1"/>
  <c r="O149" i="66"/>
  <c r="Q149" i="66" s="1"/>
  <c r="Q101" i="66"/>
  <c r="R101" i="66" s="1"/>
  <c r="T101" i="66" s="1"/>
  <c r="U101" i="66"/>
  <c r="V101" i="66"/>
  <c r="X101" i="66" s="1"/>
  <c r="U245" i="66"/>
  <c r="V245" i="66"/>
  <c r="X245" i="66" s="1"/>
  <c r="Q245" i="66"/>
  <c r="R245" i="66" s="1"/>
  <c r="T245" i="66" s="1"/>
  <c r="Q6" i="66"/>
  <c r="U6" i="66"/>
  <c r="Z5" i="66"/>
  <c r="O5" i="66"/>
  <c r="Y5" i="66"/>
  <c r="Y149" i="66"/>
  <c r="Z149" i="66"/>
  <c r="U150" i="66"/>
  <c r="Q150" i="66"/>
  <c r="U53" i="66"/>
  <c r="Q53" i="66"/>
  <c r="R53" i="66" s="1"/>
  <c r="T53" i="66" s="1"/>
  <c r="V53" i="66"/>
  <c r="X53" i="66" s="1"/>
  <c r="E102" i="72" l="1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3" i="72"/>
  <c r="F133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66" i="72"/>
  <c r="F166" i="72" s="1"/>
  <c r="E258" i="72"/>
  <c r="F258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U149" i="66"/>
  <c r="U5" i="66"/>
  <c r="Q5" i="66"/>
  <c r="E290" i="72" l="1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198" i="72"/>
  <c r="F198" i="72" s="1"/>
  <c r="E10" i="72"/>
  <c r="F10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43" i="72"/>
  <c r="F43" i="72" s="1"/>
  <c r="E103" i="72"/>
  <c r="F103" i="72" s="1"/>
  <c r="E73" i="72"/>
  <c r="F73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228" i="72"/>
  <c r="F228" i="72" s="1"/>
  <c r="E259" i="72" l="1"/>
  <c r="F259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34" i="72"/>
  <c r="F134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67" i="72"/>
  <c r="F167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91" i="72"/>
  <c r="F291" i="72" s="1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11" i="72"/>
  <c r="F11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44" i="72"/>
  <c r="F44" i="72" s="1"/>
  <c r="E104" i="72"/>
  <c r="F104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29" i="72"/>
  <c r="F229" i="72" s="1"/>
  <c r="E74" i="72"/>
  <c r="F74" i="72" s="1"/>
  <c r="E199" i="72"/>
  <c r="F199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230" i="72" l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292" i="72"/>
  <c r="F292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135" i="72"/>
  <c r="F135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260" i="72"/>
  <c r="F260" i="72" s="1"/>
  <c r="E168" i="72"/>
  <c r="F168" i="72" s="1"/>
  <c r="E12" i="72" l="1"/>
  <c r="F12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05" i="72"/>
  <c r="F105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75" i="72"/>
  <c r="F75" i="72" s="1"/>
  <c r="E200" i="72"/>
  <c r="F200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45" i="72"/>
  <c r="F45" i="72" s="1"/>
  <c r="E230" i="72"/>
  <c r="F230" i="72" s="1"/>
  <c r="G76" i="72" l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169" i="72"/>
  <c r="F169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261" i="72"/>
  <c r="F261" i="72" s="1"/>
  <c r="E293" i="72"/>
  <c r="F293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136" i="72"/>
  <c r="F136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" i="72" l="1"/>
  <c r="F13" i="72" s="1"/>
  <c r="G14" i="72" s="1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06" i="72"/>
  <c r="F106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201" i="72"/>
  <c r="F201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31" i="72"/>
  <c r="F231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6" i="72"/>
  <c r="F46" i="72" s="1"/>
  <c r="E76" i="72"/>
  <c r="F76" i="72" s="1"/>
  <c r="E14" i="72" l="1"/>
  <c r="F14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262" i="72"/>
  <c r="F262" i="72" s="1"/>
  <c r="E294" i="72"/>
  <c r="F294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137" i="72"/>
  <c r="F137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170" i="72"/>
  <c r="F170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138" i="72" l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77" i="72"/>
  <c r="F77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47" i="72"/>
  <c r="F47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02" i="72"/>
  <c r="F202" i="72" s="1"/>
  <c r="E107" i="72"/>
  <c r="F107" i="72" s="1"/>
  <c r="E232" i="72"/>
  <c r="F232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5" i="72" l="1"/>
  <c r="F15" i="72" s="1"/>
  <c r="G16" i="72" s="1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71" i="72"/>
  <c r="F171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263" i="72"/>
  <c r="F263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295" i="72"/>
  <c r="F295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138" i="72"/>
  <c r="F138" i="72" s="1"/>
  <c r="E48" i="72" l="1"/>
  <c r="F48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33" i="72"/>
  <c r="F233" i="72" s="1"/>
  <c r="E203" i="72"/>
  <c r="F203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78" i="72"/>
  <c r="F78" i="72" s="1"/>
  <c r="E108" i="72"/>
  <c r="F108" i="72" s="1"/>
  <c r="E16" i="72"/>
  <c r="F16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172" i="72" l="1"/>
  <c r="F172" i="72" s="1"/>
  <c r="G173" i="72" s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139" i="72"/>
  <c r="F139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64" i="72"/>
  <c r="F264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296" i="72"/>
  <c r="F296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49" i="72" l="1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34" i="72"/>
  <c r="F234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09" i="72"/>
  <c r="F109" i="72" s="1"/>
  <c r="E79" i="72"/>
  <c r="F79" i="72" s="1"/>
  <c r="E17" i="72"/>
  <c r="F17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204" i="72"/>
  <c r="F204" i="72" s="1"/>
  <c r="E173" i="72"/>
  <c r="F173" i="72" s="1"/>
  <c r="G205" i="72" l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50" i="72"/>
  <c r="F50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140" i="72"/>
  <c r="F140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297" i="72"/>
  <c r="F297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265" i="72"/>
  <c r="F265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80" i="72"/>
  <c r="F80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10" i="72"/>
  <c r="F110" i="72" s="1"/>
  <c r="E18" i="72"/>
  <c r="F18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174" i="72"/>
  <c r="F174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206" i="72"/>
  <c r="F206" i="72" s="1"/>
  <c r="E51" i="72"/>
  <c r="F51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141" i="72"/>
  <c r="F141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142" i="72" l="1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299" i="72"/>
  <c r="F299" i="72" s="1"/>
  <c r="E19" i="72"/>
  <c r="F19" i="72" s="1"/>
  <c r="E237" i="72"/>
  <c r="F237" i="72" s="1"/>
  <c r="E267" i="72"/>
  <c r="F267" i="72" s="1"/>
  <c r="E175" i="72"/>
  <c r="F175" i="72" s="1"/>
  <c r="E81" i="72"/>
  <c r="F81" i="72" s="1"/>
  <c r="E111" i="72"/>
  <c r="F111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112" i="72" l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07" i="72"/>
  <c r="F207" i="72" s="1"/>
  <c r="E52" i="72"/>
  <c r="F52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142" i="72"/>
  <c r="F142" i="72" s="1"/>
  <c r="E300" i="72" l="1"/>
  <c r="F300" i="72" s="1"/>
  <c r="E20" i="72"/>
  <c r="F20" i="72" s="1"/>
  <c r="E268" i="72"/>
  <c r="F268" i="72" s="1"/>
  <c r="E176" i="72"/>
  <c r="F176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238" i="72"/>
  <c r="F238" i="72" s="1"/>
  <c r="E82" i="72"/>
  <c r="F82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112" i="72"/>
  <c r="F112" i="72" s="1"/>
  <c r="G83" i="72" l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143" i="72"/>
  <c r="F143" i="72" s="1"/>
  <c r="E208" i="72"/>
  <c r="F208" i="72" s="1"/>
  <c r="E53" i="72"/>
  <c r="F53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113" i="72" l="1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21" i="72"/>
  <c r="F21" i="72" s="1"/>
  <c r="E239" i="72"/>
  <c r="F239" i="72" s="1"/>
  <c r="E269" i="72"/>
  <c r="F269" i="72" s="1"/>
  <c r="E177" i="72"/>
  <c r="F177" i="72" s="1"/>
  <c r="E301" i="72"/>
  <c r="F301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83" i="72"/>
  <c r="F83" i="72" s="1"/>
  <c r="E209" i="72" l="1"/>
  <c r="F209" i="72" s="1"/>
  <c r="E54" i="72"/>
  <c r="F54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E114" i="72"/>
  <c r="F114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144" i="72"/>
  <c r="F144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240" i="72" l="1"/>
  <c r="F240" i="72" s="1"/>
  <c r="E270" i="72"/>
  <c r="F270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178" i="72"/>
  <c r="F178" i="72" s="1"/>
  <c r="E22" i="72"/>
  <c r="F22" i="72" s="1"/>
  <c r="E302" i="72"/>
  <c r="F302" i="72" s="1"/>
  <c r="G55" i="72"/>
  <c r="H56" i="72" s="1"/>
  <c r="I57" i="72" s="1"/>
  <c r="J58" i="72" s="1"/>
  <c r="K59" i="72" s="1"/>
  <c r="L60" i="72" s="1"/>
  <c r="M61" i="72" s="1"/>
  <c r="N62" i="72" s="1"/>
  <c r="O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84" i="72"/>
  <c r="F84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E145" i="72" l="1"/>
  <c r="F145" i="72" s="1"/>
  <c r="E55" i="72"/>
  <c r="F55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15" i="72"/>
  <c r="F115" i="72" s="1"/>
  <c r="E210" i="72"/>
  <c r="F210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G116" i="72" l="1"/>
  <c r="H117" i="72" s="1"/>
  <c r="I118" i="72" s="1"/>
  <c r="J119" i="72" s="1"/>
  <c r="K120" i="72" s="1"/>
  <c r="L121" i="72" s="1"/>
  <c r="M122" i="72" s="1"/>
  <c r="N123" i="72" s="1"/>
  <c r="O124" i="72" s="1"/>
  <c r="P125" i="72" s="1"/>
  <c r="G211" i="72"/>
  <c r="H212" i="72" s="1"/>
  <c r="I213" i="72" s="1"/>
  <c r="J214" i="72" s="1"/>
  <c r="K215" i="72" s="1"/>
  <c r="L216" i="72" s="1"/>
  <c r="M217" i="72" s="1"/>
  <c r="N218" i="72" s="1"/>
  <c r="E23" i="72"/>
  <c r="F23" i="72" s="1"/>
  <c r="E179" i="72"/>
  <c r="F179" i="72" s="1"/>
  <c r="E85" i="72"/>
  <c r="F85" i="72" s="1"/>
  <c r="E241" i="72"/>
  <c r="F241" i="72" s="1"/>
  <c r="E303" i="72"/>
  <c r="F303" i="72" s="1"/>
  <c r="E271" i="72"/>
  <c r="F271" i="72" s="1"/>
  <c r="G56" i="72"/>
  <c r="H57" i="72" s="1"/>
  <c r="I58" i="72" s="1"/>
  <c r="J59" i="72" s="1"/>
  <c r="K60" i="72" s="1"/>
  <c r="L61" i="72" s="1"/>
  <c r="M62" i="72" s="1"/>
  <c r="N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72" i="72" l="1"/>
  <c r="H273" i="72" s="1"/>
  <c r="I274" i="72" s="1"/>
  <c r="J275" i="72" s="1"/>
  <c r="K276" i="72" s="1"/>
  <c r="L277" i="72" s="1"/>
  <c r="M278" i="72" s="1"/>
  <c r="N279" i="72" s="1"/>
  <c r="O280" i="72" s="1"/>
  <c r="G304" i="72"/>
  <c r="H305" i="72" s="1"/>
  <c r="I306" i="72" s="1"/>
  <c r="J307" i="72" s="1"/>
  <c r="K308" i="72" s="1"/>
  <c r="L309" i="72" s="1"/>
  <c r="M310" i="72" s="1"/>
  <c r="N311" i="72" s="1"/>
  <c r="G242" i="72"/>
  <c r="H243" i="72" s="1"/>
  <c r="I244" i="72" s="1"/>
  <c r="J245" i="72" s="1"/>
  <c r="K246" i="72" s="1"/>
  <c r="L247" i="72" s="1"/>
  <c r="M248" i="72" s="1"/>
  <c r="N249" i="72" s="1"/>
  <c r="G24" i="72"/>
  <c r="H25" i="72" s="1"/>
  <c r="I26" i="72" s="1"/>
  <c r="J27" i="72" s="1"/>
  <c r="K28" i="72" s="1"/>
  <c r="L29" i="72" s="1"/>
  <c r="M30" i="72" s="1"/>
  <c r="N31" i="72" s="1"/>
  <c r="O32" i="72" s="1"/>
  <c r="G180" i="72"/>
  <c r="H181" i="72" s="1"/>
  <c r="I182" i="72" s="1"/>
  <c r="J183" i="72" s="1"/>
  <c r="K184" i="72" s="1"/>
  <c r="L185" i="72" s="1"/>
  <c r="M186" i="72" s="1"/>
  <c r="N187" i="72" s="1"/>
  <c r="E211" i="72"/>
  <c r="F211" i="72" s="1"/>
  <c r="E56" i="72"/>
  <c r="F56" i="72" s="1"/>
  <c r="G86" i="72"/>
  <c r="H87" i="72" s="1"/>
  <c r="I88" i="72" s="1"/>
  <c r="J89" i="72" s="1"/>
  <c r="K90" i="72" s="1"/>
  <c r="L91" i="72" s="1"/>
  <c r="M92" i="72" s="1"/>
  <c r="N93" i="72" s="1"/>
  <c r="O94" i="72" s="1"/>
  <c r="E146" i="72"/>
  <c r="F146" i="72" s="1"/>
  <c r="E116" i="72"/>
  <c r="F116" i="72" s="1"/>
  <c r="G57" i="72" l="1"/>
  <c r="H58" i="72" s="1"/>
  <c r="I59" i="72" s="1"/>
  <c r="J60" i="72" s="1"/>
  <c r="K61" i="72" s="1"/>
  <c r="L62" i="72" s="1"/>
  <c r="M63" i="72" s="1"/>
  <c r="G212" i="72"/>
  <c r="H213" i="72" s="1"/>
  <c r="I214" i="72" s="1"/>
  <c r="J215" i="72" s="1"/>
  <c r="K216" i="72" s="1"/>
  <c r="L217" i="72" s="1"/>
  <c r="M218" i="72" s="1"/>
  <c r="E180" i="72"/>
  <c r="F180" i="72" s="1"/>
  <c r="E24" i="72"/>
  <c r="F24" i="72" s="1"/>
  <c r="E242" i="72"/>
  <c r="F242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E304" i="72"/>
  <c r="F304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E86" i="72"/>
  <c r="F86" i="72" s="1"/>
  <c r="E272" i="72"/>
  <c r="F272" i="72" s="1"/>
  <c r="E147" i="72" l="1"/>
  <c r="F147" i="72" s="1"/>
  <c r="G305" i="72"/>
  <c r="H306" i="72" s="1"/>
  <c r="I307" i="72" s="1"/>
  <c r="J308" i="72" s="1"/>
  <c r="K309" i="72" s="1"/>
  <c r="L310" i="72" s="1"/>
  <c r="M311" i="72" s="1"/>
  <c r="E117" i="72"/>
  <c r="F117" i="72" s="1"/>
  <c r="G25" i="72"/>
  <c r="H26" i="72" s="1"/>
  <c r="I27" i="72" s="1"/>
  <c r="J28" i="72" s="1"/>
  <c r="K29" i="72" s="1"/>
  <c r="L30" i="72" s="1"/>
  <c r="M31" i="72" s="1"/>
  <c r="N32" i="72" s="1"/>
  <c r="G181" i="72"/>
  <c r="H182" i="72" s="1"/>
  <c r="I183" i="72" s="1"/>
  <c r="J184" i="72" s="1"/>
  <c r="K185" i="72" s="1"/>
  <c r="L186" i="72" s="1"/>
  <c r="M187" i="72" s="1"/>
  <c r="G243" i="72"/>
  <c r="H244" i="72" s="1"/>
  <c r="I245" i="72" s="1"/>
  <c r="J246" i="72" s="1"/>
  <c r="K247" i="72" s="1"/>
  <c r="L248" i="72" s="1"/>
  <c r="M249" i="72" s="1"/>
  <c r="E212" i="72"/>
  <c r="F212" i="72" s="1"/>
  <c r="G87" i="72"/>
  <c r="H88" i="72" s="1"/>
  <c r="I89" i="72" s="1"/>
  <c r="J90" i="72" s="1"/>
  <c r="K91" i="72" s="1"/>
  <c r="L92" i="72" s="1"/>
  <c r="M93" i="72" s="1"/>
  <c r="N94" i="72" s="1"/>
  <c r="G273" i="72"/>
  <c r="H274" i="72" s="1"/>
  <c r="I275" i="72" s="1"/>
  <c r="J276" i="72" s="1"/>
  <c r="K277" i="72" s="1"/>
  <c r="L278" i="72" s="1"/>
  <c r="M279" i="72" s="1"/>
  <c r="N280" i="72" s="1"/>
  <c r="E57" i="72"/>
  <c r="F57" i="72" s="1"/>
  <c r="G213" i="72" l="1"/>
  <c r="H214" i="72" s="1"/>
  <c r="I215" i="72" s="1"/>
  <c r="J216" i="72" s="1"/>
  <c r="K217" i="72" s="1"/>
  <c r="L218" i="72" s="1"/>
  <c r="E243" i="72"/>
  <c r="F243" i="72" s="1"/>
  <c r="E181" i="72"/>
  <c r="F181" i="72" s="1"/>
  <c r="E25" i="72"/>
  <c r="F25" i="72" s="1"/>
  <c r="G118" i="72"/>
  <c r="H119" i="72" s="1"/>
  <c r="I120" i="72" s="1"/>
  <c r="J121" i="72" s="1"/>
  <c r="K122" i="72" s="1"/>
  <c r="L123" i="72" s="1"/>
  <c r="M124" i="72" s="1"/>
  <c r="N125" i="72" s="1"/>
  <c r="G58" i="72"/>
  <c r="H59" i="72" s="1"/>
  <c r="I60" i="72" s="1"/>
  <c r="J61" i="72" s="1"/>
  <c r="K62" i="72" s="1"/>
  <c r="L63" i="72" s="1"/>
  <c r="E273" i="72"/>
  <c r="F273" i="72" s="1"/>
  <c r="E305" i="72"/>
  <c r="F305" i="72" s="1"/>
  <c r="E87" i="72"/>
  <c r="F87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306" i="72" l="1"/>
  <c r="H307" i="72" s="1"/>
  <c r="I308" i="72" s="1"/>
  <c r="J309" i="72" s="1"/>
  <c r="K310" i="72" s="1"/>
  <c r="L311" i="72" s="1"/>
  <c r="G274" i="72"/>
  <c r="H275" i="72" s="1"/>
  <c r="I276" i="72" s="1"/>
  <c r="J277" i="72" s="1"/>
  <c r="K278" i="72" s="1"/>
  <c r="L279" i="72" s="1"/>
  <c r="M280" i="72" s="1"/>
  <c r="G88" i="72"/>
  <c r="H89" i="72" s="1"/>
  <c r="I90" i="72" s="1"/>
  <c r="J91" i="72" s="1"/>
  <c r="K92" i="72" s="1"/>
  <c r="L93" i="72" s="1"/>
  <c r="M94" i="72" s="1"/>
  <c r="E58" i="72"/>
  <c r="F58" i="72" s="1"/>
  <c r="G26" i="72"/>
  <c r="H27" i="72" s="1"/>
  <c r="I28" i="72" s="1"/>
  <c r="J29" i="72" s="1"/>
  <c r="K30" i="72" s="1"/>
  <c r="L31" i="72" s="1"/>
  <c r="M32" i="72" s="1"/>
  <c r="G182" i="72"/>
  <c r="H183" i="72" s="1"/>
  <c r="I184" i="72" s="1"/>
  <c r="J185" i="72" s="1"/>
  <c r="K186" i="72" s="1"/>
  <c r="L187" i="72" s="1"/>
  <c r="G244" i="72"/>
  <c r="H245" i="72" s="1"/>
  <c r="I246" i="72" s="1"/>
  <c r="J247" i="72" s="1"/>
  <c r="K248" i="72" s="1"/>
  <c r="L249" i="72" s="1"/>
  <c r="E118" i="72"/>
  <c r="F118" i="72" s="1"/>
  <c r="E148" i="72"/>
  <c r="F148" i="72" s="1"/>
  <c r="E213" i="72"/>
  <c r="F213" i="72" s="1"/>
  <c r="E244" i="72" l="1"/>
  <c r="F244" i="72" s="1"/>
  <c r="E182" i="72"/>
  <c r="F182" i="72" s="1"/>
  <c r="G59" i="72"/>
  <c r="H60" i="72" s="1"/>
  <c r="I61" i="72" s="1"/>
  <c r="J62" i="72" s="1"/>
  <c r="K63" i="72" s="1"/>
  <c r="E26" i="72"/>
  <c r="F26" i="72" s="1"/>
  <c r="E88" i="72"/>
  <c r="F88" i="72" s="1"/>
  <c r="G214" i="72"/>
  <c r="H215" i="72" s="1"/>
  <c r="I216" i="72" s="1"/>
  <c r="J217" i="72" s="1"/>
  <c r="K218" i="72" s="1"/>
  <c r="E274" i="72"/>
  <c r="F274" i="72" s="1"/>
  <c r="G149" i="72"/>
  <c r="H150" i="72" s="1"/>
  <c r="I151" i="72" s="1"/>
  <c r="J152" i="72" s="1"/>
  <c r="K153" i="72" s="1"/>
  <c r="L154" i="72" s="1"/>
  <c r="M155" i="72" s="1"/>
  <c r="N156" i="72" s="1"/>
  <c r="G119" i="72"/>
  <c r="H120" i="72" s="1"/>
  <c r="I121" i="72" s="1"/>
  <c r="J122" i="72" s="1"/>
  <c r="K123" i="72" s="1"/>
  <c r="L124" i="72" s="1"/>
  <c r="M125" i="72" s="1"/>
  <c r="E306" i="72"/>
  <c r="F306" i="72" s="1"/>
  <c r="E149" i="72" l="1"/>
  <c r="F149" i="72" s="1"/>
  <c r="E214" i="72"/>
  <c r="F214" i="72" s="1"/>
  <c r="G275" i="72"/>
  <c r="H276" i="72" s="1"/>
  <c r="I277" i="72" s="1"/>
  <c r="J278" i="72" s="1"/>
  <c r="K279" i="72" s="1"/>
  <c r="L280" i="72" s="1"/>
  <c r="G27" i="72"/>
  <c r="H28" i="72" s="1"/>
  <c r="I29" i="72" s="1"/>
  <c r="J30" i="72" s="1"/>
  <c r="K31" i="72" s="1"/>
  <c r="L32" i="72" s="1"/>
  <c r="G89" i="72"/>
  <c r="H90" i="72" s="1"/>
  <c r="I91" i="72" s="1"/>
  <c r="J92" i="72" s="1"/>
  <c r="K93" i="72" s="1"/>
  <c r="L94" i="72" s="1"/>
  <c r="E59" i="72"/>
  <c r="F59" i="72" s="1"/>
  <c r="G183" i="72"/>
  <c r="H184" i="72" s="1"/>
  <c r="I185" i="72" s="1"/>
  <c r="J186" i="72" s="1"/>
  <c r="K187" i="72" s="1"/>
  <c r="G307" i="72"/>
  <c r="H308" i="72" s="1"/>
  <c r="I309" i="72" s="1"/>
  <c r="J310" i="72" s="1"/>
  <c r="K311" i="72" s="1"/>
  <c r="E119" i="72"/>
  <c r="F119" i="72" s="1"/>
  <c r="G245" i="72"/>
  <c r="H246" i="72" s="1"/>
  <c r="I247" i="72" s="1"/>
  <c r="J248" i="72" s="1"/>
  <c r="K249" i="72" s="1"/>
  <c r="E183" i="72" l="1"/>
  <c r="F183" i="72" s="1"/>
  <c r="E89" i="72"/>
  <c r="F89" i="72" s="1"/>
  <c r="G60" i="72"/>
  <c r="H61" i="72" s="1"/>
  <c r="I62" i="72" s="1"/>
  <c r="J63" i="72" s="1"/>
  <c r="E27" i="72"/>
  <c r="F27" i="72" s="1"/>
  <c r="E245" i="72"/>
  <c r="F245" i="72" s="1"/>
  <c r="E275" i="72"/>
  <c r="F275" i="72" s="1"/>
  <c r="G215" i="72"/>
  <c r="H216" i="72" s="1"/>
  <c r="I217" i="72" s="1"/>
  <c r="J218" i="72" s="1"/>
  <c r="G120" i="72"/>
  <c r="H121" i="72" s="1"/>
  <c r="I122" i="72" s="1"/>
  <c r="J123" i="72" s="1"/>
  <c r="K124" i="72" s="1"/>
  <c r="L125" i="72" s="1"/>
  <c r="E307" i="72"/>
  <c r="F307" i="72" s="1"/>
  <c r="G150" i="72"/>
  <c r="H151" i="72" s="1"/>
  <c r="I152" i="72" s="1"/>
  <c r="J153" i="72" s="1"/>
  <c r="K154" i="72" s="1"/>
  <c r="L155" i="72" s="1"/>
  <c r="M156" i="72" s="1"/>
  <c r="E120" i="72" l="1"/>
  <c r="F120" i="72" s="1"/>
  <c r="E215" i="72"/>
  <c r="F215" i="72" s="1"/>
  <c r="G276" i="72"/>
  <c r="H277" i="72" s="1"/>
  <c r="I278" i="72" s="1"/>
  <c r="J279" i="72" s="1"/>
  <c r="K280" i="72" s="1"/>
  <c r="G308" i="72"/>
  <c r="H309" i="72" s="1"/>
  <c r="I310" i="72" s="1"/>
  <c r="J311" i="72" s="1"/>
  <c r="G28" i="72"/>
  <c r="H29" i="72" s="1"/>
  <c r="I30" i="72" s="1"/>
  <c r="J31" i="72" s="1"/>
  <c r="K32" i="72" s="1"/>
  <c r="G246" i="72"/>
  <c r="H247" i="72" s="1"/>
  <c r="I248" i="72" s="1"/>
  <c r="J249" i="72" s="1"/>
  <c r="E60" i="72"/>
  <c r="F60" i="72" s="1"/>
  <c r="E150" i="72"/>
  <c r="F150" i="72" s="1"/>
  <c r="G90" i="72"/>
  <c r="H91" i="72" s="1"/>
  <c r="I92" i="72" s="1"/>
  <c r="J93" i="72" s="1"/>
  <c r="K94" i="72" s="1"/>
  <c r="G184" i="72"/>
  <c r="H185" i="72" s="1"/>
  <c r="I186" i="72" s="1"/>
  <c r="J187" i="72" s="1"/>
  <c r="G151" i="72" l="1"/>
  <c r="H152" i="72" s="1"/>
  <c r="I153" i="72" s="1"/>
  <c r="J154" i="72" s="1"/>
  <c r="K155" i="72" s="1"/>
  <c r="L156" i="72" s="1"/>
  <c r="E246" i="72"/>
  <c r="F246" i="72" s="1"/>
  <c r="G61" i="72"/>
  <c r="H62" i="72" s="1"/>
  <c r="I63" i="72" s="1"/>
  <c r="E28" i="72"/>
  <c r="F28" i="72" s="1"/>
  <c r="E308" i="72"/>
  <c r="F308" i="72" s="1"/>
  <c r="E184" i="72"/>
  <c r="F184" i="72" s="1"/>
  <c r="E276" i="72"/>
  <c r="F276" i="72" s="1"/>
  <c r="E90" i="72"/>
  <c r="F90" i="72" s="1"/>
  <c r="G216" i="72"/>
  <c r="H217" i="72" s="1"/>
  <c r="I218" i="72" s="1"/>
  <c r="G121" i="72"/>
  <c r="H122" i="72" s="1"/>
  <c r="I123" i="72" s="1"/>
  <c r="J124" i="72" s="1"/>
  <c r="K125" i="72" s="1"/>
  <c r="G91" i="72" l="1"/>
  <c r="H92" i="72" s="1"/>
  <c r="I93" i="72" s="1"/>
  <c r="J94" i="72" s="1"/>
  <c r="G277" i="72"/>
  <c r="H278" i="72" s="1"/>
  <c r="I279" i="72" s="1"/>
  <c r="J280" i="72" s="1"/>
  <c r="E216" i="72"/>
  <c r="F216" i="72" s="1"/>
  <c r="G185" i="72"/>
  <c r="H186" i="72" s="1"/>
  <c r="I187" i="72" s="1"/>
  <c r="G309" i="72"/>
  <c r="H310" i="72" s="1"/>
  <c r="I311" i="72" s="1"/>
  <c r="E61" i="72"/>
  <c r="F61" i="72" s="1"/>
  <c r="G247" i="72"/>
  <c r="H248" i="72" s="1"/>
  <c r="I249" i="72" s="1"/>
  <c r="G29" i="72"/>
  <c r="H30" i="72" s="1"/>
  <c r="I31" i="72" s="1"/>
  <c r="J32" i="72" s="1"/>
  <c r="E121" i="72"/>
  <c r="F121" i="72" s="1"/>
  <c r="E151" i="72"/>
  <c r="F151" i="72" s="1"/>
  <c r="G62" i="72" l="1"/>
  <c r="H63" i="72" s="1"/>
  <c r="E309" i="72"/>
  <c r="F309" i="72" s="1"/>
  <c r="E185" i="72"/>
  <c r="F185" i="72" s="1"/>
  <c r="G217" i="72"/>
  <c r="H218" i="72" s="1"/>
  <c r="E247" i="72"/>
  <c r="F247" i="72" s="1"/>
  <c r="G152" i="72"/>
  <c r="H153" i="72" s="1"/>
  <c r="I154" i="72" s="1"/>
  <c r="J155" i="72" s="1"/>
  <c r="K156" i="72" s="1"/>
  <c r="E277" i="72"/>
  <c r="F277" i="72" s="1"/>
  <c r="G122" i="72"/>
  <c r="H123" i="72" s="1"/>
  <c r="I124" i="72" s="1"/>
  <c r="J125" i="72" s="1"/>
  <c r="E29" i="72"/>
  <c r="F29" i="72" s="1"/>
  <c r="E91" i="72"/>
  <c r="F91" i="72" s="1"/>
  <c r="G278" i="72" l="1"/>
  <c r="H279" i="72" s="1"/>
  <c r="I280" i="72" s="1"/>
  <c r="E152" i="72"/>
  <c r="F152" i="72" s="1"/>
  <c r="G248" i="72"/>
  <c r="H249" i="72" s="1"/>
  <c r="E217" i="72"/>
  <c r="F217" i="72" s="1"/>
  <c r="G186" i="72"/>
  <c r="H187" i="72" s="1"/>
  <c r="G310" i="72"/>
  <c r="H311" i="72" s="1"/>
  <c r="E122" i="72"/>
  <c r="F122" i="72" s="1"/>
  <c r="G92" i="72"/>
  <c r="H93" i="72" s="1"/>
  <c r="I94" i="72" s="1"/>
  <c r="E62" i="72"/>
  <c r="F62" i="72" s="1"/>
  <c r="G63" i="72" s="1"/>
  <c r="E63" i="72" s="1"/>
  <c r="F63" i="72" s="1"/>
  <c r="AL63" i="72" s="1"/>
  <c r="G30" i="72"/>
  <c r="H31" i="72" s="1"/>
  <c r="I32" i="72" s="1"/>
  <c r="G123" i="72" l="1"/>
  <c r="H124" i="72" s="1"/>
  <c r="I125" i="72" s="1"/>
  <c r="E310" i="72"/>
  <c r="F310" i="72" s="1"/>
  <c r="G311" i="72" s="1"/>
  <c r="E311" i="72" s="1"/>
  <c r="F311" i="72" s="1"/>
  <c r="E186" i="72"/>
  <c r="F186" i="72" s="1"/>
  <c r="G187" i="72" s="1"/>
  <c r="E187" i="72" s="1"/>
  <c r="F187" i="72" s="1"/>
  <c r="E92" i="72"/>
  <c r="F92" i="72" s="1"/>
  <c r="G218" i="72"/>
  <c r="E218" i="72" s="1"/>
  <c r="F218" i="72" s="1"/>
  <c r="E248" i="72"/>
  <c r="F248" i="72" s="1"/>
  <c r="E30" i="72"/>
  <c r="F30" i="72" s="1"/>
  <c r="G153" i="72"/>
  <c r="H154" i="72" s="1"/>
  <c r="I155" i="72" s="1"/>
  <c r="J156" i="72" s="1"/>
  <c r="E278" i="72"/>
  <c r="F278" i="72" s="1"/>
  <c r="G279" i="72" l="1"/>
  <c r="H280" i="72" s="1"/>
  <c r="E153" i="72"/>
  <c r="F153" i="72" s="1"/>
  <c r="G249" i="72"/>
  <c r="E249" i="72" s="1"/>
  <c r="F249" i="72" s="1"/>
  <c r="G31" i="72"/>
  <c r="H32" i="72" s="1"/>
  <c r="G93" i="72"/>
  <c r="H94" i="72" s="1"/>
  <c r="E123" i="72"/>
  <c r="F123" i="72" s="1"/>
  <c r="G124" i="72" l="1"/>
  <c r="H125" i="72" s="1"/>
  <c r="E93" i="72"/>
  <c r="F93" i="72" s="1"/>
  <c r="E31" i="72"/>
  <c r="F31" i="72" s="1"/>
  <c r="G154" i="72"/>
  <c r="H155" i="72" s="1"/>
  <c r="I156" i="72" s="1"/>
  <c r="E279" i="72"/>
  <c r="F279" i="72" s="1"/>
  <c r="G280" i="72" s="1"/>
  <c r="E280" i="72" l="1"/>
  <c r="F280" i="72" s="1"/>
  <c r="G32" i="72"/>
  <c r="E32" i="72" s="1"/>
  <c r="F32" i="72" s="1"/>
  <c r="E154" i="72"/>
  <c r="F154" i="72" s="1"/>
  <c r="G94" i="72"/>
  <c r="E94" i="72" s="1"/>
  <c r="F94" i="72" s="1"/>
  <c r="AL94" i="72" s="1"/>
  <c r="E124" i="72"/>
  <c r="F124" i="72" s="1"/>
  <c r="AL32" i="72" l="1"/>
  <c r="G125" i="72"/>
  <c r="E125" i="72" s="1"/>
  <c r="F125" i="72" s="1"/>
  <c r="AL125" i="72" s="1"/>
  <c r="AL127" i="72" s="1"/>
  <c r="G155" i="72"/>
  <c r="H156" i="72" s="1"/>
  <c r="E155" i="72" l="1"/>
  <c r="F155" i="72" s="1"/>
  <c r="G156" i="72" l="1"/>
  <c r="E29" i="26" l="1" a="1"/>
  <c r="E29" i="26" s="1"/>
  <c r="I192" i="35" s="1"/>
  <c r="E156" i="72"/>
  <c r="F156" i="72" s="1"/>
  <c r="F37" i="26" s="1" a="1"/>
  <c r="F37" i="26" s="1"/>
  <c r="G221" i="35" s="1"/>
  <c r="H30" i="26" l="1" a="1"/>
  <c r="H30" i="26" s="1"/>
  <c r="I214" i="35" s="1"/>
  <c r="E38" i="26" a="1"/>
  <c r="E38" i="26" s="1"/>
  <c r="I201" i="35" s="1"/>
  <c r="E23" i="26" a="1"/>
  <c r="E23" i="26" s="1"/>
  <c r="I186" i="35" s="1"/>
  <c r="D39" i="26" a="1"/>
  <c r="D39" i="26" s="1"/>
  <c r="H202" i="35" s="1"/>
  <c r="G36" i="26" a="1"/>
  <c r="G36" i="26" s="1"/>
  <c r="H220" i="35" s="1"/>
  <c r="I69" i="58" s="1"/>
  <c r="F34" i="26" a="1"/>
  <c r="F34" i="26" s="1"/>
  <c r="G218" i="35" s="1"/>
  <c r="H61" i="58" s="1"/>
  <c r="H61" i="41" s="1"/>
  <c r="F25" i="26" a="1"/>
  <c r="F25" i="26" s="1"/>
  <c r="G209" i="35" s="1"/>
  <c r="H24" i="58" s="1"/>
  <c r="H24" i="41" s="1"/>
  <c r="D32" i="26" a="1"/>
  <c r="D32" i="26" s="1"/>
  <c r="H195" i="35" s="1"/>
  <c r="I53" i="37" s="1"/>
  <c r="E33" i="26" a="1"/>
  <c r="E33" i="26" s="1"/>
  <c r="I196" i="35" s="1"/>
  <c r="E41" i="26" a="1"/>
  <c r="E41" i="26" s="1"/>
  <c r="I204" i="35" s="1"/>
  <c r="J89" i="37" s="1"/>
  <c r="D35" i="26" a="1"/>
  <c r="D35" i="26" s="1"/>
  <c r="H198" i="35" s="1"/>
  <c r="G31" i="26" a="1"/>
  <c r="G31" i="26" s="1"/>
  <c r="F31" i="26" a="1"/>
  <c r="F31" i="26" s="1"/>
  <c r="F35" i="26" a="1"/>
  <c r="F35" i="26" s="1"/>
  <c r="G219" i="35" s="1"/>
  <c r="H35" i="26" a="1"/>
  <c r="H35" i="26" s="1"/>
  <c r="I219" i="35" s="1"/>
  <c r="E26" i="26" a="1"/>
  <c r="E26" i="26" s="1"/>
  <c r="I189" i="35" s="1"/>
  <c r="J30" i="37" s="1"/>
  <c r="G37" i="26" a="1"/>
  <c r="G37" i="26" s="1"/>
  <c r="H221" i="35" s="1"/>
  <c r="G24" i="26" a="1"/>
  <c r="G24" i="26" s="1"/>
  <c r="H208" i="35" s="1"/>
  <c r="I21" i="58" s="1"/>
  <c r="G29" i="26" a="1"/>
  <c r="G29" i="26" s="1"/>
  <c r="H213" i="35" s="1"/>
  <c r="I40" i="58" s="1"/>
  <c r="H41" i="26" a="1"/>
  <c r="H41" i="26" s="1"/>
  <c r="I225" i="35" s="1"/>
  <c r="J88" i="58" s="1"/>
  <c r="E37" i="26" a="1"/>
  <c r="E37" i="26" s="1"/>
  <c r="I200" i="35" s="1"/>
  <c r="J74" i="37" s="1"/>
  <c r="H31" i="26" a="1"/>
  <c r="H31" i="26" s="1"/>
  <c r="I215" i="35" s="1"/>
  <c r="H32" i="26" a="1"/>
  <c r="H32" i="26" s="1"/>
  <c r="I216" i="35" s="1"/>
  <c r="D25" i="26" a="1"/>
  <c r="D25" i="26" s="1"/>
  <c r="H188" i="35" s="1"/>
  <c r="G33" i="26" a="1"/>
  <c r="G33" i="26" s="1"/>
  <c r="H217" i="35" s="1"/>
  <c r="G26" i="26" a="1"/>
  <c r="G26" i="26" s="1"/>
  <c r="H210" i="35" s="1"/>
  <c r="F26" i="26" a="1"/>
  <c r="F26" i="26" s="1"/>
  <c r="G210" i="35" s="1"/>
  <c r="H39" i="26" a="1"/>
  <c r="H39" i="26" s="1"/>
  <c r="F42" i="26" a="1"/>
  <c r="F42" i="26" s="1"/>
  <c r="G226" i="35" s="1"/>
  <c r="D42" i="26" a="1"/>
  <c r="D42" i="26" s="1"/>
  <c r="H205" i="35" s="1"/>
  <c r="H24" i="26" a="1"/>
  <c r="H24" i="26" s="1"/>
  <c r="I208" i="35" s="1"/>
  <c r="G28" i="26" a="1"/>
  <c r="G28" i="26" s="1"/>
  <c r="H212" i="35" s="1"/>
  <c r="F27" i="26" a="1"/>
  <c r="F27" i="26" s="1"/>
  <c r="G34" i="26" a="1"/>
  <c r="G34" i="26" s="1"/>
  <c r="H218" i="35" s="1"/>
  <c r="F24" i="26" a="1"/>
  <c r="F24" i="26" s="1"/>
  <c r="G208" i="35" s="1"/>
  <c r="G41" i="26" a="1"/>
  <c r="G41" i="26" s="1"/>
  <c r="H225" i="35" s="1"/>
  <c r="E40" i="26" a="1"/>
  <c r="E40" i="26" s="1"/>
  <c r="I203" i="35" s="1"/>
  <c r="H42" i="26" a="1"/>
  <c r="H42" i="26" s="1"/>
  <c r="I226" i="35" s="1"/>
  <c r="H26" i="26" a="1"/>
  <c r="H26" i="26" s="1"/>
  <c r="I210" i="35" s="1"/>
  <c r="E25" i="26" a="1"/>
  <c r="E25" i="26" s="1"/>
  <c r="I188" i="35" s="1"/>
  <c r="E35" i="26" a="1"/>
  <c r="E35" i="26" s="1"/>
  <c r="E28" i="26" a="1"/>
  <c r="E28" i="26" s="1"/>
  <c r="I191" i="35" s="1"/>
  <c r="E32" i="26" a="1"/>
  <c r="E32" i="26" s="1"/>
  <c r="I195" i="35" s="1"/>
  <c r="E24" i="26" a="1"/>
  <c r="E24" i="26" s="1"/>
  <c r="I187" i="35" s="1"/>
  <c r="F38" i="26" a="1"/>
  <c r="F38" i="26" s="1"/>
  <c r="G222" i="35" s="1"/>
  <c r="E39" i="26" a="1"/>
  <c r="E39" i="26" s="1"/>
  <c r="H25" i="26" a="1"/>
  <c r="H25" i="26" s="1"/>
  <c r="I209" i="35" s="1"/>
  <c r="G42" i="26" a="1"/>
  <c r="G42" i="26" s="1"/>
  <c r="H226" i="35" s="1"/>
  <c r="D33" i="26" a="1"/>
  <c r="D33" i="26" s="1"/>
  <c r="H196" i="35" s="1"/>
  <c r="F32" i="26" a="1"/>
  <c r="F32" i="26" s="1"/>
  <c r="G216" i="35" s="1"/>
  <c r="F33" i="26" a="1"/>
  <c r="F33" i="26" s="1"/>
  <c r="G217" i="35" s="1"/>
  <c r="E30" i="26" a="1"/>
  <c r="E30" i="26" s="1"/>
  <c r="I193" i="35" s="1"/>
  <c r="D38" i="26" a="1"/>
  <c r="D38" i="26" s="1"/>
  <c r="H201" i="35" s="1"/>
  <c r="H36" i="26" a="1"/>
  <c r="H36" i="26" s="1"/>
  <c r="I220" i="35" s="1"/>
  <c r="F40" i="26" a="1"/>
  <c r="F40" i="26" s="1"/>
  <c r="G224" i="35" s="1"/>
  <c r="D29" i="26" a="1"/>
  <c r="D29" i="26" s="1"/>
  <c r="H192" i="35" s="1"/>
  <c r="G32" i="26" a="1"/>
  <c r="G32" i="26" s="1"/>
  <c r="H216" i="35" s="1"/>
  <c r="H28" i="26" a="1"/>
  <c r="H28" i="26" s="1"/>
  <c r="I212" i="35" s="1"/>
  <c r="H23" i="26" a="1"/>
  <c r="H23" i="26" s="1"/>
  <c r="E36" i="26" a="1"/>
  <c r="E36" i="26" s="1"/>
  <c r="I199" i="35" s="1"/>
  <c r="F28" i="26" a="1"/>
  <c r="F28" i="26" s="1"/>
  <c r="G212" i="35" s="1"/>
  <c r="D37" i="26" a="1"/>
  <c r="D37" i="26" s="1"/>
  <c r="H200" i="35" s="1"/>
  <c r="D28" i="26" a="1"/>
  <c r="D28" i="26" s="1"/>
  <c r="H191" i="35" s="1"/>
  <c r="D23" i="26" a="1"/>
  <c r="D23" i="26" s="1"/>
  <c r="D31" i="26" a="1"/>
  <c r="D31" i="26" s="1"/>
  <c r="G40" i="26" a="1"/>
  <c r="G40" i="26" s="1"/>
  <c r="H224" i="35" s="1"/>
  <c r="F29" i="26" a="1"/>
  <c r="F29" i="26" s="1"/>
  <c r="G213" i="35" s="1"/>
  <c r="D30" i="26" a="1"/>
  <c r="D30" i="26" s="1"/>
  <c r="H193" i="35" s="1"/>
  <c r="E34" i="26" a="1"/>
  <c r="E34" i="26" s="1"/>
  <c r="I197" i="35" s="1"/>
  <c r="G27" i="26" a="1"/>
  <c r="G27" i="26" s="1"/>
  <c r="F23" i="26" a="1"/>
  <c r="F23" i="26" s="1"/>
  <c r="E42" i="26" a="1"/>
  <c r="E42" i="26" s="1"/>
  <c r="I205" i="35" s="1"/>
  <c r="F36" i="26" a="1"/>
  <c r="F36" i="26" s="1"/>
  <c r="G220" i="35" s="1"/>
  <c r="D40" i="26" a="1"/>
  <c r="D40" i="26" s="1"/>
  <c r="H203" i="35" s="1"/>
  <c r="E31" i="26" a="1"/>
  <c r="E31" i="26" s="1"/>
  <c r="G30" i="26" a="1"/>
  <c r="G30" i="26" s="1"/>
  <c r="H214" i="35" s="1"/>
  <c r="H27" i="26" a="1"/>
  <c r="H27" i="26" s="1"/>
  <c r="H34" i="26" a="1"/>
  <c r="H34" i="26" s="1"/>
  <c r="I218" i="35" s="1"/>
  <c r="H40" i="26" a="1"/>
  <c r="H40" i="26" s="1"/>
  <c r="I224" i="35" s="1"/>
  <c r="G38" i="26" a="1"/>
  <c r="G38" i="26" s="1"/>
  <c r="H222" i="35" s="1"/>
  <c r="F41" i="26" a="1"/>
  <c r="F41" i="26" s="1"/>
  <c r="G225" i="35" s="1"/>
  <c r="D26" i="26" a="1"/>
  <c r="D26" i="26" s="1"/>
  <c r="H189" i="35" s="1"/>
  <c r="H37" i="26" a="1"/>
  <c r="H37" i="26" s="1"/>
  <c r="I221" i="35" s="1"/>
  <c r="G39" i="26" a="1"/>
  <c r="G39" i="26" s="1"/>
  <c r="H33" i="26" a="1"/>
  <c r="H33" i="26" s="1"/>
  <c r="I217" i="35" s="1"/>
  <c r="F30" i="26" a="1"/>
  <c r="F30" i="26" s="1"/>
  <c r="G214" i="35" s="1"/>
  <c r="E27" i="26" a="1"/>
  <c r="E27" i="26" s="1"/>
  <c r="H29" i="26" a="1"/>
  <c r="H29" i="26" s="1"/>
  <c r="I213" i="35" s="1"/>
  <c r="F39" i="26" a="1"/>
  <c r="F39" i="26" s="1"/>
  <c r="H38" i="26" a="1"/>
  <c r="H38" i="26" s="1"/>
  <c r="I222" i="35" s="1"/>
  <c r="G25" i="26" a="1"/>
  <c r="G25" i="26" s="1"/>
  <c r="H209" i="35" s="1"/>
  <c r="D27" i="26" a="1"/>
  <c r="D27" i="26" s="1"/>
  <c r="D24" i="26" a="1"/>
  <c r="D24" i="26" s="1"/>
  <c r="H187" i="35" s="1"/>
  <c r="G35" i="26" a="1"/>
  <c r="G35" i="26" s="1"/>
  <c r="D36" i="26" a="1"/>
  <c r="D36" i="26" s="1"/>
  <c r="H199" i="35" s="1"/>
  <c r="D34" i="26" a="1"/>
  <c r="D34" i="26" s="1"/>
  <c r="H197" i="35" s="1"/>
  <c r="G23" i="26" a="1"/>
  <c r="G23" i="26" s="1"/>
  <c r="D41" i="26" a="1"/>
  <c r="D41" i="26" s="1"/>
  <c r="H204" i="35" s="1"/>
  <c r="J77" i="37"/>
  <c r="J76" i="37"/>
  <c r="J78" i="37"/>
  <c r="J75" i="37"/>
  <c r="H215" i="35"/>
  <c r="G215" i="35"/>
  <c r="J39" i="37"/>
  <c r="J42" i="37"/>
  <c r="J40" i="37"/>
  <c r="J41" i="37"/>
  <c r="J57" i="37"/>
  <c r="J56" i="37"/>
  <c r="J55" i="37"/>
  <c r="J58" i="37"/>
  <c r="H73" i="58"/>
  <c r="H73" i="41" s="1"/>
  <c r="H71" i="58"/>
  <c r="H71" i="41" s="1"/>
  <c r="H72" i="58"/>
  <c r="H72" i="41" s="1"/>
  <c r="H74" i="58"/>
  <c r="H74" i="41" s="1"/>
  <c r="J43" i="58"/>
  <c r="J46" i="58"/>
  <c r="J45" i="58"/>
  <c r="J44" i="58"/>
  <c r="I72" i="58"/>
  <c r="I74" i="58"/>
  <c r="I71" i="58"/>
  <c r="I73" i="58"/>
  <c r="I70" i="58" l="1"/>
  <c r="I68" i="58"/>
  <c r="H60" i="58"/>
  <c r="H60" i="41" s="1"/>
  <c r="H62" i="58"/>
  <c r="H62" i="41" s="1"/>
  <c r="I54" i="37"/>
  <c r="I51" i="37"/>
  <c r="I52" i="37"/>
  <c r="I67" i="58"/>
  <c r="H26" i="58"/>
  <c r="H26" i="41" s="1"/>
  <c r="H25" i="58"/>
  <c r="H25" i="41" s="1"/>
  <c r="H23" i="58"/>
  <c r="H23" i="41" s="1"/>
  <c r="H59" i="58"/>
  <c r="H59" i="41" s="1"/>
  <c r="J90" i="37"/>
  <c r="J88" i="37"/>
  <c r="J88" i="41" s="1"/>
  <c r="J29" i="37"/>
  <c r="J27" i="37"/>
  <c r="J28" i="37"/>
  <c r="F52" i="26"/>
  <c r="I20" i="58"/>
  <c r="J87" i="37"/>
  <c r="J90" i="58"/>
  <c r="I41" i="58"/>
  <c r="J71" i="37"/>
  <c r="I19" i="58"/>
  <c r="J73" i="37"/>
  <c r="I42" i="58"/>
  <c r="I39" i="58"/>
  <c r="I22" i="58"/>
  <c r="J89" i="58"/>
  <c r="J89" i="41" s="1"/>
  <c r="J87" i="58"/>
  <c r="J72" i="37"/>
  <c r="E52" i="26"/>
  <c r="H52" i="26" s="1"/>
  <c r="I57" i="37"/>
  <c r="I55" i="37"/>
  <c r="I56" i="37"/>
  <c r="I58" i="37"/>
  <c r="I59" i="37"/>
  <c r="I62" i="37"/>
  <c r="I61" i="37"/>
  <c r="I60" i="37"/>
  <c r="F54" i="26"/>
  <c r="H223" i="35"/>
  <c r="J93" i="37"/>
  <c r="J92" i="37"/>
  <c r="J91" i="37"/>
  <c r="J94" i="37"/>
  <c r="J67" i="37"/>
  <c r="J68" i="37"/>
  <c r="J69" i="37"/>
  <c r="J70" i="37"/>
  <c r="I92" i="58"/>
  <c r="I91" i="58"/>
  <c r="I93" i="58"/>
  <c r="I94" i="58"/>
  <c r="I88" i="58"/>
  <c r="I89" i="58"/>
  <c r="I87" i="58"/>
  <c r="I90" i="58"/>
  <c r="I26" i="37"/>
  <c r="I24" i="37"/>
  <c r="I25" i="37"/>
  <c r="I23" i="37"/>
  <c r="G50" i="26"/>
  <c r="I207" i="35"/>
  <c r="F51" i="26"/>
  <c r="H211" i="35"/>
  <c r="J36" i="58"/>
  <c r="J35" i="58"/>
  <c r="J38" i="58"/>
  <c r="J37" i="58"/>
  <c r="D54" i="26"/>
  <c r="I202" i="35"/>
  <c r="I60" i="58"/>
  <c r="I62" i="58"/>
  <c r="I59" i="58"/>
  <c r="I61" i="58"/>
  <c r="C53" i="26"/>
  <c r="J55" i="58"/>
  <c r="J55" i="41" s="1"/>
  <c r="J58" i="58"/>
  <c r="J56" i="58"/>
  <c r="J56" i="41" s="1"/>
  <c r="J57" i="58"/>
  <c r="J57" i="41" s="1"/>
  <c r="H21" i="58"/>
  <c r="H21" i="41" s="1"/>
  <c r="H19" i="58"/>
  <c r="H19" i="41" s="1"/>
  <c r="H20" i="58"/>
  <c r="H20" i="41" s="1"/>
  <c r="H22" i="58"/>
  <c r="H22" i="41" s="1"/>
  <c r="I21" i="37"/>
  <c r="I21" i="41" s="1"/>
  <c r="I19" i="37"/>
  <c r="I20" i="37"/>
  <c r="I22" i="37"/>
  <c r="H88" i="58"/>
  <c r="H88" i="41" s="1"/>
  <c r="H87" i="58"/>
  <c r="H87" i="41" s="1"/>
  <c r="H89" i="58"/>
  <c r="H89" i="41" s="1"/>
  <c r="H90" i="58"/>
  <c r="H90" i="41" s="1"/>
  <c r="J60" i="37"/>
  <c r="J61" i="37"/>
  <c r="J59" i="37"/>
  <c r="J62" i="37"/>
  <c r="I51" i="58"/>
  <c r="I52" i="58"/>
  <c r="I52" i="41" s="1"/>
  <c r="I54" i="58"/>
  <c r="I53" i="58"/>
  <c r="I53" i="41" s="1"/>
  <c r="H77" i="58"/>
  <c r="H77" i="41" s="1"/>
  <c r="H76" i="58"/>
  <c r="H76" i="41" s="1"/>
  <c r="H75" i="58"/>
  <c r="H75" i="41" s="1"/>
  <c r="H78" i="58"/>
  <c r="H78" i="41" s="1"/>
  <c r="E51" i="26"/>
  <c r="H51" i="26" s="1"/>
  <c r="G211" i="35"/>
  <c r="I66" i="37"/>
  <c r="I65" i="37"/>
  <c r="I63" i="37"/>
  <c r="I64" i="37"/>
  <c r="H69" i="58"/>
  <c r="H69" i="41" s="1"/>
  <c r="H70" i="58"/>
  <c r="H70" i="41" s="1"/>
  <c r="H67" i="58"/>
  <c r="H67" i="41" s="1"/>
  <c r="H68" i="58"/>
  <c r="H68" i="41" s="1"/>
  <c r="J51" i="58"/>
  <c r="J52" i="58"/>
  <c r="J54" i="58"/>
  <c r="J53" i="58"/>
  <c r="G52" i="26"/>
  <c r="H190" i="35"/>
  <c r="C51" i="26"/>
  <c r="I75" i="58"/>
  <c r="I76" i="58"/>
  <c r="I77" i="58"/>
  <c r="I78" i="58"/>
  <c r="I44" i="37"/>
  <c r="I46" i="37"/>
  <c r="I45" i="37"/>
  <c r="I43" i="37"/>
  <c r="I39" i="37"/>
  <c r="I42" i="37"/>
  <c r="I41" i="37"/>
  <c r="I40" i="37"/>
  <c r="I40" i="41" s="1"/>
  <c r="J20" i="37"/>
  <c r="J22" i="37"/>
  <c r="J19" i="37"/>
  <c r="J21" i="37"/>
  <c r="I38" i="58"/>
  <c r="I37" i="58"/>
  <c r="I35" i="58"/>
  <c r="I36" i="58"/>
  <c r="J16" i="37"/>
  <c r="J17" i="37"/>
  <c r="J18" i="37"/>
  <c r="J15" i="37"/>
  <c r="F50" i="26"/>
  <c r="H207" i="35"/>
  <c r="J23" i="58"/>
  <c r="J25" i="58"/>
  <c r="J24" i="58"/>
  <c r="J26" i="58"/>
  <c r="I24" i="58"/>
  <c r="I26" i="58"/>
  <c r="I25" i="58"/>
  <c r="I23" i="58"/>
  <c r="J84" i="58"/>
  <c r="J83" i="58"/>
  <c r="J86" i="58"/>
  <c r="J85" i="58"/>
  <c r="H42" i="58"/>
  <c r="H42" i="41" s="1"/>
  <c r="H41" i="58"/>
  <c r="H41" i="41" s="1"/>
  <c r="H40" i="58"/>
  <c r="H40" i="41" s="1"/>
  <c r="H39" i="58"/>
  <c r="H39" i="41" s="1"/>
  <c r="H83" i="58"/>
  <c r="H83" i="41" s="1"/>
  <c r="H84" i="58"/>
  <c r="H84" i="41" s="1"/>
  <c r="H85" i="58"/>
  <c r="H85" i="41" s="1"/>
  <c r="H86" i="58"/>
  <c r="H86" i="41" s="1"/>
  <c r="J51" i="37"/>
  <c r="J52" i="37"/>
  <c r="J53" i="37"/>
  <c r="J54" i="37"/>
  <c r="J21" i="58"/>
  <c r="J20" i="58"/>
  <c r="J22" i="58"/>
  <c r="J19" i="58"/>
  <c r="D50" i="26"/>
  <c r="J73" i="58"/>
  <c r="J71" i="58"/>
  <c r="J72" i="58"/>
  <c r="J74" i="58"/>
  <c r="J74" i="41" s="1"/>
  <c r="J77" i="58"/>
  <c r="J77" i="41" s="1"/>
  <c r="J75" i="58"/>
  <c r="J75" i="41" s="1"/>
  <c r="J76" i="58"/>
  <c r="J76" i="41" s="1"/>
  <c r="J78" i="58"/>
  <c r="J78" i="41" s="1"/>
  <c r="J62" i="58"/>
  <c r="J60" i="58"/>
  <c r="J61" i="58"/>
  <c r="J59" i="58"/>
  <c r="I85" i="58"/>
  <c r="I83" i="58"/>
  <c r="I86" i="58"/>
  <c r="I84" i="58"/>
  <c r="J70" i="58"/>
  <c r="J68" i="58"/>
  <c r="J69" i="58"/>
  <c r="J67" i="58"/>
  <c r="J36" i="37"/>
  <c r="J37" i="37"/>
  <c r="J35" i="37"/>
  <c r="J35" i="41" s="1"/>
  <c r="J38" i="37"/>
  <c r="J38" i="41" s="1"/>
  <c r="I94" i="37"/>
  <c r="I93" i="37"/>
  <c r="I91" i="37"/>
  <c r="I92" i="37"/>
  <c r="H36" i="58"/>
  <c r="H36" i="41" s="1"/>
  <c r="H35" i="58"/>
  <c r="H35" i="41" s="1"/>
  <c r="H38" i="58"/>
  <c r="H38" i="41" s="1"/>
  <c r="H37" i="58"/>
  <c r="H37" i="41" s="1"/>
  <c r="H50" i="58"/>
  <c r="H50" i="41" s="1"/>
  <c r="H48" i="58"/>
  <c r="H48" i="41" s="1"/>
  <c r="H49" i="58"/>
  <c r="H49" i="41" s="1"/>
  <c r="H47" i="58"/>
  <c r="H47" i="41" s="1"/>
  <c r="I29" i="37"/>
  <c r="I27" i="37"/>
  <c r="I28" i="37"/>
  <c r="I30" i="37"/>
  <c r="J47" i="58"/>
  <c r="J48" i="58"/>
  <c r="J49" i="58"/>
  <c r="J50" i="58"/>
  <c r="G53" i="26"/>
  <c r="J58" i="41"/>
  <c r="I50" i="58"/>
  <c r="I48" i="58"/>
  <c r="I49" i="58"/>
  <c r="I47" i="58"/>
  <c r="J65" i="58"/>
  <c r="J64" i="58"/>
  <c r="J63" i="58"/>
  <c r="J66" i="58"/>
  <c r="E54" i="26"/>
  <c r="H54" i="26" s="1"/>
  <c r="G223" i="35"/>
  <c r="G51" i="26"/>
  <c r="I211" i="35"/>
  <c r="C52" i="26"/>
  <c r="H194" i="35"/>
  <c r="I77" i="37"/>
  <c r="I76" i="37"/>
  <c r="I75" i="37"/>
  <c r="I78" i="37"/>
  <c r="D53" i="26"/>
  <c r="I198" i="35"/>
  <c r="H91" i="58"/>
  <c r="H91" i="41" s="1"/>
  <c r="H94" i="58"/>
  <c r="H94" i="41" s="1"/>
  <c r="H92" i="58"/>
  <c r="H92" i="41" s="1"/>
  <c r="H93" i="58"/>
  <c r="H93" i="41" s="1"/>
  <c r="E50" i="26"/>
  <c r="H50" i="26" s="1"/>
  <c r="G207" i="35"/>
  <c r="J40" i="58"/>
  <c r="J40" i="41" s="1"/>
  <c r="J39" i="58"/>
  <c r="J39" i="41" s="1"/>
  <c r="J41" i="58"/>
  <c r="J41" i="41" s="1"/>
  <c r="J42" i="58"/>
  <c r="J42" i="41" s="1"/>
  <c r="I46" i="58"/>
  <c r="I44" i="58"/>
  <c r="I45" i="58"/>
  <c r="I43" i="58"/>
  <c r="C50" i="26"/>
  <c r="H186" i="35"/>
  <c r="J45" i="37"/>
  <c r="J45" i="41" s="1"/>
  <c r="J43" i="37"/>
  <c r="J43" i="41" s="1"/>
  <c r="J44" i="37"/>
  <c r="J44" i="41" s="1"/>
  <c r="J46" i="37"/>
  <c r="J46" i="41" s="1"/>
  <c r="J23" i="37"/>
  <c r="J24" i="37"/>
  <c r="J26" i="37"/>
  <c r="J25" i="37"/>
  <c r="G54" i="26"/>
  <c r="I223" i="35"/>
  <c r="I67" i="37"/>
  <c r="I69" i="37"/>
  <c r="I69" i="41" s="1"/>
  <c r="I68" i="37"/>
  <c r="I68" i="41" s="1"/>
  <c r="I70" i="37"/>
  <c r="I70" i="41" s="1"/>
  <c r="F53" i="26"/>
  <c r="H219" i="35"/>
  <c r="D51" i="26"/>
  <c r="I190" i="35"/>
  <c r="D52" i="26"/>
  <c r="I194" i="35"/>
  <c r="I36" i="37"/>
  <c r="I37" i="37"/>
  <c r="I35" i="37"/>
  <c r="I38" i="37"/>
  <c r="H57" i="58"/>
  <c r="H57" i="41" s="1"/>
  <c r="H56" i="58"/>
  <c r="H56" i="41" s="1"/>
  <c r="H55" i="58"/>
  <c r="H55" i="41" s="1"/>
  <c r="H58" i="58"/>
  <c r="H58" i="41" s="1"/>
  <c r="J27" i="58"/>
  <c r="J30" i="58"/>
  <c r="J30" i="41" s="1"/>
  <c r="J28" i="58"/>
  <c r="J29" i="58"/>
  <c r="J29" i="41" s="1"/>
  <c r="H29" i="58"/>
  <c r="H29" i="41" s="1"/>
  <c r="H28" i="58"/>
  <c r="H28" i="41" s="1"/>
  <c r="H27" i="58"/>
  <c r="H27" i="41" s="1"/>
  <c r="H30" i="58"/>
  <c r="H30" i="41" s="1"/>
  <c r="E53" i="26"/>
  <c r="H53" i="26" s="1"/>
  <c r="H64" i="58"/>
  <c r="H64" i="41" s="1"/>
  <c r="H63" i="58"/>
  <c r="H63" i="41" s="1"/>
  <c r="H66" i="58"/>
  <c r="H66" i="41" s="1"/>
  <c r="H65" i="58"/>
  <c r="H65" i="41" s="1"/>
  <c r="I88" i="37"/>
  <c r="I89" i="37"/>
  <c r="I87" i="37"/>
  <c r="I90" i="37"/>
  <c r="H45" i="58"/>
  <c r="H45" i="41" s="1"/>
  <c r="H43" i="58"/>
  <c r="H43" i="41" s="1"/>
  <c r="H46" i="58"/>
  <c r="H46" i="41" s="1"/>
  <c r="H44" i="58"/>
  <c r="H44" i="41" s="1"/>
  <c r="I84" i="37"/>
  <c r="I86" i="37"/>
  <c r="I83" i="37"/>
  <c r="I85" i="37"/>
  <c r="I73" i="37"/>
  <c r="I73" i="41" s="1"/>
  <c r="I72" i="37"/>
  <c r="I72" i="41" s="1"/>
  <c r="I71" i="37"/>
  <c r="I71" i="41" s="1"/>
  <c r="I74" i="37"/>
  <c r="I74" i="41" s="1"/>
  <c r="H52" i="58"/>
  <c r="H52" i="41" s="1"/>
  <c r="H51" i="58"/>
  <c r="H51" i="41" s="1"/>
  <c r="H53" i="58"/>
  <c r="H53" i="41" s="1"/>
  <c r="H54" i="58"/>
  <c r="H54" i="41" s="1"/>
  <c r="J92" i="58"/>
  <c r="J94" i="58"/>
  <c r="J91" i="58"/>
  <c r="J93" i="58"/>
  <c r="I29" i="58"/>
  <c r="I28" i="58"/>
  <c r="I27" i="58"/>
  <c r="I30" i="58"/>
  <c r="I82" i="37"/>
  <c r="I79" i="37"/>
  <c r="I81" i="37"/>
  <c r="I80" i="37"/>
  <c r="J83" i="37"/>
  <c r="J86" i="37"/>
  <c r="J85" i="37"/>
  <c r="J84" i="37"/>
  <c r="I55" i="58"/>
  <c r="I56" i="58"/>
  <c r="I58" i="58"/>
  <c r="I57" i="58"/>
  <c r="C54" i="26"/>
  <c r="I54" i="26" s="1"/>
  <c r="I42" i="41" l="1"/>
  <c r="I54" i="41"/>
  <c r="J71" i="41"/>
  <c r="J87" i="41"/>
  <c r="J72" i="41"/>
  <c r="I52" i="26"/>
  <c r="I19" i="41"/>
  <c r="J73" i="41"/>
  <c r="I20" i="41"/>
  <c r="J23" i="41"/>
  <c r="I67" i="41"/>
  <c r="J28" i="41"/>
  <c r="I51" i="41"/>
  <c r="J90" i="41"/>
  <c r="I35" i="41"/>
  <c r="I87" i="41"/>
  <c r="J27" i="41"/>
  <c r="I41" i="41"/>
  <c r="J86" i="41"/>
  <c r="I22" i="41"/>
  <c r="J25" i="41"/>
  <c r="I89" i="41"/>
  <c r="J26" i="41"/>
  <c r="I37" i="41"/>
  <c r="I39" i="41"/>
  <c r="I88" i="41"/>
  <c r="J24" i="41"/>
  <c r="I38" i="41"/>
  <c r="I94" i="41"/>
  <c r="J85" i="41"/>
  <c r="J52" i="26"/>
  <c r="I78" i="41"/>
  <c r="I86" i="41"/>
  <c r="I90" i="41"/>
  <c r="I36" i="41"/>
  <c r="J37" i="41"/>
  <c r="J53" i="41"/>
  <c r="J52" i="41"/>
  <c r="J54" i="41"/>
  <c r="I50" i="26"/>
  <c r="I76" i="41"/>
  <c r="I77" i="41"/>
  <c r="I51" i="26"/>
  <c r="I93" i="41"/>
  <c r="I85" i="41"/>
  <c r="J51" i="41"/>
  <c r="J51" i="26"/>
  <c r="J20" i="41"/>
  <c r="I92" i="41"/>
  <c r="J50" i="26"/>
  <c r="I91" i="41"/>
  <c r="I29" i="41"/>
  <c r="I84" i="41"/>
  <c r="J83" i="41"/>
  <c r="J81" i="58"/>
  <c r="J80" i="58"/>
  <c r="J82" i="58"/>
  <c r="J79" i="58"/>
  <c r="I27" i="41"/>
  <c r="J22" i="41"/>
  <c r="J92" i="41"/>
  <c r="I53" i="26"/>
  <c r="I34" i="58"/>
  <c r="I33" i="58"/>
  <c r="I32" i="58"/>
  <c r="I31" i="58"/>
  <c r="I81" i="58"/>
  <c r="I81" i="41" s="1"/>
  <c r="I80" i="58"/>
  <c r="I80" i="41" s="1"/>
  <c r="I79" i="58"/>
  <c r="I79" i="41" s="1"/>
  <c r="I82" i="58"/>
  <c r="I82" i="41" s="1"/>
  <c r="J65" i="37"/>
  <c r="J65" i="41" s="1"/>
  <c r="J64" i="37"/>
  <c r="J64" i="41" s="1"/>
  <c r="J63" i="37"/>
  <c r="J63" i="41" s="1"/>
  <c r="J66" i="37"/>
  <c r="J66" i="41" s="1"/>
  <c r="I31" i="37"/>
  <c r="I33" i="37"/>
  <c r="I32" i="37"/>
  <c r="I32" i="41" s="1"/>
  <c r="I34" i="37"/>
  <c r="J93" i="41"/>
  <c r="J53" i="26"/>
  <c r="J17" i="58"/>
  <c r="J15" i="58"/>
  <c r="J16" i="58"/>
  <c r="J18" i="58"/>
  <c r="I60" i="41"/>
  <c r="I64" i="58"/>
  <c r="I64" i="41" s="1"/>
  <c r="I63" i="58"/>
  <c r="I63" i="41" s="1"/>
  <c r="I65" i="58"/>
  <c r="I65" i="41" s="1"/>
  <c r="I66" i="58"/>
  <c r="I66" i="41" s="1"/>
  <c r="J62" i="41"/>
  <c r="I61" i="41"/>
  <c r="I75" i="41"/>
  <c r="J36" i="41"/>
  <c r="I43" i="41"/>
  <c r="J59" i="41"/>
  <c r="I23" i="41"/>
  <c r="J70" i="41"/>
  <c r="I62" i="41"/>
  <c r="I45" i="41"/>
  <c r="H33" i="58"/>
  <c r="H33" i="41" s="1"/>
  <c r="H34" i="58"/>
  <c r="H34" i="41" s="1"/>
  <c r="H32" i="58"/>
  <c r="H32" i="41" s="1"/>
  <c r="H31" i="58"/>
  <c r="H31" i="41" s="1"/>
  <c r="J61" i="41"/>
  <c r="I25" i="41"/>
  <c r="J69" i="41"/>
  <c r="I59" i="41"/>
  <c r="H81" i="58"/>
  <c r="H81" i="41" s="1"/>
  <c r="H80" i="58"/>
  <c r="H80" i="41" s="1"/>
  <c r="H79" i="58"/>
  <c r="H79" i="41" s="1"/>
  <c r="H82" i="58"/>
  <c r="H82" i="41" s="1"/>
  <c r="H17" i="58"/>
  <c r="H15" i="58"/>
  <c r="H16" i="58"/>
  <c r="H18" i="58"/>
  <c r="I46" i="41"/>
  <c r="J60" i="41"/>
  <c r="J80" i="37"/>
  <c r="J82" i="37"/>
  <c r="J79" i="37"/>
  <c r="J81" i="37"/>
  <c r="I24" i="41"/>
  <c r="J68" i="41"/>
  <c r="I58" i="41"/>
  <c r="J49" i="37"/>
  <c r="J49" i="41" s="1"/>
  <c r="J47" i="37"/>
  <c r="J47" i="41" s="1"/>
  <c r="J48" i="37"/>
  <c r="J48" i="41" s="1"/>
  <c r="J50" i="37"/>
  <c r="J50" i="41" s="1"/>
  <c r="I47" i="37"/>
  <c r="I47" i="41" s="1"/>
  <c r="I49" i="37"/>
  <c r="I49" i="41" s="1"/>
  <c r="I48" i="37"/>
  <c r="I48" i="41" s="1"/>
  <c r="I50" i="37"/>
  <c r="I50" i="41" s="1"/>
  <c r="I44" i="41"/>
  <c r="J54" i="26"/>
  <c r="I26" i="41"/>
  <c r="J67" i="41"/>
  <c r="I56" i="41"/>
  <c r="J84" i="41"/>
  <c r="I83" i="41"/>
  <c r="I16" i="37"/>
  <c r="I15" i="37"/>
  <c r="I17" i="37"/>
  <c r="I18" i="37"/>
  <c r="I30" i="41"/>
  <c r="I18" i="58"/>
  <c r="I17" i="58"/>
  <c r="I15" i="58"/>
  <c r="I16" i="58"/>
  <c r="J21" i="41"/>
  <c r="J94" i="41"/>
  <c r="I55" i="41"/>
  <c r="J31" i="37"/>
  <c r="J33" i="37"/>
  <c r="J32" i="37"/>
  <c r="J34" i="37"/>
  <c r="J32" i="58"/>
  <c r="J31" i="58"/>
  <c r="J33" i="58"/>
  <c r="J34" i="58"/>
  <c r="I28" i="41"/>
  <c r="J19" i="41"/>
  <c r="J91" i="41"/>
  <c r="I57" i="41"/>
  <c r="J79" i="41" l="1"/>
  <c r="J80" i="41"/>
  <c r="J81" i="41"/>
  <c r="J424" i="37"/>
  <c r="E29" i="53" s="1"/>
  <c r="F29" i="53" s="1"/>
  <c r="J82" i="41"/>
  <c r="I31" i="41"/>
  <c r="J32" i="41"/>
  <c r="J34" i="41"/>
  <c r="I18" i="41"/>
  <c r="I34" i="41"/>
  <c r="J423" i="37"/>
  <c r="J33" i="41"/>
  <c r="I15" i="41"/>
  <c r="I423" i="37"/>
  <c r="I424" i="37"/>
  <c r="F97" i="66" s="1"/>
  <c r="J423" i="58"/>
  <c r="J424" i="58"/>
  <c r="E35" i="53" s="1"/>
  <c r="F35" i="53" s="1"/>
  <c r="H29" i="53" s="1"/>
  <c r="I33" i="41"/>
  <c r="J15" i="41"/>
  <c r="J18" i="41"/>
  <c r="I16" i="41"/>
  <c r="C58" i="63"/>
  <c r="H18" i="41"/>
  <c r="H16" i="41"/>
  <c r="J17" i="41"/>
  <c r="I17" i="41"/>
  <c r="C18" i="63"/>
  <c r="J31" i="41"/>
  <c r="H15" i="41"/>
  <c r="H424" i="58"/>
  <c r="H424" i="41" s="1"/>
  <c r="H423" i="58"/>
  <c r="C28" i="63"/>
  <c r="H17" i="41"/>
  <c r="C38" i="63"/>
  <c r="J16" i="41"/>
  <c r="I423" i="58"/>
  <c r="I424" i="58"/>
  <c r="F241" i="66" s="1"/>
  <c r="C48" i="63"/>
  <c r="F145" i="66" l="1"/>
  <c r="F289" i="66"/>
  <c r="F98" i="66"/>
  <c r="I423" i="41"/>
  <c r="E311" i="38"/>
  <c r="M98" i="66" s="1"/>
  <c r="E347" i="38"/>
  <c r="M290" i="66" s="1"/>
  <c r="F290" i="66"/>
  <c r="F242" i="66"/>
  <c r="E323" i="38"/>
  <c r="M242" i="66" s="1"/>
  <c r="E17" i="53"/>
  <c r="F17" i="53" s="1"/>
  <c r="J423" i="41"/>
  <c r="E335" i="38"/>
  <c r="M146" i="66" s="1"/>
  <c r="F146" i="66"/>
  <c r="H425" i="58"/>
  <c r="E23" i="53"/>
  <c r="F23" i="53" s="1"/>
  <c r="J425" i="58"/>
  <c r="E11" i="53"/>
  <c r="F11" i="53" s="1"/>
  <c r="I425" i="37"/>
  <c r="I424" i="41"/>
  <c r="H35" i="53"/>
  <c r="G35" i="53" s="1"/>
  <c r="E341" i="38" s="1"/>
  <c r="G29" i="53"/>
  <c r="E329" i="38" s="1"/>
  <c r="F193" i="66"/>
  <c r="I425" i="58"/>
  <c r="F194" i="66"/>
  <c r="H423" i="41"/>
  <c r="E299" i="38"/>
  <c r="M194" i="66" s="1"/>
  <c r="J425" i="37"/>
  <c r="J424" i="41"/>
  <c r="J484" i="58" l="1"/>
  <c r="L289" i="66"/>
  <c r="N242" i="66"/>
  <c r="J484" i="37"/>
  <c r="L145" i="66"/>
  <c r="C19" i="63"/>
  <c r="I425" i="41"/>
  <c r="N3" i="41" s="1"/>
  <c r="C12" i="63"/>
  <c r="N290" i="66"/>
  <c r="H17" i="53"/>
  <c r="G17" i="53" s="1"/>
  <c r="E305" i="38" s="1"/>
  <c r="H5" i="53"/>
  <c r="G5" i="53" s="1"/>
  <c r="E281" i="38" s="1"/>
  <c r="G11" i="53"/>
  <c r="E293" i="38" s="1"/>
  <c r="C59" i="63"/>
  <c r="C52" i="63"/>
  <c r="N98" i="66"/>
  <c r="C29" i="63"/>
  <c r="J425" i="41"/>
  <c r="O3" i="41" s="1"/>
  <c r="C22" i="63"/>
  <c r="N194" i="66"/>
  <c r="H425" i="41"/>
  <c r="M3" i="41" s="1"/>
  <c r="C39" i="63"/>
  <c r="C32" i="63"/>
  <c r="H23" i="53"/>
  <c r="G23" i="53" s="1"/>
  <c r="E317" i="38" s="1"/>
  <c r="C49" i="63"/>
  <c r="C42" i="63"/>
  <c r="N146" i="66"/>
  <c r="J484" i="41" l="1"/>
  <c r="I484" i="58"/>
  <c r="L241" i="66"/>
  <c r="I484" i="37"/>
  <c r="L97" i="66"/>
  <c r="Y194" i="66"/>
  <c r="Z50" i="66"/>
  <c r="Z194" i="66"/>
  <c r="Y50" i="66"/>
  <c r="Z146" i="66"/>
  <c r="Y146" i="66"/>
  <c r="Z290" i="66"/>
  <c r="Y290" i="66"/>
  <c r="Y242" i="66"/>
  <c r="Y98" i="66"/>
  <c r="Z98" i="66"/>
  <c r="Z242" i="66"/>
  <c r="P145" i="66"/>
  <c r="N145" i="66"/>
  <c r="L193" i="66"/>
  <c r="H484" i="58"/>
  <c r="P289" i="66"/>
  <c r="N289" i="66"/>
  <c r="O289" i="66" s="1"/>
  <c r="L49" i="66"/>
  <c r="H484" i="37"/>
  <c r="H484" i="41" l="1"/>
  <c r="P193" i="66"/>
  <c r="V193" i="66" s="1"/>
  <c r="X193" i="66" s="1"/>
  <c r="R193" i="66"/>
  <c r="T193" i="66" s="1"/>
  <c r="N193" i="66"/>
  <c r="O145" i="66"/>
  <c r="Z289" i="66"/>
  <c r="Y145" i="66"/>
  <c r="Y289" i="66"/>
  <c r="Z145" i="66"/>
  <c r="V289" i="66"/>
  <c r="X289" i="66" s="1"/>
  <c r="U289" i="66"/>
  <c r="Q289" i="66"/>
  <c r="R289" i="66" s="1"/>
  <c r="T289" i="66" s="1"/>
  <c r="P97" i="66"/>
  <c r="N97" i="66"/>
  <c r="P49" i="66"/>
  <c r="V49" i="66" s="1"/>
  <c r="X49" i="66" s="1"/>
  <c r="R49" i="66"/>
  <c r="T49" i="66" s="1"/>
  <c r="N49" i="66"/>
  <c r="I484" i="41"/>
  <c r="P241" i="66"/>
  <c r="N241" i="66"/>
  <c r="O241" i="66" s="1"/>
  <c r="U145" i="66" l="1"/>
  <c r="V145" i="66"/>
  <c r="X145" i="66" s="1"/>
  <c r="Q145" i="66"/>
  <c r="R145" i="66" s="1"/>
  <c r="T145" i="66" s="1"/>
  <c r="O193" i="66"/>
  <c r="Q241" i="66"/>
  <c r="R241" i="66" s="1"/>
  <c r="T241" i="66" s="1"/>
  <c r="V241" i="66"/>
  <c r="X241" i="66" s="1"/>
  <c r="U241" i="66"/>
  <c r="Z193" i="66"/>
  <c r="O49" i="66"/>
  <c r="Y49" i="66"/>
  <c r="Y193" i="66"/>
  <c r="Z49" i="66"/>
  <c r="O97" i="66"/>
  <c r="Z241" i="66"/>
  <c r="Y97" i="66"/>
  <c r="Y241" i="66"/>
  <c r="Z97" i="66"/>
  <c r="Q49" i="66" l="1"/>
  <c r="U49" i="66"/>
  <c r="U193" i="66"/>
  <c r="Q193" i="66"/>
  <c r="Q97" i="66"/>
  <c r="R97" i="66" s="1"/>
  <c r="T97" i="66" s="1"/>
  <c r="U97" i="66"/>
  <c r="V97" i="66"/>
  <c r="X97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<sst xmlns="http://schemas.openxmlformats.org/spreadsheetml/2006/main" count="4746" uniqueCount="340">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</sst>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7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font>
        <color theme="0"/>
      </font>
      <fill>
        <patternFill>
          <bgColor rgb="FFC00000"/>
        </patternFill>
      </fill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13079562.578313589</c:v>
                </c:pt>
                <c:pt idx="2">
                  <c:v>12133526.796486642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23.319850561955707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27.177787331946757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8.2687093155868077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41.635477473780199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2753913.7257766509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2380214.3991162772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1372767.4962379688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85676.999999999985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738277.61746310792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28645.000000000007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225542.84146215921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236248.83758819452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236872.5084400234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5767099.8210406285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2802589.9232048662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2083345.8918383992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1926978.2416687757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128760.9331382933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13079562.578313589</c:v>
                </c:pt>
                <c:pt idx="2">
                  <c:v>12133526.796486642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236872.5084400234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5767099.8210406285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2802589.9232048662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2083345.8918383992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1926978.2416687757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128760.9331382933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13079562.578313589</c:v>
                </c:pt>
                <c:pt idx="2">
                  <c:v>12133526.796486642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236872.5084400234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5767099.8210406285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2802589.9232048662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2083345.8918383992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1926978.2416687757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128760.9331382933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51043.361602826357</c:v>
                </c:pt>
                <c:pt idx="2">
                  <c:v>139767.37195031642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226255.77627432195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236872.5084400234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85676.999999999985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738277.61746310792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28645.000000000007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225542.84146215921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236248.83758819452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236872.5084400234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5767099.8210406285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2802589.9232048662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2083345.8918383992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1926978.2416687757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128760.9331382933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23.319850561955707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27.177787331946757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8.2687093155868077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41.635477473780199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2753913.7257766509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2380214.3991162772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1372767.4962379688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49831018521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58237.7800505087"/>
    </cacheField>
    <cacheField name="Potentiale til energi [ton]" numFmtId="3">
      <sharedItems containsSemiMixedTypes="0" containsString="0" containsNumber="1" minValue="0" maxValue="4958237.7800505087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9.122537735570430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388306.5784141426"/>
    </cacheField>
    <cacheField name="Forbrug/potentiale [Ton TS]" numFmtId="0">
      <sharedItems containsSemiMixedTypes="0" containsString="0" containsNumber="1" minValue="0" maxValue="1409454.1534441344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88306.57841414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49831828706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60129.3549508662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49832175922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58237.7800505087"/>
    </cacheField>
    <cacheField name="Potentiale til energi [ton]" numFmtId="3">
      <sharedItems containsSemiMixedTypes="0" containsString="0" containsNumber="1" minValue="0" maxValue="4958237.7800505087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9.122537735570430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388306.5784141426"/>
    </cacheField>
    <cacheField name="Forbrug/potentiale [Ton TS]" numFmtId="0">
      <sharedItems containsSemiMixedTypes="0" containsString="0" containsNumber="1" minValue="0" maxValue="1409454.1534441344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88306.5784141426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49832523146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58237.7800505087"/>
    </cacheField>
    <cacheField name="Potentiale til energi [ton]" numFmtId="3">
      <sharedItems containsSemiMixedTypes="0" containsString="0" containsNumber="1" minValue="0" maxValue="4958237.7800505087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9.122537735570430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388306.5784141426"/>
    </cacheField>
    <cacheField name="Forbrug/potentiale [Ton TS]" numFmtId="0">
      <sharedItems containsSemiMixedTypes="0" containsString="0" containsNumber="1" minValue="0" maxValue="1409454.1534441344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88306.5784141426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49832870369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49832986108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7271454.742987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49833333331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49833564815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7711207.1286259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</r>
  <r>
    <x v="4"/>
    <x v="10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</r>
  <r>
    <x v="23"/>
    <x v="10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79414.6339744032"/>
    <n v="64498.475475191975"/>
    <n v="0"/>
    <n v="0"/>
    <n v="0"/>
    <n v="0"/>
    <n v="0"/>
    <n v="0"/>
    <n v="214916.1584992112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</r>
  <r>
    <x v="4"/>
    <x v="10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</r>
  <r>
    <x v="11"/>
    <x v="10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7271454.74298735"/>
    <n v="12237689.909258299"/>
    <n v="0"/>
    <n v="0"/>
    <n v="75527.053678542026"/>
    <n v="0"/>
    <n v="0"/>
    <n v="0"/>
    <n v="4958237.7800505087"/>
    <n v="4958237.7800505087"/>
    <n v="75527.053678542026"/>
    <n v="9.1225377355704307"/>
    <n v="9.2614980734572381"/>
    <n v="0.13896033788680751"/>
    <n v="9.1225377355704307"/>
    <n v="1388306.5784141426"/>
    <n v="1409454.1534441344"/>
    <n v="21147.575029991771"/>
    <n v="1388306.578414142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</r>
  <r>
    <x v="21"/>
    <x v="10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</r>
  <r>
    <x v="22"/>
    <x v="5"/>
    <n v="1"/>
    <x v="2"/>
    <s v="Vestdanmark"/>
    <n v="7450959.0772760846"/>
    <n v="5879215.2019956233"/>
    <n v="0"/>
    <n v="307470.55071854044"/>
    <n v="2825.7560217041437"/>
    <n v="0"/>
    <n v="0"/>
    <n v="0"/>
    <n v="1261447.5685402164"/>
    <n v="1261447.5685402164"/>
    <n v="2825.7560217041437"/>
    <n v="4.320281319590646"/>
    <n v="4.3299591383591398"/>
    <n v="9.6778187684936554E-3"/>
    <n v="4.320281319590646"/>
    <n v="391048.74624746706"/>
    <n v="391924.73061419534"/>
    <n v="875.9843667282845"/>
    <n v="391048.74624746706"/>
  </r>
  <r>
    <x v="23"/>
    <x v="10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8353109.1121058436"/>
    <n v="5657053.7864699624"/>
    <n v="0"/>
    <n v="0"/>
    <n v="314525.12457946909"/>
    <n v="0"/>
    <n v="0"/>
    <n v="0"/>
    <n v="2381530.2010564124"/>
    <n v="2083345.8918383992"/>
    <n v="314525.12457946909"/>
    <n v="7.4792117516998537"/>
    <n v="8.6083569489401484"/>
    <n v="1.1291451972402942"/>
    <n v="7.4792117516998537"/>
    <n v="625003.76755151979"/>
    <n v="719361.30492536048"/>
    <n v="94357.537373840722"/>
    <n v="625003.76755151979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</r>
  <r>
    <x v="31"/>
    <x v="7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62311.54417595419"/>
    <n v="214099.10609126225"/>
    <n v="0"/>
    <n v="0"/>
    <n v="0"/>
    <n v="0"/>
    <n v="0"/>
    <n v="0"/>
    <n v="48212.438084691938"/>
    <n v="0"/>
    <n v="0"/>
    <n v="0"/>
    <n v="0"/>
    <n v="0"/>
    <n v="0"/>
    <n v="0"/>
    <n v="0"/>
    <n v="0"/>
    <n v="0"/>
  </r>
  <r>
    <x v="37"/>
    <x v="9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</r>
  <r>
    <x v="38"/>
    <x v="4"/>
    <n v="1"/>
    <x v="2"/>
    <s v="Vestdanmark"/>
    <n v="408411.71044063132"/>
    <n v="841167.61765562883"/>
    <n v="0"/>
    <n v="0"/>
    <n v="4034.0707756292709"/>
    <n v="0"/>
    <n v="0"/>
    <n v="0"/>
    <n v="-436789.97799062676"/>
    <n v="0"/>
    <n v="4034.0707756292709"/>
    <n v="0"/>
    <n v="1.0948629447888866E-2"/>
    <n v="1.0948629447888866E-2"/>
    <n v="0"/>
    <n v="0"/>
    <n v="806.8141551258542"/>
    <n v="806.8141551258542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</r>
  <r>
    <x v="47"/>
    <x v="10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</r>
  <r>
    <x v="4"/>
    <x v="10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</r>
  <r>
    <x v="23"/>
    <x v="10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9872.966694552277"/>
    <n v="7916.616753740097"/>
    <n v="0"/>
    <n v="0"/>
    <n v="0"/>
    <n v="0"/>
    <n v="0"/>
    <n v="0"/>
    <n v="21956.349940812179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</r>
  <r>
    <x v="4"/>
    <x v="10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</r>
  <r>
    <x v="11"/>
    <x v="10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321080.0633232924"/>
    <n v="1502068.0760117143"/>
    <n v="0"/>
    <n v="0"/>
    <n v="10149.946321457955"/>
    <n v="0"/>
    <n v="0"/>
    <n v="0"/>
    <n v="808862.04099012027"/>
    <n v="808862.04099012027"/>
    <n v="10149.946321457955"/>
    <n v="1.4882050476666977"/>
    <n v="1.5068796801548903"/>
    <n v="1.8674632488192455E-2"/>
    <n v="1.4882050476666979"/>
    <n v="226481.37147723368"/>
    <n v="229323.35644724194"/>
    <n v="2841.9849700082277"/>
    <n v="226481.37147723371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</r>
  <r>
    <x v="21"/>
    <x v="10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</r>
  <r>
    <x v="22"/>
    <x v="5"/>
    <n v="1"/>
    <x v="2"/>
    <s v="Østdanmark"/>
    <n v="2531973.2246977086"/>
    <n v="721621.60770550335"/>
    <n v="0"/>
    <n v="268249.01834925939"/>
    <n v="960.24397829585621"/>
    <n v="0"/>
    <n v="0"/>
    <n v="0"/>
    <n v="1541142.35466465"/>
    <n v="1541142.35466465"/>
    <n v="960.24397829585621"/>
    <n v="5.2781968047967744"/>
    <n v="5.2814855059882806"/>
    <n v="3.2887011915063466E-3"/>
    <n v="5.2781968047967744"/>
    <n v="477754.1299460415"/>
    <n v="478051.80557931325"/>
    <n v="297.67563327171541"/>
    <n v="477754.12994604156"/>
  </r>
  <r>
    <x v="23"/>
    <x v="10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411669.82731180527"/>
    <n v="694353.2611092875"/>
    <n v="0"/>
    <n v="0"/>
    <n v="15500.875420530891"/>
    <n v="0"/>
    <n v="0"/>
    <n v="0"/>
    <n v="-298184.30921801314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</r>
  <r>
    <x v="31"/>
    <x v="7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</r>
  <r>
    <x v="36"/>
    <x v="10"/>
    <n v="0"/>
    <x v="2"/>
    <s v="Østdanmark"/>
    <n v="106827.26455559974"/>
    <n v="26278.769501998373"/>
    <n v="0"/>
    <n v="0"/>
    <n v="0"/>
    <n v="0"/>
    <n v="0"/>
    <n v="0"/>
    <n v="80548.495053601364"/>
    <n v="0"/>
    <n v="0"/>
    <n v="0"/>
    <n v="0"/>
    <n v="0"/>
    <n v="0"/>
    <n v="0"/>
    <n v="0"/>
    <n v="0"/>
    <n v="0"/>
  </r>
  <r>
    <x v="37"/>
    <x v="9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</r>
  <r>
    <x v="38"/>
    <x v="4"/>
    <n v="1"/>
    <x v="2"/>
    <s v="Østdanmark"/>
    <n v="2491625.0257138005"/>
    <n v="103245.87683002709"/>
    <n v="0"/>
    <n v="0"/>
    <n v="24610.929224370735"/>
    <n v="0"/>
    <n v="0"/>
    <n v="0"/>
    <n v="2363768.2196594025"/>
    <n v="1926978.2416687757"/>
    <n v="24610.929224370735"/>
    <n v="5.2298960270187242"/>
    <n v="5.2966910733708357"/>
    <n v="6.6795046352111156E-2"/>
    <n v="5.2298960270187242"/>
    <n v="385395.64833375515"/>
    <n v="390317.83417862933"/>
    <n v="4922.1858448741477"/>
    <n v="385395.64833375521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</r>
  <r>
    <x v="47"/>
    <x v="10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1329877.345805353"/>
    <s v="CO2 - atmosfære"/>
    <x v="0"/>
  </r>
  <r>
    <s v="Vestdanmark"/>
    <x v="1"/>
    <n v="5058223.5325662289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37462.493699251529"/>
    <s v="Hav"/>
    <x v="3"/>
  </r>
  <r>
    <s v="Vestdanmark"/>
    <x v="1"/>
    <n v="-528478.99286293855"/>
    <s v="Skov"/>
    <x v="4"/>
  </r>
  <r>
    <s v="Vestdanmark"/>
    <x v="1"/>
    <n v="-443563.40437744389"/>
    <s v="HWP"/>
    <x v="5"/>
  </r>
  <r>
    <s v="Vestdanmark"/>
    <x v="1"/>
    <n v="-392052.52197022288"/>
    <s v="Biogasanlæg"/>
    <x v="6"/>
  </r>
  <r>
    <s v="Vestdanmark"/>
    <x v="1"/>
    <n v="0"/>
    <s v="Pyrolyseproces"/>
    <x v="7"/>
  </r>
  <r>
    <s v="Vestdanmark"/>
    <x v="2"/>
    <n v="10533366.786661325"/>
    <s v="CO2 - atmosfære"/>
    <x v="0"/>
  </r>
  <r>
    <s v="Vestdanmark"/>
    <x v="2"/>
    <n v="5037270.6270728866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7462.493699251529"/>
    <s v="Hav"/>
    <x v="3"/>
  </r>
  <r>
    <s v="Vestdanmark"/>
    <x v="2"/>
    <n v="-1260129.3549508662"/>
    <s v="Skov"/>
    <x v="4"/>
  </r>
  <r>
    <s v="Vestdanmark"/>
    <x v="2"/>
    <n v="-420192.72772237897"/>
    <s v="HWP"/>
    <x v="5"/>
  </r>
  <r>
    <s v="Vestdanmark"/>
    <x v="2"/>
    <n v="-382169.87986558012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749685.2325082356"/>
    <s v="CO2 - atmosfære"/>
    <x v="0"/>
  </r>
  <r>
    <s v="Østdanmark"/>
    <x v="1"/>
    <n v="449093.349305804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12810.937899750508"/>
    <s v="Hav"/>
    <x v="3"/>
  </r>
  <r>
    <s v="Østdanmark"/>
    <x v="1"/>
    <n v="-145014.54954130086"/>
    <s v="Skov"/>
    <x v="4"/>
  </r>
  <r>
    <s v="Østdanmark"/>
    <x v="1"/>
    <n v="-129833.14224340807"/>
    <s v="HWP"/>
    <x v="5"/>
  </r>
  <r>
    <s v="Østdanmark"/>
    <x v="1"/>
    <n v="-35371.758577849541"/>
    <s v="Biogasanlæg"/>
    <x v="6"/>
  </r>
  <r>
    <s v="Østdanmark"/>
    <x v="1"/>
    <n v="0"/>
    <s v="Pyrolyseproces"/>
    <x v="7"/>
  </r>
  <r>
    <s v="Østdanmark"/>
    <x v="2"/>
    <n v="1600160.0098253172"/>
    <s v="CO2 - atmosfære"/>
    <x v="0"/>
  </r>
  <r>
    <s v="Østdanmark"/>
    <x v="2"/>
    <n v="447960.28277222451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12810.937899750508"/>
    <s v="Hav"/>
    <x v="3"/>
  </r>
  <r>
    <s v="Østdanmark"/>
    <x v="2"/>
    <n v="-294481.27347525692"/>
    <s v="Skov"/>
    <x v="4"/>
  </r>
  <r>
    <s v="Østdanmark"/>
    <x v="2"/>
    <n v="-121447.49871125096"/>
    <s v="HWP"/>
    <x v="5"/>
  </r>
  <r>
    <s v="Østdanmark"/>
    <x v="2"/>
    <n v="-34349.384744182549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n v="0"/>
    <x v="1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n v="0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79414.6339744032"/>
    <n v="64498.475475191975"/>
    <n v="0"/>
    <n v="0"/>
    <n v="0"/>
    <n v="0"/>
    <n v="0"/>
    <n v="0"/>
    <n v="214916.1584992112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n v="0"/>
    <x v="1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7271454.74298735"/>
    <n v="12237689.909258299"/>
    <n v="0"/>
    <n v="0"/>
    <n v="75527.053678542026"/>
    <n v="0"/>
    <n v="0"/>
    <n v="0"/>
    <n v="4958237.7800505087"/>
    <n v="4958237.7800505087"/>
    <n v="75527.053678542026"/>
    <n v="9.1225377355704307"/>
    <n v="9.2614980734572381"/>
    <n v="0.13896033788680751"/>
    <n v="9.1225377355704307"/>
    <n v="1388306.5784141426"/>
    <n v="1409454.1534441344"/>
    <n v="21147.575029991771"/>
    <n v="1388306.578414142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50959.0772760846"/>
    <n v="5879215.2019956233"/>
    <n v="0"/>
    <n v="307470.55071854044"/>
    <n v="2825.7560217041437"/>
    <n v="0"/>
    <n v="0"/>
    <n v="0"/>
    <n v="1261447.5685402164"/>
    <n v="1261447.5685402164"/>
    <n v="2825.7560217041437"/>
    <n v="4.320281319590646"/>
    <n v="4.3299591383591398"/>
    <n v="9.6778187684936554E-3"/>
    <n v="4.320281319590646"/>
    <n v="391048.74624746706"/>
    <n v="391924.73061419534"/>
    <n v="875.9843667282845"/>
    <n v="391048.74624746706"/>
    <n v="0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53109.1121058436"/>
    <n v="5657053.7864699624"/>
    <n v="0"/>
    <n v="0"/>
    <n v="314525.12457946909"/>
    <n v="0"/>
    <n v="0"/>
    <n v="0"/>
    <n v="2381530.2010564124"/>
    <n v="2083345.8918383992"/>
    <n v="314525.12457946909"/>
    <n v="7.4792117516998537"/>
    <n v="8.6083569489401484"/>
    <n v="1.1291451972402942"/>
    <n v="7.4792117516998537"/>
    <n v="625003.76755151979"/>
    <n v="719361.30492536048"/>
    <n v="94357.537373840722"/>
    <n v="625003.76755151979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62311.54417595419"/>
    <n v="214099.10609126225"/>
    <n v="0"/>
    <n v="0"/>
    <n v="0"/>
    <n v="0"/>
    <n v="0"/>
    <n v="0"/>
    <n v="48212.438084691938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  <n v="0"/>
    <x v="1"/>
  </r>
  <r>
    <x v="38"/>
    <s v="Græs og urter"/>
    <n v="1"/>
    <x v="2"/>
    <s v="Vestdanmark"/>
    <n v="408411.71044063132"/>
    <n v="841167.61765562883"/>
    <n v="0"/>
    <n v="0"/>
    <n v="4034.0707756292709"/>
    <n v="0"/>
    <n v="0"/>
    <n v="0"/>
    <n v="-436789.97799062676"/>
    <n v="0"/>
    <n v="4034.0707756292709"/>
    <n v="0"/>
    <n v="1.0948629447888866E-2"/>
    <n v="1.0948629447888866E-2"/>
    <n v="0"/>
    <n v="0"/>
    <n v="806.8141551258542"/>
    <n v="806.8141551258542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n v="0"/>
    <x v="1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n v="0"/>
    <x v="1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n v="0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9872.966694552277"/>
    <n v="7916.616753740097"/>
    <n v="0"/>
    <n v="0"/>
    <n v="0"/>
    <n v="0"/>
    <n v="0"/>
    <n v="0"/>
    <n v="21956.349940812179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n v="0"/>
    <x v="1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321080.0633232924"/>
    <n v="1502068.0760117143"/>
    <n v="0"/>
    <n v="0"/>
    <n v="10149.946321457955"/>
    <n v="0"/>
    <n v="0"/>
    <n v="0"/>
    <n v="808862.04099012027"/>
    <n v="808862.04099012027"/>
    <n v="10149.946321457955"/>
    <n v="1.4882050476666977"/>
    <n v="1.5068796801548903"/>
    <n v="1.8674632488192455E-2"/>
    <n v="1.4882050476666979"/>
    <n v="226481.37147723368"/>
    <n v="229323.35644724194"/>
    <n v="2841.9849700082277"/>
    <n v="226481.37147723371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31973.2246977086"/>
    <n v="721621.60770550335"/>
    <n v="0"/>
    <n v="268249.01834925939"/>
    <n v="960.24397829585621"/>
    <n v="0"/>
    <n v="0"/>
    <n v="0"/>
    <n v="1541142.35466465"/>
    <n v="1541142.35466465"/>
    <n v="960.24397829585621"/>
    <n v="5.2781968047967744"/>
    <n v="5.2814855059882806"/>
    <n v="3.2887011915063466E-3"/>
    <n v="5.2781968047967744"/>
    <n v="477754.1299460415"/>
    <n v="478051.80557931325"/>
    <n v="297.67563327171541"/>
    <n v="477754.12994604156"/>
    <n v="0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11669.82731180527"/>
    <n v="694353.2611092875"/>
    <n v="0"/>
    <n v="0"/>
    <n v="15500.875420530891"/>
    <n v="0"/>
    <n v="0"/>
    <n v="0"/>
    <n v="-298184.30921801314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106827.26455559974"/>
    <n v="26278.769501998373"/>
    <n v="0"/>
    <n v="0"/>
    <n v="0"/>
    <n v="0"/>
    <n v="0"/>
    <n v="0"/>
    <n v="80548.495053601364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  <n v="0"/>
    <x v="1"/>
  </r>
  <r>
    <x v="38"/>
    <s v="Græs og urter"/>
    <n v="1"/>
    <x v="2"/>
    <s v="Østdanmark"/>
    <n v="2491625.0257138005"/>
    <n v="103245.87683002709"/>
    <n v="0"/>
    <n v="0"/>
    <n v="24610.929224370735"/>
    <n v="0"/>
    <n v="0"/>
    <n v="0"/>
    <n v="2363768.2196594025"/>
    <n v="1926978.2416687757"/>
    <n v="24610.929224370735"/>
    <n v="5.2298960270187242"/>
    <n v="5.2966910733708357"/>
    <n v="6.6795046352111156E-2"/>
    <n v="5.2298960270187242"/>
    <n v="385395.64833375515"/>
    <n v="390317.83417862933"/>
    <n v="4922.1858448741477"/>
    <n v="385395.64833375521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n v="0"/>
    <x v="1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x v="0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79414.6339744032"/>
    <n v="64498.475475191975"/>
    <n v="0"/>
    <n v="0"/>
    <n v="0"/>
    <n v="0"/>
    <n v="0"/>
    <n v="0"/>
    <n v="214916.1584992112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x v="0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  <x v="0"/>
  </r>
  <r>
    <x v="11"/>
    <s v="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7271454.74298735"/>
    <n v="12237689.909258299"/>
    <n v="0"/>
    <n v="0"/>
    <n v="75527.053678542026"/>
    <n v="0"/>
    <n v="0"/>
    <n v="0"/>
    <n v="4958237.7800505087"/>
    <n v="4958237.7800505087"/>
    <n v="75527.053678542026"/>
    <n v="9.1225377355704307"/>
    <n v="9.2614980734572381"/>
    <n v="0.13896033788680751"/>
    <n v="9.1225377355704307"/>
    <n v="1388306.5784141426"/>
    <n v="1409454.1534441344"/>
    <n v="21147.575029991771"/>
    <n v="1388306.578414142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  <x v="0"/>
  </r>
  <r>
    <x v="21"/>
    <s v="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50959.0772760846"/>
    <n v="5879215.2019956233"/>
    <n v="0"/>
    <n v="307470.55071854044"/>
    <n v="2825.7560217041437"/>
    <n v="0"/>
    <n v="0"/>
    <n v="0"/>
    <n v="1261447.5685402164"/>
    <n v="1261447.5685402164"/>
    <n v="2825.7560217041437"/>
    <n v="4.320281319590646"/>
    <n v="4.3299591383591398"/>
    <n v="9.6778187684936554E-3"/>
    <n v="4.320281319590646"/>
    <n v="391048.74624746706"/>
    <n v="391924.73061419534"/>
    <n v="875.9843667282845"/>
    <n v="391048.74624746706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53109.1121058436"/>
    <n v="5657053.7864699624"/>
    <n v="0"/>
    <n v="0"/>
    <n v="314525.12457946909"/>
    <n v="0"/>
    <n v="0"/>
    <n v="0"/>
    <n v="2381530.2010564124"/>
    <n v="2083345.8918383992"/>
    <n v="314525.12457946909"/>
    <n v="7.4792117516998537"/>
    <n v="8.6083569489401484"/>
    <n v="1.1291451972402942"/>
    <n v="7.4792117516998537"/>
    <n v="625003.76755151979"/>
    <n v="719361.30492536048"/>
    <n v="94357.537373840722"/>
    <n v="625003.76755151979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62311.54417595419"/>
    <n v="214099.10609126225"/>
    <n v="0"/>
    <n v="0"/>
    <n v="0"/>
    <n v="0"/>
    <n v="0"/>
    <n v="0"/>
    <n v="48212.438084691938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  <x v="0"/>
  </r>
  <r>
    <x v="38"/>
    <s v="Græs og urter"/>
    <n v="1"/>
    <x v="2"/>
    <s v="Vestdanmark"/>
    <n v="408411.71044063132"/>
    <n v="841167.61765562883"/>
    <n v="0"/>
    <n v="0"/>
    <n v="4034.0707756292709"/>
    <n v="0"/>
    <n v="0"/>
    <n v="0"/>
    <n v="-436789.97799062676"/>
    <n v="0"/>
    <n v="4034.0707756292709"/>
    <n v="0"/>
    <n v="1.0948629447888866E-2"/>
    <n v="1.0948629447888866E-2"/>
    <n v="0"/>
    <n v="0"/>
    <n v="806.8141551258542"/>
    <n v="806.8141551258542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x v="0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x v="0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9872.966694552277"/>
    <n v="7916.616753740097"/>
    <n v="0"/>
    <n v="0"/>
    <n v="0"/>
    <n v="0"/>
    <n v="0"/>
    <n v="0"/>
    <n v="21956.349940812179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x v="0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  <x v="0"/>
  </r>
  <r>
    <x v="11"/>
    <s v="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321080.0633232924"/>
    <n v="1502068.0760117143"/>
    <n v="0"/>
    <n v="0"/>
    <n v="10149.946321457955"/>
    <n v="0"/>
    <n v="0"/>
    <n v="0"/>
    <n v="808862.04099012027"/>
    <n v="808862.04099012027"/>
    <n v="10149.946321457955"/>
    <n v="1.4882050476666977"/>
    <n v="1.5068796801548903"/>
    <n v="1.8674632488192455E-2"/>
    <n v="1.4882050476666979"/>
    <n v="226481.37147723368"/>
    <n v="229323.35644724194"/>
    <n v="2841.9849700082277"/>
    <n v="226481.37147723371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31973.2246977086"/>
    <n v="721621.60770550335"/>
    <n v="0"/>
    <n v="268249.01834925939"/>
    <n v="960.24397829585621"/>
    <n v="0"/>
    <n v="0"/>
    <n v="0"/>
    <n v="1541142.35466465"/>
    <n v="1541142.35466465"/>
    <n v="960.24397829585621"/>
    <n v="5.2781968047967744"/>
    <n v="5.2814855059882806"/>
    <n v="3.2887011915063466E-3"/>
    <n v="5.2781968047967744"/>
    <n v="477754.1299460415"/>
    <n v="478051.80557931325"/>
    <n v="297.67563327171541"/>
    <n v="477754.12994604156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11669.82731180527"/>
    <n v="694353.2611092875"/>
    <n v="0"/>
    <n v="0"/>
    <n v="15500.875420530891"/>
    <n v="0"/>
    <n v="0"/>
    <n v="0"/>
    <n v="-298184.30921801314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106827.26455559974"/>
    <n v="26278.769501998373"/>
    <n v="0"/>
    <n v="0"/>
    <n v="0"/>
    <n v="0"/>
    <n v="0"/>
    <n v="0"/>
    <n v="80548.495053601364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  <x v="0"/>
  </r>
  <r>
    <x v="38"/>
    <s v="Græs og urter"/>
    <n v="1"/>
    <x v="2"/>
    <s v="Østdanmark"/>
    <n v="2491625.0257138005"/>
    <n v="103245.87683002709"/>
    <n v="0"/>
    <n v="0"/>
    <n v="24610.929224370735"/>
    <n v="0"/>
    <n v="0"/>
    <n v="0"/>
    <n v="2363768.2196594025"/>
    <n v="1926978.2416687757"/>
    <n v="24610.929224370735"/>
    <n v="5.2298960270187242"/>
    <n v="5.2966910733708357"/>
    <n v="6.6795046352111156E-2"/>
    <n v="5.2298960270187242"/>
    <n v="385395.64833375515"/>
    <n v="390317.83417862933"/>
    <n v="4922.1858448741477"/>
    <n v="385395.64833375521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x v="0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7450959.0772760846"/>
  </r>
  <r>
    <x v="1"/>
    <x v="0"/>
    <x v="2"/>
    <n v="279414.6339744032"/>
  </r>
  <r>
    <x v="2"/>
    <x v="0"/>
    <x v="2"/>
    <n v="524623.08835190837"/>
  </r>
  <r>
    <x v="3"/>
    <x v="0"/>
    <x v="2"/>
    <n v="17271454.74298735"/>
  </r>
  <r>
    <x v="4"/>
    <x v="0"/>
    <x v="2"/>
    <n v="197391.62155129627"/>
  </r>
  <r>
    <x v="5"/>
    <x v="0"/>
    <x v="2"/>
    <n v="2319843.659459726"/>
  </r>
  <r>
    <x v="6"/>
    <x v="0"/>
    <x v="2"/>
    <n v="408411.71044063132"/>
  </r>
  <r>
    <x v="7"/>
    <x v="0"/>
    <x v="2"/>
    <n v="8353109.1121058436"/>
  </r>
  <r>
    <x v="8"/>
    <x v="0"/>
    <x v="2"/>
    <n v="28053.238119137233"/>
  </r>
  <r>
    <x v="9"/>
    <x v="0"/>
    <x v="2"/>
    <n v="1741244.0657606875"/>
  </r>
  <r>
    <x v="10"/>
    <x v="0"/>
    <x v="2"/>
    <n v="958505.49613034155"/>
  </r>
  <r>
    <x v="11"/>
    <x v="0"/>
    <x v="2"/>
    <n v="828635.16661860154"/>
  </r>
  <r>
    <x v="12"/>
    <x v="0"/>
    <x v="2"/>
    <n v="184273.6818542117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531973.2246977086"/>
  </r>
  <r>
    <x v="1"/>
    <x v="1"/>
    <x v="2"/>
    <n v="29872.966694552277"/>
  </r>
  <r>
    <x v="2"/>
    <x v="1"/>
    <x v="2"/>
    <n v="213654.52911119949"/>
  </r>
  <r>
    <x v="3"/>
    <x v="1"/>
    <x v="2"/>
    <n v="2321080.0633232924"/>
  </r>
  <r>
    <x v="4"/>
    <x v="1"/>
    <x v="2"/>
    <n v="104773.85032405822"/>
  </r>
  <r>
    <x v="5"/>
    <x v="1"/>
    <x v="2"/>
    <n v="128543.17236488358"/>
  </r>
  <r>
    <x v="6"/>
    <x v="1"/>
    <x v="2"/>
    <n v="2491625.0257138005"/>
  </r>
  <r>
    <x v="7"/>
    <x v="1"/>
    <x v="2"/>
    <n v="411669.82731180527"/>
  </r>
  <r>
    <x v="8"/>
    <x v="1"/>
    <x v="2"/>
    <n v="17458.138688631974"/>
  </r>
  <r>
    <x v="9"/>
    <x v="1"/>
    <x v="2"/>
    <n v="437497.02391834371"/>
  </r>
  <r>
    <x v="10"/>
    <x v="1"/>
    <x v="2"/>
    <n v="675013.35123286699"/>
  </r>
  <r>
    <x v="11"/>
    <x v="1"/>
    <x v="2"/>
    <n v="161111.91977130895"/>
  </r>
  <r>
    <x v="12"/>
    <x v="1"/>
    <x v="2"/>
    <n v="41269.159607947513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868.994212030084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543.907435919093"/>
  </r>
  <r>
    <x v="1"/>
    <s v="Vestdanmark"/>
    <x v="0"/>
    <x v="2"/>
    <n v="2825.7560217041437"/>
  </r>
  <r>
    <x v="1"/>
    <s v="Vestdanmark"/>
    <x v="23"/>
    <x v="2"/>
    <n v="75527.053678542026"/>
  </r>
  <r>
    <x v="1"/>
    <s v="Vestdanmark"/>
    <x v="24"/>
    <x v="2"/>
    <n v="314525.12457946909"/>
  </r>
  <r>
    <x v="1"/>
    <s v="Vestdanmark"/>
    <x v="25"/>
    <x v="2"/>
    <n v="4034.0707756292709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3065.005787969905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390.092564080911"/>
  </r>
  <r>
    <x v="1"/>
    <s v="Østdanmark"/>
    <x v="0"/>
    <x v="2"/>
    <n v="960.24397829585621"/>
  </r>
  <r>
    <x v="1"/>
    <s v="Østdanmark"/>
    <x v="23"/>
    <x v="2"/>
    <n v="10149.946321457955"/>
  </r>
  <r>
    <x v="1"/>
    <s v="Østdanmark"/>
    <x v="24"/>
    <x v="2"/>
    <n v="15500.875420530891"/>
  </r>
  <r>
    <x v="1"/>
    <s v="Østdanmark"/>
    <x v="25"/>
    <x v="2"/>
    <n v="24610.929224370735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86254.4459537058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16279.67540878139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004436.1243752033"/>
  </r>
  <r>
    <x v="3"/>
    <s v="Vestdanmark"/>
    <x v="34"/>
    <x v="2"/>
    <n v="167879.3882726107"/>
  </r>
  <r>
    <x v="3"/>
    <s v="Vestdanmark"/>
    <x v="35"/>
    <x v="2"/>
    <n v="184273.6818542117"/>
  </r>
  <r>
    <x v="3"/>
    <s v="Vestdanmark"/>
    <x v="36"/>
    <x v="2"/>
    <n v="2001216.6464626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84.14080425573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96380.30259275995"/>
  </r>
  <r>
    <x v="3"/>
    <s v="Østdanmark"/>
    <x v="34"/>
    <x v="2"/>
    <n v="68369.449315583843"/>
  </r>
  <r>
    <x v="3"/>
    <s v="Østdanmark"/>
    <x v="35"/>
    <x v="2"/>
    <n v="41269.159607947513"/>
  </r>
  <r>
    <x v="3"/>
    <s v="Østdanmark"/>
    <x v="36"/>
    <x v="2"/>
    <n v="585136.61459452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190.9018495406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7085171.5926641021"/>
  </r>
  <r>
    <x v="5"/>
    <s v="Vestdanmark"/>
    <x v="15"/>
    <x v="1"/>
    <n v="3116039.2107205875"/>
  </r>
  <r>
    <x v="5"/>
    <s v="Vestdanmark"/>
    <x v="16"/>
    <x v="1"/>
    <n v="4171.3630677727415"/>
  </r>
  <r>
    <x v="5"/>
    <s v="Vestdanmark"/>
    <x v="20"/>
    <x v="1"/>
    <n v="502160.95849399589"/>
  </r>
  <r>
    <x v="5"/>
    <s v="Vestdanmark"/>
    <x v="38"/>
    <x v="1"/>
    <n v="17711207.128625918"/>
  </r>
  <r>
    <x v="5"/>
    <s v="Vestdanmark"/>
    <x v="39"/>
    <x v="1"/>
    <n v="567909.91116279981"/>
  </r>
  <r>
    <x v="5"/>
    <s v="Vestdanmark"/>
    <x v="14"/>
    <x v="2"/>
    <n v="6783177.1307623936"/>
  </r>
  <r>
    <x v="5"/>
    <s v="Vestdanmark"/>
    <x v="15"/>
    <x v="2"/>
    <n v="3056497.5606119577"/>
  </r>
  <r>
    <x v="5"/>
    <s v="Vestdanmark"/>
    <x v="16"/>
    <x v="2"/>
    <n v="4307.7658612412106"/>
  </r>
  <r>
    <x v="5"/>
    <s v="Vestdanmark"/>
    <x v="20"/>
    <x v="2"/>
    <n v="525831.49845533748"/>
  </r>
  <r>
    <x v="5"/>
    <s v="Vestdanmark"/>
    <x v="38"/>
    <x v="2"/>
    <n v="17222483.674164686"/>
  </r>
  <r>
    <x v="5"/>
    <s v="Vestdanmark"/>
    <x v="39"/>
    <x v="2"/>
    <n v="545485.8482453922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026620.9238801375"/>
  </r>
  <r>
    <x v="5"/>
    <s v="Østdanmark"/>
    <x v="15"/>
    <x v="1"/>
    <n v="221469.40143989015"/>
  </r>
  <r>
    <x v="5"/>
    <s v="Østdanmark"/>
    <x v="16"/>
    <x v="1"/>
    <n v="350.10096257642732"/>
  </r>
  <r>
    <x v="5"/>
    <s v="Østdanmark"/>
    <x v="20"/>
    <x v="1"/>
    <n v="67774.717172805787"/>
  </r>
  <r>
    <x v="5"/>
    <s v="Østdanmark"/>
    <x v="38"/>
    <x v="1"/>
    <n v="3047051.4177026679"/>
  </r>
  <r>
    <x v="5"/>
    <s v="Østdanmark"/>
    <x v="39"/>
    <x v="1"/>
    <n v="368148.13389466272"/>
  </r>
  <r>
    <x v="5"/>
    <s v="Østdanmark"/>
    <x v="14"/>
    <x v="2"/>
    <n v="982862.79756951681"/>
  </r>
  <r>
    <x v="5"/>
    <s v="Østdanmark"/>
    <x v="15"/>
    <x v="2"/>
    <n v="217237.5376157978"/>
  </r>
  <r>
    <x v="5"/>
    <s v="Østdanmark"/>
    <x v="16"/>
    <x v="2"/>
    <n v="361.54919868427658"/>
  </r>
  <r>
    <x v="5"/>
    <s v="Østdanmark"/>
    <x v="20"/>
    <x v="2"/>
    <n v="71371.713113742837"/>
  </r>
  <r>
    <x v="5"/>
    <s v="Østdanmark"/>
    <x v="38"/>
    <x v="2"/>
    <n v="3027912.4262798992"/>
  </r>
  <r>
    <x v="5"/>
    <s v="Østdanmark"/>
    <x v="39"/>
    <x v="2"/>
    <n v="358592.9920354504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507790.70515370794"/>
  </r>
  <r>
    <x v="7"/>
    <s v="Vestdanmark"/>
    <x v="40"/>
    <x v="2"/>
    <n v="524623.08835190837"/>
  </r>
  <r>
    <x v="7"/>
    <s v="Østdanmark"/>
    <x v="40"/>
    <x v="0"/>
    <n v="193574.13238370849"/>
  </r>
  <r>
    <x v="7"/>
    <s v="Østdanmark"/>
    <x v="40"/>
    <x v="1"/>
    <n v="204407.79128636757"/>
  </r>
  <r>
    <x v="7"/>
    <s v="Østdanmark"/>
    <x v="40"/>
    <x v="2"/>
    <n v="213654.52911119949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30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3">
      <pivotArea outline="0" collapsedLevelsAreSubtotals="1" fieldPosition="0"/>
    </format>
    <format dxfId="12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282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1">
      <pivotArea outline="0" collapsedLevelsAreSubtotals="1" fieldPosition="0"/>
    </format>
  </formats>
  <chartFormats count="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277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10">
      <pivotArea outline="0" collapsedLevelsAreSubtotals="1" fieldPosition="0"/>
    </format>
    <format dxfId="9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268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8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26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7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27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6">
      <pivotArea outline="0" collapsedLevelsAreSubtotals="1" fieldPosition="0"/>
    </format>
    <format dxfId="5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29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26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4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26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29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2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28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1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19" t="s">
        <v>272</v>
      </c>
      <c r="B1" s="419"/>
      <c r="D1" s="75" t="s">
        <v>285</v>
      </c>
    </row>
    <row r="2" spans="1:6" x14ac:dyDescent="0.25">
      <c r="A2" s="6" t="s">
        <v>0</v>
      </c>
      <c r="B2" s="222" t="s">
        <v>304</v>
      </c>
    </row>
    <row r="4" spans="1:6" ht="30" customHeight="1" thickBot="1" x14ac:dyDescent="0.3">
      <c r="A4" s="418" t="s">
        <v>271</v>
      </c>
      <c r="B4" s="418"/>
      <c r="D4" s="75"/>
    </row>
    <row r="5" spans="1:6" ht="15.75" thickTop="1" x14ac:dyDescent="0.25">
      <c r="A5" s="254" t="s">
        <v>85</v>
      </c>
      <c r="B5" s="253" t="s">
        <v>306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268</v>
      </c>
      <c r="D17" s="216" t="s">
        <v>93</v>
      </c>
      <c r="E17" s="213"/>
    </row>
    <row r="18" spans="1:5" x14ac:dyDescent="0.25">
      <c r="A18" s="204" t="s">
        <v>73</v>
      </c>
      <c r="B18" s="420" t="s">
        <v>273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0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307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topLeftCell="A131" zoomScale="70" zoomScaleNormal="70" workbookViewId="0">
      <selection activeCell="O152" sqref="O152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299</v>
      </c>
      <c r="B1" s="251"/>
      <c r="C1" s="421" t="s">
        <v>298</v>
      </c>
      <c r="D1" s="421"/>
      <c r="E1" s="421"/>
      <c r="F1" s="421"/>
      <c r="G1" s="421"/>
      <c r="H1" s="421"/>
      <c r="I1" s="421"/>
      <c r="J1" s="421"/>
      <c r="K1" s="421"/>
      <c r="L1" s="421"/>
      <c r="M1" s="421"/>
      <c r="N1" s="421"/>
      <c r="O1" s="421"/>
      <c r="P1" s="421"/>
      <c r="Q1" s="421"/>
      <c r="R1" s="421"/>
    </row>
    <row r="2" spans="1:18" ht="15" customHeight="1" x14ac:dyDescent="0.25">
      <c r="A2" s="251"/>
      <c r="B2" s="25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</row>
    <row r="3" spans="1:18" x14ac:dyDescent="0.25">
      <c r="A3" s="75"/>
    </row>
    <row r="34" spans="16:18" ht="15.75" x14ac:dyDescent="0.25">
      <c r="P34" s="340" t="s">
        <v>93</v>
      </c>
      <c r="Q34" s="340" t="s">
        <v>337</v>
      </c>
      <c r="R34" s="340" t="s">
        <v>338</v>
      </c>
    </row>
    <row r="35" spans="16:18" ht="15.75" x14ac:dyDescent="0.25">
      <c r="P35" s="340">
        <v>1990</v>
      </c>
      <c r="Q35" s="343">
        <v>20000000</v>
      </c>
      <c r="R35" s="342"/>
    </row>
    <row r="36" spans="16:18" ht="15.75" x14ac:dyDescent="0.25">
      <c r="P36" s="340">
        <f>År1</f>
        <v>2019</v>
      </c>
      <c r="Q36" s="341">
        <f>GETPIVOTDATA("Total",'CO2-pivot'!$A$1,"År",P36,"Sted2","CO2 - atmosfære")</f>
        <v>13911562.11827757</v>
      </c>
      <c r="R36" s="342">
        <f>1-Q36/$Q$35</f>
        <v>0.30442189408612153</v>
      </c>
    </row>
    <row r="37" spans="16:18" ht="15.75" x14ac:dyDescent="0.25">
      <c r="P37" s="340">
        <f>År2</f>
        <v>2030</v>
      </c>
      <c r="Q37" s="341">
        <f>GETPIVOTDATA("Total",'CO2-pivot'!$A$1,"År",P37,"Sted2","CO2 - atmosfære")</f>
        <v>13079562.578313589</v>
      </c>
      <c r="R37" s="342">
        <f t="shared" ref="R37:R38" si="0">1-Q37/$Q$35</f>
        <v>0.34602187108432059</v>
      </c>
    </row>
    <row r="38" spans="16:18" ht="15.75" x14ac:dyDescent="0.25">
      <c r="P38" s="340">
        <f>År3</f>
        <v>2050</v>
      </c>
      <c r="Q38" s="341">
        <f>GETPIVOTDATA("Total",'CO2-pivot'!$A$1,"År",P38,"Sted2","CO2 - atmosfære")</f>
        <v>12133526.796486642</v>
      </c>
      <c r="R38" s="342">
        <f t="shared" si="0"/>
        <v>0.39332366017566789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339</v>
      </c>
    </row>
    <row r="2" spans="1:1" x14ac:dyDescent="0.25">
      <c r="A2" s="107">
        <v>2019</v>
      </c>
    </row>
    <row r="3" spans="1:1" x14ac:dyDescent="0.25">
      <c r="A3" s="378">
        <v>2030</v>
      </c>
    </row>
    <row r="4" spans="1:1" x14ac:dyDescent="0.25">
      <c r="A4" s="367">
        <v>2050</v>
      </c>
    </row>
    <row r="5" spans="1:1" x14ac:dyDescent="0.25">
      <c r="A5" s="357" t="s">
        <v>15</v>
      </c>
    </row>
    <row r="6" spans="1:1" x14ac:dyDescent="0.25">
      <c r="A6" s="379" t="s">
        <v>49</v>
      </c>
    </row>
    <row r="7" spans="1:1" x14ac:dyDescent="0.25">
      <c r="A7" s="377" t="s">
        <v>182</v>
      </c>
    </row>
    <row r="8" spans="1:1" x14ac:dyDescent="0.25">
      <c r="A8" s="368" t="s">
        <v>32</v>
      </c>
    </row>
    <row r="9" spans="1:1" x14ac:dyDescent="0.25">
      <c r="A9" s="355" t="s">
        <v>102</v>
      </c>
    </row>
    <row r="10" spans="1:1" x14ac:dyDescent="0.25">
      <c r="A10" s="380" t="s">
        <v>109</v>
      </c>
    </row>
    <row r="11" spans="1:1" x14ac:dyDescent="0.25">
      <c r="A11" s="369" t="s">
        <v>261</v>
      </c>
    </row>
    <row r="12" spans="1:1" x14ac:dyDescent="0.25">
      <c r="A12" s="381" t="s">
        <v>110</v>
      </c>
    </row>
    <row r="13" spans="1:1" x14ac:dyDescent="0.25">
      <c r="A13" s="355" t="s">
        <v>230</v>
      </c>
    </row>
    <row r="14" spans="1:1" s="168" customFormat="1" x14ac:dyDescent="0.25">
      <c r="A14" s="382" t="s">
        <v>208</v>
      </c>
    </row>
    <row r="15" spans="1:1" x14ac:dyDescent="0.25">
      <c r="A15" s="360" t="s">
        <v>111</v>
      </c>
    </row>
    <row r="16" spans="1:1" x14ac:dyDescent="0.25">
      <c r="A16" s="383" t="s">
        <v>101</v>
      </c>
    </row>
    <row r="17" spans="1:1" x14ac:dyDescent="0.25">
      <c r="A17" s="384" t="s">
        <v>204</v>
      </c>
    </row>
    <row r="18" spans="1:1" x14ac:dyDescent="0.25">
      <c r="A18" s="385" t="s">
        <v>19</v>
      </c>
    </row>
    <row r="19" spans="1:1" x14ac:dyDescent="0.25">
      <c r="A19" s="386" t="s">
        <v>137</v>
      </c>
    </row>
    <row r="20" spans="1:1" x14ac:dyDescent="0.25">
      <c r="A20" s="402" t="s">
        <v>96</v>
      </c>
    </row>
    <row r="21" spans="1:1" x14ac:dyDescent="0.25">
      <c r="A21" s="416" t="s">
        <v>113</v>
      </c>
    </row>
    <row r="22" spans="1:1" x14ac:dyDescent="0.25">
      <c r="A22" s="417" t="s">
        <v>54</v>
      </c>
    </row>
    <row r="23" spans="1:1" x14ac:dyDescent="0.25">
      <c r="A23" s="354" t="s">
        <v>158</v>
      </c>
    </row>
    <row r="24" spans="1:1" x14ac:dyDescent="0.25">
      <c r="A24" s="370" t="s">
        <v>51</v>
      </c>
    </row>
    <row r="25" spans="1:1" x14ac:dyDescent="0.25">
      <c r="A25" s="370" t="s">
        <v>224</v>
      </c>
    </row>
    <row r="26" spans="1:1" x14ac:dyDescent="0.25">
      <c r="A26" s="358" t="s">
        <v>203</v>
      </c>
    </row>
    <row r="27" spans="1:1" x14ac:dyDescent="0.25">
      <c r="A27" s="414" t="s">
        <v>6</v>
      </c>
    </row>
    <row r="28" spans="1:1" x14ac:dyDescent="0.25">
      <c r="A28" s="353" t="s">
        <v>67</v>
      </c>
    </row>
    <row r="29" spans="1:1" x14ac:dyDescent="0.25">
      <c r="A29" s="353" t="s">
        <v>227</v>
      </c>
    </row>
    <row r="30" spans="1:1" x14ac:dyDescent="0.25">
      <c r="A30" s="359" t="s">
        <v>200</v>
      </c>
    </row>
    <row r="31" spans="1:1" x14ac:dyDescent="0.25">
      <c r="A31" s="352" t="s">
        <v>226</v>
      </c>
    </row>
    <row r="32" spans="1:1" x14ac:dyDescent="0.25">
      <c r="A32" s="415" t="s">
        <v>162</v>
      </c>
    </row>
    <row r="33" spans="1:1" x14ac:dyDescent="0.25">
      <c r="A33" s="361" t="s">
        <v>193</v>
      </c>
    </row>
    <row r="34" spans="1:1" x14ac:dyDescent="0.25">
      <c r="A34" s="356" t="s">
        <v>222</v>
      </c>
    </row>
    <row r="35" spans="1:1" x14ac:dyDescent="0.25">
      <c r="A35" s="365" t="s">
        <v>11</v>
      </c>
    </row>
    <row r="36" spans="1:1" x14ac:dyDescent="0.25">
      <c r="A36" s="401" t="s">
        <v>159</v>
      </c>
    </row>
    <row r="37" spans="1:1" x14ac:dyDescent="0.25">
      <c r="A37" s="350" t="s">
        <v>103</v>
      </c>
    </row>
    <row r="38" spans="1:1" x14ac:dyDescent="0.25">
      <c r="A38" s="410" t="s">
        <v>56</v>
      </c>
    </row>
    <row r="39" spans="1:1" x14ac:dyDescent="0.25">
      <c r="A39" s="411" t="s">
        <v>12</v>
      </c>
    </row>
    <row r="40" spans="1:1" x14ac:dyDescent="0.25">
      <c r="A40" s="412" t="s">
        <v>48</v>
      </c>
    </row>
    <row r="41" spans="1:1" x14ac:dyDescent="0.25">
      <c r="A41" s="389" t="s">
        <v>115</v>
      </c>
    </row>
    <row r="42" spans="1:1" x14ac:dyDescent="0.25">
      <c r="A42" s="387" t="s">
        <v>136</v>
      </c>
    </row>
    <row r="43" spans="1:1" x14ac:dyDescent="0.25">
      <c r="A43" s="367" t="s">
        <v>9</v>
      </c>
    </row>
    <row r="44" spans="1:1" x14ac:dyDescent="0.25">
      <c r="A44" s="413" t="s">
        <v>108</v>
      </c>
    </row>
    <row r="45" spans="1:1" x14ac:dyDescent="0.25">
      <c r="A45" s="409" t="s">
        <v>53</v>
      </c>
    </row>
    <row r="46" spans="1:1" x14ac:dyDescent="0.25">
      <c r="A46" s="367" t="s">
        <v>194</v>
      </c>
    </row>
    <row r="47" spans="1:1" x14ac:dyDescent="0.25">
      <c r="A47" s="408" t="s">
        <v>116</v>
      </c>
    </row>
    <row r="48" spans="1:1" s="168" customFormat="1" x14ac:dyDescent="0.25">
      <c r="A48" s="407" t="s">
        <v>106</v>
      </c>
    </row>
    <row r="49" spans="1:1" x14ac:dyDescent="0.25">
      <c r="A49" s="366" t="s">
        <v>33</v>
      </c>
    </row>
    <row r="50" spans="1:1" x14ac:dyDescent="0.25">
      <c r="A50" s="403" t="s">
        <v>14</v>
      </c>
    </row>
    <row r="51" spans="1:1" s="168" customFormat="1" x14ac:dyDescent="0.25">
      <c r="A51" s="404" t="s">
        <v>55</v>
      </c>
    </row>
    <row r="52" spans="1:1" x14ac:dyDescent="0.25">
      <c r="A52" s="405" t="s">
        <v>38</v>
      </c>
    </row>
    <row r="53" spans="1:1" x14ac:dyDescent="0.25">
      <c r="A53" s="406" t="s">
        <v>95</v>
      </c>
    </row>
    <row r="54" spans="1:1" x14ac:dyDescent="0.25">
      <c r="A54" s="349" t="s">
        <v>310</v>
      </c>
    </row>
    <row r="55" spans="1:1" x14ac:dyDescent="0.25">
      <c r="A55" s="389" t="s">
        <v>311</v>
      </c>
    </row>
    <row r="56" spans="1:1" x14ac:dyDescent="0.25">
      <c r="A56" s="364" t="s">
        <v>314</v>
      </c>
    </row>
    <row r="57" spans="1:1" x14ac:dyDescent="0.25">
      <c r="A57" s="349" t="s">
        <v>316</v>
      </c>
    </row>
    <row r="58" spans="1:1" x14ac:dyDescent="0.25">
      <c r="A58" s="390" t="s">
        <v>117</v>
      </c>
    </row>
    <row r="59" spans="1:1" x14ac:dyDescent="0.25">
      <c r="A59" s="392" t="s">
        <v>50</v>
      </c>
    </row>
    <row r="60" spans="1:1" x14ac:dyDescent="0.25">
      <c r="A60" s="393" t="s">
        <v>238</v>
      </c>
    </row>
    <row r="61" spans="1:1" x14ac:dyDescent="0.25">
      <c r="A61" s="394" t="s">
        <v>231</v>
      </c>
    </row>
    <row r="62" spans="1:1" x14ac:dyDescent="0.25">
      <c r="A62" s="395" t="s">
        <v>52</v>
      </c>
    </row>
    <row r="63" spans="1:1" x14ac:dyDescent="0.25">
      <c r="A63" s="362" t="s">
        <v>10</v>
      </c>
    </row>
    <row r="64" spans="1:1" x14ac:dyDescent="0.25">
      <c r="A64" s="372" t="s">
        <v>176</v>
      </c>
    </row>
    <row r="65" spans="1:8" x14ac:dyDescent="0.25">
      <c r="A65" s="373" t="s">
        <v>177</v>
      </c>
    </row>
    <row r="66" spans="1:8" x14ac:dyDescent="0.25">
      <c r="A66" s="374" t="s">
        <v>178</v>
      </c>
    </row>
    <row r="67" spans="1:8" x14ac:dyDescent="0.25">
      <c r="A67" s="375" t="s">
        <v>179</v>
      </c>
    </row>
    <row r="68" spans="1:8" x14ac:dyDescent="0.25">
      <c r="A68" s="376" t="s">
        <v>180</v>
      </c>
    </row>
    <row r="69" spans="1:8" x14ac:dyDescent="0.25">
      <c r="A69" s="396" t="s">
        <v>121</v>
      </c>
    </row>
    <row r="70" spans="1:8" x14ac:dyDescent="0.25">
      <c r="A70" s="397" t="s">
        <v>107</v>
      </c>
    </row>
    <row r="71" spans="1:8" x14ac:dyDescent="0.25">
      <c r="A71" s="398" t="s">
        <v>140</v>
      </c>
    </row>
    <row r="72" spans="1:8" x14ac:dyDescent="0.25">
      <c r="A72" s="388" t="s">
        <v>135</v>
      </c>
    </row>
    <row r="73" spans="1:8" x14ac:dyDescent="0.25">
      <c r="A73" s="399" t="s">
        <v>13</v>
      </c>
    </row>
    <row r="74" spans="1:8" x14ac:dyDescent="0.25">
      <c r="A74" s="391" t="s">
        <v>99</v>
      </c>
      <c r="H74" s="371" t="s">
        <v>104</v>
      </c>
    </row>
    <row r="75" spans="1:8" x14ac:dyDescent="0.25">
      <c r="A75" s="400" t="s">
        <v>119</v>
      </c>
    </row>
    <row r="76" spans="1:8" x14ac:dyDescent="0.25">
      <c r="A76" s="351" t="s">
        <v>118</v>
      </c>
    </row>
    <row r="77" spans="1:8" x14ac:dyDescent="0.25">
      <c r="A77" s="363" t="s">
        <v>336</v>
      </c>
    </row>
    <row r="78" spans="1:8" x14ac:dyDescent="0.25">
      <c r="A78" s="351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C5" sqref="C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274</v>
      </c>
      <c r="B1" s="75" t="s">
        <v>300</v>
      </c>
    </row>
    <row r="2" spans="1:18" ht="42.95" customHeight="1" x14ac:dyDescent="0.25">
      <c r="A2" s="223" t="s">
        <v>284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308</v>
      </c>
      <c r="K2" s="6"/>
      <c r="L2" s="6"/>
      <c r="M2" s="6"/>
      <c r="N2" s="6"/>
      <c r="O2" s="6"/>
      <c r="P2" s="6"/>
    </row>
    <row r="3" spans="1:18" x14ac:dyDescent="0.25">
      <c r="A3" s="2" t="s">
        <v>264</v>
      </c>
      <c r="B3" s="2" t="s">
        <v>266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265</v>
      </c>
      <c r="B4" s="2" t="s">
        <v>267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269</v>
      </c>
      <c r="C5" s="9">
        <f>1900*(C2-År1)</f>
        <v>20900</v>
      </c>
      <c r="D5" s="9">
        <f>1900*(D2-År1)</f>
        <v>58900</v>
      </c>
      <c r="E5" s="9" t="s">
        <v>270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301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412730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1847465.5978301479</v>
      </c>
      <c r="K26" s="266">
        <f>[1]Jordbundstypefordeling!$D$16*[1]Jordbundstypefordeling!$F$4</f>
        <v>90723.841613092387</v>
      </c>
      <c r="L26" s="266">
        <f>[1]Jordbundstypefordeling!$D$15*[1]Jordbundstypefordeling!$F$4</f>
        <v>70620.560556759505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434670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288846.71526402031</v>
      </c>
      <c r="K28" s="266">
        <f>([1]Jordbundstypefordeling!$E$16-[1]Jordbundstypefordeling!$D$16)*SUM([1]Jordbundstypefordeling!$D$3:$D$5)</f>
        <v>55514.664499432409</v>
      </c>
      <c r="L28" s="266">
        <f>([1]Jordbundstypefordeling!$E$15-[1]Jordbundstypefordeling!$D$15)*SUM([1]Jordbundstypefordeling!D3:D5)</f>
        <v>45828.620236547278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46640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3030352.3130941684</v>
      </c>
      <c r="K30" s="268">
        <f t="shared" si="6"/>
        <v>146238.5061125248</v>
      </c>
      <c r="L30" s="268">
        <f t="shared" si="6"/>
        <v>116449.18079330679</v>
      </c>
      <c r="M30" s="271">
        <f t="shared" si="6"/>
        <v>3030352.313094168</v>
      </c>
      <c r="N30" s="271">
        <f t="shared" si="6"/>
        <v>146238.5061125248</v>
      </c>
      <c r="O30" s="271">
        <f t="shared" si="6"/>
        <v>116449.18079330679</v>
      </c>
      <c r="P30" s="271">
        <f t="shared" si="6"/>
        <v>3030352.3130941684</v>
      </c>
      <c r="Q30" s="271">
        <f t="shared" si="6"/>
        <v>146238.5061125248</v>
      </c>
      <c r="R30" s="271">
        <f t="shared" si="6"/>
        <v>116449.18079330679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302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178500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552170.40216985194</v>
      </c>
      <c r="K36" s="266">
        <f>[1]Jordbundstypefordeling!$D$16*[1]Jordbundstypefordeling!$G$4</f>
        <v>9778.158386907593</v>
      </c>
      <c r="L36" s="266">
        <f>[1]Jordbundstypefordeling!$D$15*[1]Jordbundstypefordeling!$G$4</f>
        <v>7611.4394432404806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127230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71807.284735979716</v>
      </c>
      <c r="K38" s="266">
        <f>([1]Jordbundstypefordeling!$E$16-[1]Jordbundstypefordeling!$D$16)*[1]Jordbundstypefordeling!$G$4</f>
        <v>5983.3355005675821</v>
      </c>
      <c r="L38" s="266">
        <f>([1]Jordbundstypefordeling!$E$15-[1]Jordbundstypefordeling!$D$15)*[1]Jordbundstypefordeling!$G$4</f>
        <v>4939.3797634527136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19220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948927.68690583168</v>
      </c>
      <c r="K40" s="268">
        <f t="shared" si="7"/>
        <v>15761.493887475175</v>
      </c>
      <c r="L40" s="268">
        <f t="shared" si="7"/>
        <v>12550.819206693195</v>
      </c>
      <c r="M40" s="271">
        <f t="shared" si="7"/>
        <v>948927.68690583168</v>
      </c>
      <c r="N40" s="271">
        <f t="shared" si="7"/>
        <v>15761.493887475175</v>
      </c>
      <c r="O40" s="271">
        <f t="shared" si="7"/>
        <v>12550.819206693195</v>
      </c>
      <c r="P40" s="271">
        <f t="shared" si="7"/>
        <v>948927.68690583168</v>
      </c>
      <c r="Q40" s="271">
        <f t="shared" si="7"/>
        <v>15761.493887475175</v>
      </c>
      <c r="R40" s="271">
        <f t="shared" si="7"/>
        <v>12550.819206693195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19" zoomScale="85" zoomScaleNormal="85" workbookViewId="0">
      <selection activeCell="D18" sqref="D18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274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79"/>
    </row>
    <row r="20" spans="2:11" x14ac:dyDescent="0.25">
      <c r="B20" s="424" t="s">
        <v>327</v>
      </c>
      <c r="C20" s="25"/>
      <c r="D20" s="25"/>
      <c r="E20" s="25"/>
      <c r="F20" s="12"/>
      <c r="I20" s="1"/>
    </row>
    <row r="21" spans="2:11" ht="29.45" customHeight="1" x14ac:dyDescent="0.25">
      <c r="B21" s="424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0</v>
      </c>
      <c r="E28" s="231">
        <f>SUM(E24:E25)</f>
        <v>0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2" t="s">
        <v>326</v>
      </c>
      <c r="C30" s="25"/>
      <c r="D30" s="25"/>
      <c r="E30" s="25"/>
      <c r="K30" s="12"/>
    </row>
    <row r="31" spans="2:11" x14ac:dyDescent="0.25">
      <c r="B31" s="423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291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241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7" sqref="D17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274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318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f>C3</f>
        <v>0.39994582515067378</v>
      </c>
      <c r="E3" s="311">
        <f>D3</f>
        <v>0.39994582515067378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 t="shared" ref="D4:E17" si="0">C4</f>
        <v>1.1105844111871065E-2</v>
      </c>
      <c r="E4" s="311">
        <f t="shared" si="0"/>
        <v>1.1105844111871065E-2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f t="shared" si="0"/>
        <v>9.683754317058306E-3</v>
      </c>
      <c r="E7" s="311">
        <f t="shared" si="0"/>
        <v>9.683754317058306E-3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f t="shared" si="0"/>
        <v>0.1132931536534164</v>
      </c>
      <c r="E8" s="311">
        <f t="shared" si="0"/>
        <v>0.1132931536534164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f t="shared" si="0"/>
        <v>1.6320173359517843E-2</v>
      </c>
      <c r="E9" s="311">
        <f t="shared" si="0"/>
        <v>1.6320173359517843E-2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si="0"/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0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 t="shared" si="0"/>
        <v>0.15385657208640888</v>
      </c>
      <c r="E12" s="311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 t="shared" si="0"/>
        <v>1.1038125550213313E-2</v>
      </c>
      <c r="E13" s="311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319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</v>
      </c>
      <c r="E15" s="311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 t="shared" si="0"/>
        <v>8.1939459605877979E-3</v>
      </c>
      <c r="E16" s="311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 t="shared" si="0"/>
        <v>0.27128055800094808</v>
      </c>
      <c r="E17" s="311">
        <f t="shared" si="0"/>
        <v>0.27128055800094808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320</v>
      </c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0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9" sqref="C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274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283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282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1</v>
      </c>
      <c r="D13" s="8">
        <v>1</v>
      </c>
    </row>
    <row r="14" spans="1:4" x14ac:dyDescent="0.25">
      <c r="A14" s="2" t="s">
        <v>177</v>
      </c>
      <c r="B14" s="7">
        <v>0</v>
      </c>
      <c r="C14" s="8">
        <v>0</v>
      </c>
      <c r="D14" s="8">
        <v>0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180</v>
      </c>
      <c r="B17" s="332">
        <v>0</v>
      </c>
      <c r="C17" s="335">
        <v>0</v>
      </c>
      <c r="D17" s="335">
        <v>0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38296.134521737484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36291.975040268109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8037.7270810889022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7450.0539618117755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3888.4929729246492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37262.372663092712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821.00702707532037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7735.1400121046963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38296.134521737484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8037.7270810889022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3875.669219503302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818.2994507094337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5" t="s">
        <v>290</v>
      </c>
      <c r="B47" s="2" t="s">
        <v>23</v>
      </c>
      <c r="C47" s="2"/>
      <c r="D47" s="2"/>
      <c r="E47" s="2" t="s">
        <v>24</v>
      </c>
      <c r="F47" s="2"/>
      <c r="G47" s="2"/>
      <c r="H47" s="1" t="s">
        <v>330</v>
      </c>
    </row>
    <row r="48" spans="1:10" hidden="1" x14ac:dyDescent="0.25">
      <c r="A48" s="426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42184.627494662134</v>
      </c>
      <c r="D50" s="109">
        <f t="shared" ca="1" si="0"/>
        <v>115726.15144460159</v>
      </c>
      <c r="E50" s="109">
        <f t="shared" ca="1" si="0"/>
        <v>0</v>
      </c>
      <c r="F50" s="109">
        <f t="shared" ca="1" si="0"/>
        <v>8858.7341081642226</v>
      </c>
      <c r="G50" s="109">
        <f t="shared" ca="1" si="0"/>
        <v>24041.220505714809</v>
      </c>
      <c r="H50" s="109">
        <f t="shared" ref="H50:H54" ca="1" si="2">SUM(B50,E50)</f>
        <v>0</v>
      </c>
      <c r="I50" s="109">
        <f t="shared" ca="1" si="1"/>
        <v>51043.361602826357</v>
      </c>
      <c r="J50" s="109">
        <f t="shared" ca="1" si="1"/>
        <v>139767.37195031642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0</v>
      </c>
      <c r="D51" s="109">
        <f t="shared" ca="1" si="0"/>
        <v>0</v>
      </c>
      <c r="E51" s="109">
        <f t="shared" ca="1" si="0"/>
        <v>0</v>
      </c>
      <c r="F51" s="109">
        <f t="shared" ca="1" si="0"/>
        <v>0</v>
      </c>
      <c r="G51" s="109">
        <f t="shared" ca="1" si="0"/>
        <v>0</v>
      </c>
      <c r="H51" s="109">
        <f t="shared" ca="1" si="2"/>
        <v>0</v>
      </c>
      <c r="I51" s="109">
        <f t="shared" ca="1" si="1"/>
        <v>0</v>
      </c>
      <c r="J51" s="109">
        <f t="shared" ca="1" si="1"/>
        <v>0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0</v>
      </c>
      <c r="E52" s="109">
        <f t="shared" ca="1" si="0"/>
        <v>0</v>
      </c>
      <c r="F52" s="109">
        <f t="shared" ca="1" si="0"/>
        <v>0</v>
      </c>
      <c r="G52" s="109">
        <f t="shared" ca="1" si="0"/>
        <v>0</v>
      </c>
      <c r="H52" s="109">
        <f t="shared" ca="1" si="2"/>
        <v>0</v>
      </c>
      <c r="I52" s="109">
        <f t="shared" ca="1" si="1"/>
        <v>0</v>
      </c>
      <c r="J52" s="109">
        <f t="shared" ca="1" si="1"/>
        <v>0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331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8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activeCell="E1" sqref="E1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333</v>
      </c>
      <c r="E1" s="168" t="s">
        <v>332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2173.3499999999767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3888.4929729246492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2162.4832499999902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3877.6262229246627</v>
      </c>
      <c r="G3" s="168">
        <f ca="1">IF($C3-G$1&lt;År1,0,F2*(1-VLOOKUP($A3,[1]Hugst!$R$5:$W$9,MATCH(ROUNDUP((G$1)/10,0)*10,[1]Hugst!$R$4:$W$4,0))))</f>
        <v>3888.4929729246492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2151.6708337500459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3866.8138066747183</v>
      </c>
      <c r="G4" s="168">
        <f ca="1">IF($C4-G$1&lt;År1,0,F3*(1-VLOOKUP($A4,[1]Hugst!$R$5:$W$9,MATCH(ROUNDUP((G$1)/10,0)*10,[1]Hugst!$R$4:$W$4,0))))</f>
        <v>3877.6262229246627</v>
      </c>
      <c r="H4" s="168">
        <f ca="1">IF($C4-H$1&lt;År1,0,G3*(1-VLOOKUP($A4,[1]Hugst!$R$5:$W$9,MATCH(ROUNDUP((H$1)/10,0)*10,[1]Hugst!$R$4:$W$4,0))))</f>
        <v>3888.4929729246492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2140.9124795811949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3856.0554525058674</v>
      </c>
      <c r="G5" s="168">
        <f ca="1">IF($C5-G$1&lt;År1,0,F4*(1-VLOOKUP($A5,[1]Hugst!$R$5:$W$9,MATCH(ROUNDUP((G$1)/10,0)*10,[1]Hugst!$R$4:$W$4,0))))</f>
        <v>3866.8138066747183</v>
      </c>
      <c r="H5" s="168">
        <f ca="1">IF($C5-H$1&lt;År1,0,G4*(1-VLOOKUP($A5,[1]Hugst!$R$5:$W$9,MATCH(ROUNDUP((H$1)/10,0)*10,[1]Hugst!$R$4:$W$4,0))))</f>
        <v>3877.6262229246627</v>
      </c>
      <c r="I5" s="168">
        <f ca="1">IF($C5-I$1&lt;År1,0,H4*(1-VLOOKUP($A5,[1]Hugst!$R$5:$W$9,MATCH(ROUNDUP((I$1)/10,0)*10,[1]Hugst!$R$4:$W$4,0))))</f>
        <v>3888.4929729246492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2130.2079171833466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3845.350890108019</v>
      </c>
      <c r="G6" s="168">
        <f ca="1">IF($C6-G$1&lt;År1,0,F5*(1-VLOOKUP($A6,[1]Hugst!$R$5:$W$9,MATCH(ROUNDUP((G$1)/10,0)*10,[1]Hugst!$R$4:$W$4,0))))</f>
        <v>3856.0554525058674</v>
      </c>
      <c r="H6" s="168">
        <f ca="1">IF($C6-H$1&lt;År1,0,G5*(1-VLOOKUP($A6,[1]Hugst!$R$5:$W$9,MATCH(ROUNDUP((H$1)/10,0)*10,[1]Hugst!$R$4:$W$4,0))))</f>
        <v>3866.8138066747183</v>
      </c>
      <c r="I6" s="168">
        <f ca="1">IF($C6-I$1&lt;År1,0,H5*(1-VLOOKUP($A6,[1]Hugst!$R$5:$W$9,MATCH(ROUNDUP((I$1)/10,0)*10,[1]Hugst!$R$4:$W$4,0))))</f>
        <v>3877.6262229246627</v>
      </c>
      <c r="J6" s="168">
        <f ca="1">IF($C6-J$1&lt;År1,0,I5*(1-VLOOKUP($A6,[1]Hugst!$R$5:$W$9,MATCH(ROUNDUP((J$1)/10,0)*10,[1]Hugst!$R$4:$W$4,0))))</f>
        <v>3888.4929729246492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2119.5568775974098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3834.6998505220822</v>
      </c>
      <c r="G7" s="168">
        <f ca="1">IF($C7-G$1&lt;År1,0,F6*(1-VLOOKUP($A7,[1]Hugst!$R$5:$W$9,MATCH(ROUNDUP((G$1)/10,0)*10,[1]Hugst!$R$4:$W$4,0))))</f>
        <v>3845.350890108019</v>
      </c>
      <c r="H7" s="168">
        <f ca="1">IF($C7-H$1&lt;År1,0,G6*(1-VLOOKUP($A7,[1]Hugst!$R$5:$W$9,MATCH(ROUNDUP((H$1)/10,0)*10,[1]Hugst!$R$4:$W$4,0))))</f>
        <v>3856.0554525058674</v>
      </c>
      <c r="I7" s="168">
        <f ca="1">IF($C7-I$1&lt;År1,0,H6*(1-VLOOKUP($A7,[1]Hugst!$R$5:$W$9,MATCH(ROUNDUP((I$1)/10,0)*10,[1]Hugst!$R$4:$W$4,0))))</f>
        <v>3866.8138066747183</v>
      </c>
      <c r="J7" s="168">
        <f ca="1">IF($C7-J$1&lt;År1,0,I6*(1-VLOOKUP($A7,[1]Hugst!$R$5:$W$9,MATCH(ROUNDUP((J$1)/10,0)*10,[1]Hugst!$R$4:$W$4,0))))</f>
        <v>3877.6262229246627</v>
      </c>
      <c r="K7" s="168">
        <f ca="1">IF($C7-K$1&lt;År1,0,J6*(1-VLOOKUP($A7,[1]Hugst!$R$5:$W$9,MATCH(ROUNDUP((K$1)/10,0)*10,[1]Hugst!$R$4:$W$4,0))))</f>
        <v>3888.4929729246492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2108.9590932094725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3824.1020661341449</v>
      </c>
      <c r="G8" s="168">
        <f ca="1">IF($C8-G$1&lt;År1,0,F7*(1-VLOOKUP($A8,[1]Hugst!$R$5:$W$9,MATCH(ROUNDUP((G$1)/10,0)*10,[1]Hugst!$R$4:$W$4,0))))</f>
        <v>3834.6998505220822</v>
      </c>
      <c r="H8" s="168">
        <f ca="1">IF($C8-H$1&lt;År1,0,G7*(1-VLOOKUP($A8,[1]Hugst!$R$5:$W$9,MATCH(ROUNDUP((H$1)/10,0)*10,[1]Hugst!$R$4:$W$4,0))))</f>
        <v>3845.350890108019</v>
      </c>
      <c r="I8" s="168">
        <f ca="1">IF($C8-I$1&lt;År1,0,H7*(1-VLOOKUP($A8,[1]Hugst!$R$5:$W$9,MATCH(ROUNDUP((I$1)/10,0)*10,[1]Hugst!$R$4:$W$4,0))))</f>
        <v>3856.0554525058674</v>
      </c>
      <c r="J8" s="168">
        <f ca="1">IF($C8-J$1&lt;År1,0,I7*(1-VLOOKUP($A8,[1]Hugst!$R$5:$W$9,MATCH(ROUNDUP((J$1)/10,0)*10,[1]Hugst!$R$4:$W$4,0))))</f>
        <v>3866.8138066747183</v>
      </c>
      <c r="K8" s="168">
        <f ca="1">IF($C8-K$1&lt;År1,0,J7*(1-VLOOKUP($A8,[1]Hugst!$R$5:$W$9,MATCH(ROUNDUP((K$1)/10,0)*10,[1]Hugst!$R$4:$W$4,0))))</f>
        <v>3877.6262229246627</v>
      </c>
      <c r="L8" s="168">
        <f ca="1">IF($C8-L$1&lt;År1,0,K7*(1-VLOOKUP($A8,[1]Hugst!$R$5:$W$9,MATCH(ROUNDUP((L$1)/10,0)*10,[1]Hugst!$R$4:$W$4,0))))</f>
        <v>3888.4929729246492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2098.4142977434094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3813.5572706680819</v>
      </c>
      <c r="G9" s="168">
        <f ca="1">IF($C9-G$1&lt;År1,0,F8*(1-VLOOKUP($A9,[1]Hugst!$R$5:$W$9,MATCH(ROUNDUP((G$1)/10,0)*10,[1]Hugst!$R$4:$W$4,0))))</f>
        <v>3824.1020661341449</v>
      </c>
      <c r="H9" s="168">
        <f ca="1">IF($C9-H$1&lt;År1,0,G8*(1-VLOOKUP($A9,[1]Hugst!$R$5:$W$9,MATCH(ROUNDUP((H$1)/10,0)*10,[1]Hugst!$R$4:$W$4,0))))</f>
        <v>3834.6998505220822</v>
      </c>
      <c r="I9" s="168">
        <f ca="1">IF($C9-I$1&lt;År1,0,H8*(1-VLOOKUP($A9,[1]Hugst!$R$5:$W$9,MATCH(ROUNDUP((I$1)/10,0)*10,[1]Hugst!$R$4:$W$4,0))))</f>
        <v>3845.350890108019</v>
      </c>
      <c r="J9" s="168">
        <f ca="1">IF($C9-J$1&lt;År1,0,I8*(1-VLOOKUP($A9,[1]Hugst!$R$5:$W$9,MATCH(ROUNDUP((J$1)/10,0)*10,[1]Hugst!$R$4:$W$4,0))))</f>
        <v>3856.0554525058674</v>
      </c>
      <c r="K9" s="168">
        <f ca="1">IF($C9-K$1&lt;År1,0,J8*(1-VLOOKUP($A9,[1]Hugst!$R$5:$W$9,MATCH(ROUNDUP((K$1)/10,0)*10,[1]Hugst!$R$4:$W$4,0))))</f>
        <v>3866.8138066747183</v>
      </c>
      <c r="L9" s="168">
        <f ca="1">IF($C9-L$1&lt;År1,0,K8*(1-VLOOKUP($A9,[1]Hugst!$R$5:$W$9,MATCH(ROUNDUP((L$1)/10,0)*10,[1]Hugst!$R$4:$W$4,0))))</f>
        <v>3877.6262229246627</v>
      </c>
      <c r="M9" s="168">
        <f ca="1">IF($C9-M$1&lt;År1,0,L8*(1-VLOOKUP($A9,[1]Hugst!$R$5:$W$9,MATCH(ROUNDUP((M$1)/10,0)*10,[1]Hugst!$R$4:$W$4,0))))</f>
        <v>3888.4929729246492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2087.9222262546537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3803.0651991793261</v>
      </c>
      <c r="G10" s="168">
        <f ca="1">IF($C10-G$1&lt;År1,0,F9*(1-VLOOKUP($A10,[1]Hugst!$R$5:$W$9,MATCH(ROUNDUP((G$1)/10,0)*10,[1]Hugst!$R$4:$W$4,0))))</f>
        <v>3813.5572706680819</v>
      </c>
      <c r="H10" s="168">
        <f ca="1">IF($C10-H$1&lt;År1,0,G9*(1-VLOOKUP($A10,[1]Hugst!$R$5:$W$9,MATCH(ROUNDUP((H$1)/10,0)*10,[1]Hugst!$R$4:$W$4,0))))</f>
        <v>3824.1020661341449</v>
      </c>
      <c r="I10" s="168">
        <f ca="1">IF($C10-I$1&lt;År1,0,H9*(1-VLOOKUP($A10,[1]Hugst!$R$5:$W$9,MATCH(ROUNDUP((I$1)/10,0)*10,[1]Hugst!$R$4:$W$4,0))))</f>
        <v>3834.6998505220822</v>
      </c>
      <c r="J10" s="168">
        <f ca="1">IF($C10-J$1&lt;År1,0,I9*(1-VLOOKUP($A10,[1]Hugst!$R$5:$W$9,MATCH(ROUNDUP((J$1)/10,0)*10,[1]Hugst!$R$4:$W$4,0))))</f>
        <v>3845.350890108019</v>
      </c>
      <c r="K10" s="168">
        <f ca="1">IF($C10-K$1&lt;År1,0,J9*(1-VLOOKUP($A10,[1]Hugst!$R$5:$W$9,MATCH(ROUNDUP((K$1)/10,0)*10,[1]Hugst!$R$4:$W$4,0))))</f>
        <v>3856.0554525058674</v>
      </c>
      <c r="L10" s="168">
        <f ca="1">IF($C10-L$1&lt;År1,0,K9*(1-VLOOKUP($A10,[1]Hugst!$R$5:$W$9,MATCH(ROUNDUP((L$1)/10,0)*10,[1]Hugst!$R$4:$W$4,0))))</f>
        <v>3866.8138066747183</v>
      </c>
      <c r="M10" s="168">
        <f ca="1">IF($C10-M$1&lt;År1,0,L9*(1-VLOOKUP($A10,[1]Hugst!$R$5:$W$9,MATCH(ROUNDUP((M$1)/10,0)*10,[1]Hugst!$R$4:$W$4,0))))</f>
        <v>3877.6262229246627</v>
      </c>
      <c r="N10" s="168">
        <f ca="1">IF($C10-N$1&lt;År1,0,M9*(1-VLOOKUP($A10,[1]Hugst!$R$5:$W$9,MATCH(ROUNDUP((N$1)/10,0)*10,[1]Hugst!$R$4:$W$4,0))))</f>
        <v>3888.4929729246492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2077.4826151233865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3792.6255880480589</v>
      </c>
      <c r="G11" s="168">
        <f ca="1">IF($C11-G$1&lt;År1,0,F10*(1-VLOOKUP($A11,[1]Hugst!$R$5:$W$9,MATCH(ROUNDUP((G$1)/10,0)*10,[1]Hugst!$R$4:$W$4,0))))</f>
        <v>3803.0651991793261</v>
      </c>
      <c r="H11" s="168">
        <f ca="1">IF($C11-H$1&lt;År1,0,G10*(1-VLOOKUP($A11,[1]Hugst!$R$5:$W$9,MATCH(ROUNDUP((H$1)/10,0)*10,[1]Hugst!$R$4:$W$4,0))))</f>
        <v>3813.5572706680819</v>
      </c>
      <c r="I11" s="168">
        <f ca="1">IF($C11-I$1&lt;År1,0,H10*(1-VLOOKUP($A11,[1]Hugst!$R$5:$W$9,MATCH(ROUNDUP((I$1)/10,0)*10,[1]Hugst!$R$4:$W$4,0))))</f>
        <v>3824.1020661341449</v>
      </c>
      <c r="J11" s="168">
        <f ca="1">IF($C11-J$1&lt;År1,0,I10*(1-VLOOKUP($A11,[1]Hugst!$R$5:$W$9,MATCH(ROUNDUP((J$1)/10,0)*10,[1]Hugst!$R$4:$W$4,0))))</f>
        <v>3834.6998505220822</v>
      </c>
      <c r="K11" s="168">
        <f ca="1">IF($C11-K$1&lt;År1,0,J10*(1-VLOOKUP($A11,[1]Hugst!$R$5:$W$9,MATCH(ROUNDUP((K$1)/10,0)*10,[1]Hugst!$R$4:$W$4,0))))</f>
        <v>3845.350890108019</v>
      </c>
      <c r="L11" s="168">
        <f ca="1">IF($C11-L$1&lt;År1,0,K10*(1-VLOOKUP($A11,[1]Hugst!$R$5:$W$9,MATCH(ROUNDUP((L$1)/10,0)*10,[1]Hugst!$R$4:$W$4,0))))</f>
        <v>3856.0554525058674</v>
      </c>
      <c r="M11" s="168">
        <f ca="1">IF($C11-M$1&lt;År1,0,L10*(1-VLOOKUP($A11,[1]Hugst!$R$5:$W$9,MATCH(ROUNDUP((M$1)/10,0)*10,[1]Hugst!$R$4:$W$4,0))))</f>
        <v>3866.8138066747183</v>
      </c>
      <c r="N11" s="168">
        <f ca="1">IF($C11-N$1&lt;År1,0,M10*(1-VLOOKUP($A11,[1]Hugst!$R$5:$W$9,MATCH(ROUNDUP((N$1)/10,0)*10,[1]Hugst!$R$4:$W$4,0))))</f>
        <v>3877.6262229246627</v>
      </c>
      <c r="O11" s="168">
        <f ca="1">IF($C11-O$1&lt;År1,0,N10*(1-VLOOKUP($A11,[1]Hugst!$R$5:$W$9,MATCH(ROUNDUP((O$1)/10,0)*10,[1]Hugst!$R$4:$W$4,0))))</f>
        <v>3888.4929729246492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2067.0952020478435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3782.2381749725159</v>
      </c>
      <c r="G12" s="168">
        <f ca="1">IF($C12-G$1&lt;År1,0,F11*(1-VLOOKUP($A12,[1]Hugst!$R$5:$W$9,MATCH(ROUNDUP((G$1)/10,0)*10,[1]Hugst!$R$4:$W$4,0))))</f>
        <v>3792.6255880480589</v>
      </c>
      <c r="H12" s="168">
        <f ca="1">IF($C12-H$1&lt;År1,0,G11*(1-VLOOKUP($A12,[1]Hugst!$R$5:$W$9,MATCH(ROUNDUP((H$1)/10,0)*10,[1]Hugst!$R$4:$W$4,0))))</f>
        <v>3803.0651991793261</v>
      </c>
      <c r="I12" s="168">
        <f ca="1">IF($C12-I$1&lt;År1,0,H11*(1-VLOOKUP($A12,[1]Hugst!$R$5:$W$9,MATCH(ROUNDUP((I$1)/10,0)*10,[1]Hugst!$R$4:$W$4,0))))</f>
        <v>3813.5572706680819</v>
      </c>
      <c r="J12" s="168">
        <f ca="1">IF($C12-J$1&lt;År1,0,I11*(1-VLOOKUP($A12,[1]Hugst!$R$5:$W$9,MATCH(ROUNDUP((J$1)/10,0)*10,[1]Hugst!$R$4:$W$4,0))))</f>
        <v>3824.1020661341449</v>
      </c>
      <c r="K12" s="168">
        <f ca="1">IF($C12-K$1&lt;År1,0,J11*(1-VLOOKUP($A12,[1]Hugst!$R$5:$W$9,MATCH(ROUNDUP((K$1)/10,0)*10,[1]Hugst!$R$4:$W$4,0))))</f>
        <v>3834.6998505220822</v>
      </c>
      <c r="L12" s="168">
        <f ca="1">IF($C12-L$1&lt;År1,0,K11*(1-VLOOKUP($A12,[1]Hugst!$R$5:$W$9,MATCH(ROUNDUP((L$1)/10,0)*10,[1]Hugst!$R$4:$W$4,0))))</f>
        <v>3845.350890108019</v>
      </c>
      <c r="M12" s="168">
        <f ca="1">IF($C12-M$1&lt;År1,0,L11*(1-VLOOKUP($A12,[1]Hugst!$R$5:$W$9,MATCH(ROUNDUP((M$1)/10,0)*10,[1]Hugst!$R$4:$W$4,0))))</f>
        <v>3856.0554525058674</v>
      </c>
      <c r="N12" s="168">
        <f ca="1">IF($C12-N$1&lt;År1,0,M11*(1-VLOOKUP($A12,[1]Hugst!$R$5:$W$9,MATCH(ROUNDUP((N$1)/10,0)*10,[1]Hugst!$R$4:$W$4,0))))</f>
        <v>3866.8138066747183</v>
      </c>
      <c r="O12" s="168">
        <f ca="1">IF($C12-O$1&lt;År1,0,N11*(1-VLOOKUP($A12,[1]Hugst!$R$5:$W$9,MATCH(ROUNDUP((O$1)/10,0)*10,[1]Hugst!$R$4:$W$4,0))))</f>
        <v>3877.6262229246627</v>
      </c>
      <c r="P12" s="168">
        <f ca="1">IF($C12-P$1&lt;År1,0,O11*(1-VLOOKUP($A12,[1]Hugst!$R$5:$W$9,MATCH(ROUNDUP((P$1)/10,0)*10,[1]Hugst!$R$4:$W$4,0))))</f>
        <v>3888.4929729246492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2056.7597260375042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3771.902698962178</v>
      </c>
      <c r="G13" s="168">
        <f ca="1">IF($C13-G$1&lt;År1,0,F12*(1-VLOOKUP($A13,[1]Hugst!$R$5:$W$9,MATCH(ROUNDUP((G$1)/10,0)*10,[1]Hugst!$R$4:$W$4,0))))</f>
        <v>3782.2381749725159</v>
      </c>
      <c r="H13" s="168">
        <f ca="1">IF($C13-H$1&lt;År1,0,G12*(1-VLOOKUP($A13,[1]Hugst!$R$5:$W$9,MATCH(ROUNDUP((H$1)/10,0)*10,[1]Hugst!$R$4:$W$4,0))))</f>
        <v>3792.6255880480589</v>
      </c>
      <c r="I13" s="168">
        <f ca="1">IF($C13-I$1&lt;År1,0,H12*(1-VLOOKUP($A13,[1]Hugst!$R$5:$W$9,MATCH(ROUNDUP((I$1)/10,0)*10,[1]Hugst!$R$4:$W$4,0))))</f>
        <v>3803.0651991793261</v>
      </c>
      <c r="J13" s="168">
        <f ca="1">IF($C13-J$1&lt;År1,0,I12*(1-VLOOKUP($A13,[1]Hugst!$R$5:$W$9,MATCH(ROUNDUP((J$1)/10,0)*10,[1]Hugst!$R$4:$W$4,0))))</f>
        <v>3813.5572706680819</v>
      </c>
      <c r="K13" s="168">
        <f ca="1">IF($C13-K$1&lt;År1,0,J12*(1-VLOOKUP($A13,[1]Hugst!$R$5:$W$9,MATCH(ROUNDUP((K$1)/10,0)*10,[1]Hugst!$R$4:$W$4,0))))</f>
        <v>3824.1020661341449</v>
      </c>
      <c r="L13" s="168">
        <f ca="1">IF($C13-L$1&lt;År1,0,K12*(1-VLOOKUP($A13,[1]Hugst!$R$5:$W$9,MATCH(ROUNDUP((L$1)/10,0)*10,[1]Hugst!$R$4:$W$4,0))))</f>
        <v>3834.6998505220822</v>
      </c>
      <c r="M13" s="168">
        <f ca="1">IF($C13-M$1&lt;År1,0,L12*(1-VLOOKUP($A13,[1]Hugst!$R$5:$W$9,MATCH(ROUNDUP((M$1)/10,0)*10,[1]Hugst!$R$4:$W$4,0))))</f>
        <v>3845.350890108019</v>
      </c>
      <c r="N13" s="168">
        <f ca="1">IF($C13-N$1&lt;År1,0,M12*(1-VLOOKUP($A13,[1]Hugst!$R$5:$W$9,MATCH(ROUNDUP((N$1)/10,0)*10,[1]Hugst!$R$4:$W$4,0))))</f>
        <v>3856.0554525058674</v>
      </c>
      <c r="O13" s="168">
        <f ca="1">IF($C13-O$1&lt;År1,0,N12*(1-VLOOKUP($A13,[1]Hugst!$R$5:$W$9,MATCH(ROUNDUP((O$1)/10,0)*10,[1]Hugst!$R$4:$W$4,0))))</f>
        <v>3866.8138066747183</v>
      </c>
      <c r="P13" s="168">
        <f ca="1">IF($C13-P$1&lt;År1,0,O12*(1-VLOOKUP($A13,[1]Hugst!$R$5:$W$9,MATCH(ROUNDUP((P$1)/10,0)*10,[1]Hugst!$R$4:$W$4,0))))</f>
        <v>3877.6262229246627</v>
      </c>
      <c r="Q13" s="168">
        <f ca="1">IF($C13-Q$1&lt;År1,0,P12*(1-VLOOKUP($A13,[1]Hugst!$R$5:$W$9,MATCH(ROUNDUP((Q$1)/10,0)*10,[1]Hugst!$R$4:$W$4,0))))</f>
        <v>3888.4929729246492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2046.4759274073294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3761.6189003320032</v>
      </c>
      <c r="G14" s="168">
        <f ca="1">IF($C14-G$1&lt;År1,0,F13*(1-VLOOKUP($A14,[1]Hugst!$R$5:$W$9,MATCH(ROUNDUP((G$1)/10,0)*10,[1]Hugst!$R$4:$W$4,0))))</f>
        <v>3771.902698962178</v>
      </c>
      <c r="H14" s="168">
        <f ca="1">IF($C14-H$1&lt;År1,0,G13*(1-VLOOKUP($A14,[1]Hugst!$R$5:$W$9,MATCH(ROUNDUP((H$1)/10,0)*10,[1]Hugst!$R$4:$W$4,0))))</f>
        <v>3782.2381749725159</v>
      </c>
      <c r="I14" s="168">
        <f ca="1">IF($C14-I$1&lt;År1,0,H13*(1-VLOOKUP($A14,[1]Hugst!$R$5:$W$9,MATCH(ROUNDUP((I$1)/10,0)*10,[1]Hugst!$R$4:$W$4,0))))</f>
        <v>3792.6255880480589</v>
      </c>
      <c r="J14" s="168">
        <f ca="1">IF($C14-J$1&lt;År1,0,I13*(1-VLOOKUP($A14,[1]Hugst!$R$5:$W$9,MATCH(ROUNDUP((J$1)/10,0)*10,[1]Hugst!$R$4:$W$4,0))))</f>
        <v>3803.0651991793261</v>
      </c>
      <c r="K14" s="168">
        <f ca="1">IF($C14-K$1&lt;År1,0,J13*(1-VLOOKUP($A14,[1]Hugst!$R$5:$W$9,MATCH(ROUNDUP((K$1)/10,0)*10,[1]Hugst!$R$4:$W$4,0))))</f>
        <v>3813.5572706680819</v>
      </c>
      <c r="L14" s="168">
        <f ca="1">IF($C14-L$1&lt;År1,0,K13*(1-VLOOKUP($A14,[1]Hugst!$R$5:$W$9,MATCH(ROUNDUP((L$1)/10,0)*10,[1]Hugst!$R$4:$W$4,0))))</f>
        <v>3824.1020661341449</v>
      </c>
      <c r="M14" s="168">
        <f ca="1">IF($C14-M$1&lt;År1,0,L13*(1-VLOOKUP($A14,[1]Hugst!$R$5:$W$9,MATCH(ROUNDUP((M$1)/10,0)*10,[1]Hugst!$R$4:$W$4,0))))</f>
        <v>3834.6998505220822</v>
      </c>
      <c r="N14" s="168">
        <f ca="1">IF($C14-N$1&lt;År1,0,M13*(1-VLOOKUP($A14,[1]Hugst!$R$5:$W$9,MATCH(ROUNDUP((N$1)/10,0)*10,[1]Hugst!$R$4:$W$4,0))))</f>
        <v>3845.350890108019</v>
      </c>
      <c r="O14" s="168">
        <f ca="1">IF($C14-O$1&lt;År1,0,N13*(1-VLOOKUP($A14,[1]Hugst!$R$5:$W$9,MATCH(ROUNDUP((O$1)/10,0)*10,[1]Hugst!$R$4:$W$4,0))))</f>
        <v>3856.0554525058674</v>
      </c>
      <c r="P14" s="168">
        <f ca="1">IF($C14-P$1&lt;År1,0,O13*(1-VLOOKUP($A14,[1]Hugst!$R$5:$W$9,MATCH(ROUNDUP((P$1)/10,0)*10,[1]Hugst!$R$4:$W$4,0))))</f>
        <v>3866.8138066747183</v>
      </c>
      <c r="Q14" s="168">
        <f ca="1">IF($C14-Q$1&lt;År1,0,P13*(1-VLOOKUP($A14,[1]Hugst!$R$5:$W$9,MATCH(ROUNDUP((Q$1)/10,0)*10,[1]Hugst!$R$4:$W$4,0))))</f>
        <v>3877.6262229246627</v>
      </c>
      <c r="R14" s="168">
        <f ca="1">IF($C14-R$1&lt;År1,0,Q13*(1-VLOOKUP($A14,[1]Hugst!$R$5:$W$9,MATCH(ROUNDUP((R$1)/10,0)*10,[1]Hugst!$R$4:$W$4,0))))</f>
        <v>3888.4929729246492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2036.2435477703111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3751.3865206949849</v>
      </c>
      <c r="G15" s="168">
        <f ca="1">IF($C15-G$1&lt;År1,0,F14*(1-VLOOKUP($A15,[1]Hugst!$R$5:$W$9,MATCH(ROUNDUP((G$1)/10,0)*10,[1]Hugst!$R$4:$W$4,0))))</f>
        <v>3761.6189003320032</v>
      </c>
      <c r="H15" s="168">
        <f ca="1">IF($C15-H$1&lt;År1,0,G14*(1-VLOOKUP($A15,[1]Hugst!$R$5:$W$9,MATCH(ROUNDUP((H$1)/10,0)*10,[1]Hugst!$R$4:$W$4,0))))</f>
        <v>3771.902698962178</v>
      </c>
      <c r="I15" s="168">
        <f ca="1">IF($C15-I$1&lt;År1,0,H14*(1-VLOOKUP($A15,[1]Hugst!$R$5:$W$9,MATCH(ROUNDUP((I$1)/10,0)*10,[1]Hugst!$R$4:$W$4,0))))</f>
        <v>3782.2381749725159</v>
      </c>
      <c r="J15" s="168">
        <f ca="1">IF($C15-J$1&lt;År1,0,I14*(1-VLOOKUP($A15,[1]Hugst!$R$5:$W$9,MATCH(ROUNDUP((J$1)/10,0)*10,[1]Hugst!$R$4:$W$4,0))))</f>
        <v>3792.6255880480589</v>
      </c>
      <c r="K15" s="168">
        <f ca="1">IF($C15-K$1&lt;År1,0,J14*(1-VLOOKUP($A15,[1]Hugst!$R$5:$W$9,MATCH(ROUNDUP((K$1)/10,0)*10,[1]Hugst!$R$4:$W$4,0))))</f>
        <v>3803.0651991793261</v>
      </c>
      <c r="L15" s="168">
        <f ca="1">IF($C15-L$1&lt;År1,0,K14*(1-VLOOKUP($A15,[1]Hugst!$R$5:$W$9,MATCH(ROUNDUP((L$1)/10,0)*10,[1]Hugst!$R$4:$W$4,0))))</f>
        <v>3813.5572706680819</v>
      </c>
      <c r="M15" s="168">
        <f ca="1">IF($C15-M$1&lt;År1,0,L14*(1-VLOOKUP($A15,[1]Hugst!$R$5:$W$9,MATCH(ROUNDUP((M$1)/10,0)*10,[1]Hugst!$R$4:$W$4,0))))</f>
        <v>3824.1020661341449</v>
      </c>
      <c r="N15" s="168">
        <f ca="1">IF($C15-N$1&lt;År1,0,M14*(1-VLOOKUP($A15,[1]Hugst!$R$5:$W$9,MATCH(ROUNDUP((N$1)/10,0)*10,[1]Hugst!$R$4:$W$4,0))))</f>
        <v>3834.6998505220822</v>
      </c>
      <c r="O15" s="168">
        <f ca="1">IF($C15-O$1&lt;År1,0,N14*(1-VLOOKUP($A15,[1]Hugst!$R$5:$W$9,MATCH(ROUNDUP((O$1)/10,0)*10,[1]Hugst!$R$4:$W$4,0))))</f>
        <v>3845.350890108019</v>
      </c>
      <c r="P15" s="168">
        <f ca="1">IF($C15-P$1&lt;År1,0,O14*(1-VLOOKUP($A15,[1]Hugst!$R$5:$W$9,MATCH(ROUNDUP((P$1)/10,0)*10,[1]Hugst!$R$4:$W$4,0))))</f>
        <v>3856.0554525058674</v>
      </c>
      <c r="Q15" s="168">
        <f ca="1">IF($C15-Q$1&lt;År1,0,P14*(1-VLOOKUP($A15,[1]Hugst!$R$5:$W$9,MATCH(ROUNDUP((Q$1)/10,0)*10,[1]Hugst!$R$4:$W$4,0))))</f>
        <v>3866.8138066747183</v>
      </c>
      <c r="R15" s="168">
        <f ca="1">IF($C15-R$1&lt;År1,0,Q14*(1-VLOOKUP($A15,[1]Hugst!$R$5:$W$9,MATCH(ROUNDUP((R$1)/10,0)*10,[1]Hugst!$R$4:$W$4,0))))</f>
        <v>3877.6262229246627</v>
      </c>
      <c r="S15" s="168">
        <f ca="1">IF($C15-S$1&lt;År1,0,R14*(1-VLOOKUP($A15,[1]Hugst!$R$5:$W$9,MATCH(ROUNDUP((S$1)/10,0)*10,[1]Hugst!$R$4:$W$4,0))))</f>
        <v>3888.4929729246492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2026.0623300314764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3741.2053029561503</v>
      </c>
      <c r="G16" s="168">
        <f ca="1">IF($C16-G$1&lt;År1,0,F15*(1-VLOOKUP($A16,[1]Hugst!$R$5:$W$9,MATCH(ROUNDUP((G$1)/10,0)*10,[1]Hugst!$R$4:$W$4,0))))</f>
        <v>3751.3865206949849</v>
      </c>
      <c r="H16" s="168">
        <f ca="1">IF($C16-H$1&lt;År1,0,G15*(1-VLOOKUP($A16,[1]Hugst!$R$5:$W$9,MATCH(ROUNDUP((H$1)/10,0)*10,[1]Hugst!$R$4:$W$4,0))))</f>
        <v>3761.6189003320032</v>
      </c>
      <c r="I16" s="168">
        <f ca="1">IF($C16-I$1&lt;År1,0,H15*(1-VLOOKUP($A16,[1]Hugst!$R$5:$W$9,MATCH(ROUNDUP((I$1)/10,0)*10,[1]Hugst!$R$4:$W$4,0))))</f>
        <v>3771.902698962178</v>
      </c>
      <c r="J16" s="168">
        <f ca="1">IF($C16-J$1&lt;År1,0,I15*(1-VLOOKUP($A16,[1]Hugst!$R$5:$W$9,MATCH(ROUNDUP((J$1)/10,0)*10,[1]Hugst!$R$4:$W$4,0))))</f>
        <v>3782.2381749725159</v>
      </c>
      <c r="K16" s="168">
        <f ca="1">IF($C16-K$1&lt;År1,0,J15*(1-VLOOKUP($A16,[1]Hugst!$R$5:$W$9,MATCH(ROUNDUP((K$1)/10,0)*10,[1]Hugst!$R$4:$W$4,0))))</f>
        <v>3792.6255880480589</v>
      </c>
      <c r="L16" s="168">
        <f ca="1">IF($C16-L$1&lt;År1,0,K15*(1-VLOOKUP($A16,[1]Hugst!$R$5:$W$9,MATCH(ROUNDUP((L$1)/10,0)*10,[1]Hugst!$R$4:$W$4,0))))</f>
        <v>3803.0651991793261</v>
      </c>
      <c r="M16" s="168">
        <f ca="1">IF($C16-M$1&lt;År1,0,L15*(1-VLOOKUP($A16,[1]Hugst!$R$5:$W$9,MATCH(ROUNDUP((M$1)/10,0)*10,[1]Hugst!$R$4:$W$4,0))))</f>
        <v>3813.5572706680819</v>
      </c>
      <c r="N16" s="168">
        <f ca="1">IF($C16-N$1&lt;År1,0,M15*(1-VLOOKUP($A16,[1]Hugst!$R$5:$W$9,MATCH(ROUNDUP((N$1)/10,0)*10,[1]Hugst!$R$4:$W$4,0))))</f>
        <v>3824.1020661341449</v>
      </c>
      <c r="O16" s="168">
        <f ca="1">IF($C16-O$1&lt;År1,0,N15*(1-VLOOKUP($A16,[1]Hugst!$R$5:$W$9,MATCH(ROUNDUP((O$1)/10,0)*10,[1]Hugst!$R$4:$W$4,0))))</f>
        <v>3834.6998505220822</v>
      </c>
      <c r="P16" s="168">
        <f ca="1">IF($C16-P$1&lt;År1,0,O15*(1-VLOOKUP($A16,[1]Hugst!$R$5:$W$9,MATCH(ROUNDUP((P$1)/10,0)*10,[1]Hugst!$R$4:$W$4,0))))</f>
        <v>3845.350890108019</v>
      </c>
      <c r="Q16" s="168">
        <f ca="1">IF($C16-Q$1&lt;År1,0,P15*(1-VLOOKUP($A16,[1]Hugst!$R$5:$W$9,MATCH(ROUNDUP((Q$1)/10,0)*10,[1]Hugst!$R$4:$W$4,0))))</f>
        <v>3856.0554525058674</v>
      </c>
      <c r="R16" s="168">
        <f ca="1">IF($C16-R$1&lt;År1,0,Q15*(1-VLOOKUP($A16,[1]Hugst!$R$5:$W$9,MATCH(ROUNDUP((R$1)/10,0)*10,[1]Hugst!$R$4:$W$4,0))))</f>
        <v>3866.8138066747183</v>
      </c>
      <c r="S16" s="168">
        <f ca="1">IF($C16-S$1&lt;År1,0,R15*(1-VLOOKUP($A16,[1]Hugst!$R$5:$W$9,MATCH(ROUNDUP((S$1)/10,0)*10,[1]Hugst!$R$4:$W$4,0))))</f>
        <v>3877.6262229246627</v>
      </c>
      <c r="T16" s="168">
        <f ca="1">IF($C16-T$1&lt;År1,0,S15*(1-VLOOKUP($A16,[1]Hugst!$R$5:$W$9,MATCH(ROUNDUP((T$1)/10,0)*10,[1]Hugst!$R$4:$W$4,0))))</f>
        <v>3888.4929729246492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2015.9320183813106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3731.0749913059844</v>
      </c>
      <c r="G17" s="168">
        <f ca="1">IF($C17-G$1&lt;År1,0,F16*(1-VLOOKUP($A17,[1]Hugst!$R$5:$W$9,MATCH(ROUNDUP((G$1)/10,0)*10,[1]Hugst!$R$4:$W$4,0))))</f>
        <v>3741.2053029561503</v>
      </c>
      <c r="H17" s="168">
        <f ca="1">IF($C17-H$1&lt;År1,0,G16*(1-VLOOKUP($A17,[1]Hugst!$R$5:$W$9,MATCH(ROUNDUP((H$1)/10,0)*10,[1]Hugst!$R$4:$W$4,0))))</f>
        <v>3751.3865206949849</v>
      </c>
      <c r="I17" s="168">
        <f ca="1">IF($C17-I$1&lt;År1,0,H16*(1-VLOOKUP($A17,[1]Hugst!$R$5:$W$9,MATCH(ROUNDUP((I$1)/10,0)*10,[1]Hugst!$R$4:$W$4,0))))</f>
        <v>3761.6189003320032</v>
      </c>
      <c r="J17" s="168">
        <f ca="1">IF($C17-J$1&lt;År1,0,I16*(1-VLOOKUP($A17,[1]Hugst!$R$5:$W$9,MATCH(ROUNDUP((J$1)/10,0)*10,[1]Hugst!$R$4:$W$4,0))))</f>
        <v>3771.902698962178</v>
      </c>
      <c r="K17" s="168">
        <f ca="1">IF($C17-K$1&lt;År1,0,J16*(1-VLOOKUP($A17,[1]Hugst!$R$5:$W$9,MATCH(ROUNDUP((K$1)/10,0)*10,[1]Hugst!$R$4:$W$4,0))))</f>
        <v>3782.2381749725159</v>
      </c>
      <c r="L17" s="168">
        <f ca="1">IF($C17-L$1&lt;År1,0,K16*(1-VLOOKUP($A17,[1]Hugst!$R$5:$W$9,MATCH(ROUNDUP((L$1)/10,0)*10,[1]Hugst!$R$4:$W$4,0))))</f>
        <v>3792.6255880480589</v>
      </c>
      <c r="M17" s="168">
        <f ca="1">IF($C17-M$1&lt;År1,0,L16*(1-VLOOKUP($A17,[1]Hugst!$R$5:$W$9,MATCH(ROUNDUP((M$1)/10,0)*10,[1]Hugst!$R$4:$W$4,0))))</f>
        <v>3803.0651991793261</v>
      </c>
      <c r="N17" s="168">
        <f ca="1">IF($C17-N$1&lt;År1,0,M16*(1-VLOOKUP($A17,[1]Hugst!$R$5:$W$9,MATCH(ROUNDUP((N$1)/10,0)*10,[1]Hugst!$R$4:$W$4,0))))</f>
        <v>3813.5572706680819</v>
      </c>
      <c r="O17" s="168">
        <f ca="1">IF($C17-O$1&lt;År1,0,N16*(1-VLOOKUP($A17,[1]Hugst!$R$5:$W$9,MATCH(ROUNDUP((O$1)/10,0)*10,[1]Hugst!$R$4:$W$4,0))))</f>
        <v>3824.1020661341449</v>
      </c>
      <c r="P17" s="168">
        <f ca="1">IF($C17-P$1&lt;År1,0,O16*(1-VLOOKUP($A17,[1]Hugst!$R$5:$W$9,MATCH(ROUNDUP((P$1)/10,0)*10,[1]Hugst!$R$4:$W$4,0))))</f>
        <v>3834.6998505220822</v>
      </c>
      <c r="Q17" s="168">
        <f ca="1">IF($C17-Q$1&lt;År1,0,P16*(1-VLOOKUP($A17,[1]Hugst!$R$5:$W$9,MATCH(ROUNDUP((Q$1)/10,0)*10,[1]Hugst!$R$4:$W$4,0))))</f>
        <v>3845.350890108019</v>
      </c>
      <c r="R17" s="168">
        <f ca="1">IF($C17-R$1&lt;År1,0,Q16*(1-VLOOKUP($A17,[1]Hugst!$R$5:$W$9,MATCH(ROUNDUP((R$1)/10,0)*10,[1]Hugst!$R$4:$W$4,0))))</f>
        <v>3856.0554525058674</v>
      </c>
      <c r="S17" s="168">
        <f ca="1">IF($C17-S$1&lt;År1,0,R16*(1-VLOOKUP($A17,[1]Hugst!$R$5:$W$9,MATCH(ROUNDUP((S$1)/10,0)*10,[1]Hugst!$R$4:$W$4,0))))</f>
        <v>3866.8138066747183</v>
      </c>
      <c r="T17" s="168">
        <f ca="1">IF($C17-T$1&lt;År1,0,S16*(1-VLOOKUP($A17,[1]Hugst!$R$5:$W$9,MATCH(ROUNDUP((T$1)/10,0)*10,[1]Hugst!$R$4:$W$4,0))))</f>
        <v>3877.6262229246627</v>
      </c>
      <c r="U17" s="168">
        <f ca="1">IF($C17-U$1&lt;År1,0,T16*(1-VLOOKUP($A17,[1]Hugst!$R$5:$W$9,MATCH(ROUNDUP((U$1)/10,0)*10,[1]Hugst!$R$4:$W$4,0))))</f>
        <v>3888.4929729246492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2005.8523582894122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3720.995331214086</v>
      </c>
      <c r="G18" s="168">
        <f ca="1">IF($C18-G$1&lt;År1,0,F17*(1-VLOOKUP($A18,[1]Hugst!$R$5:$W$9,MATCH(ROUNDUP((G$1)/10,0)*10,[1]Hugst!$R$4:$W$4,0))))</f>
        <v>3731.0749913059844</v>
      </c>
      <c r="H18" s="168">
        <f ca="1">IF($C18-H$1&lt;År1,0,G17*(1-VLOOKUP($A18,[1]Hugst!$R$5:$W$9,MATCH(ROUNDUP((H$1)/10,0)*10,[1]Hugst!$R$4:$W$4,0))))</f>
        <v>3741.2053029561503</v>
      </c>
      <c r="I18" s="168">
        <f ca="1">IF($C18-I$1&lt;År1,0,H17*(1-VLOOKUP($A18,[1]Hugst!$R$5:$W$9,MATCH(ROUNDUP((I$1)/10,0)*10,[1]Hugst!$R$4:$W$4,0))))</f>
        <v>3751.3865206949849</v>
      </c>
      <c r="J18" s="168">
        <f ca="1">IF($C18-J$1&lt;År1,0,I17*(1-VLOOKUP($A18,[1]Hugst!$R$5:$W$9,MATCH(ROUNDUP((J$1)/10,0)*10,[1]Hugst!$R$4:$W$4,0))))</f>
        <v>3761.6189003320032</v>
      </c>
      <c r="K18" s="168">
        <f ca="1">IF($C18-K$1&lt;År1,0,J17*(1-VLOOKUP($A18,[1]Hugst!$R$5:$W$9,MATCH(ROUNDUP((K$1)/10,0)*10,[1]Hugst!$R$4:$W$4,0))))</f>
        <v>3771.902698962178</v>
      </c>
      <c r="L18" s="168">
        <f ca="1">IF($C18-L$1&lt;År1,0,K17*(1-VLOOKUP($A18,[1]Hugst!$R$5:$W$9,MATCH(ROUNDUP((L$1)/10,0)*10,[1]Hugst!$R$4:$W$4,0))))</f>
        <v>3782.2381749725159</v>
      </c>
      <c r="M18" s="168">
        <f ca="1">IF($C18-M$1&lt;År1,0,L17*(1-VLOOKUP($A18,[1]Hugst!$R$5:$W$9,MATCH(ROUNDUP((M$1)/10,0)*10,[1]Hugst!$R$4:$W$4,0))))</f>
        <v>3792.6255880480589</v>
      </c>
      <c r="N18" s="168">
        <f ca="1">IF($C18-N$1&lt;År1,0,M17*(1-VLOOKUP($A18,[1]Hugst!$R$5:$W$9,MATCH(ROUNDUP((N$1)/10,0)*10,[1]Hugst!$R$4:$W$4,0))))</f>
        <v>3803.0651991793261</v>
      </c>
      <c r="O18" s="168">
        <f ca="1">IF($C18-O$1&lt;År1,0,N17*(1-VLOOKUP($A18,[1]Hugst!$R$5:$W$9,MATCH(ROUNDUP((O$1)/10,0)*10,[1]Hugst!$R$4:$W$4,0))))</f>
        <v>3813.5572706680819</v>
      </c>
      <c r="P18" s="168">
        <f ca="1">IF($C18-P$1&lt;År1,0,O17*(1-VLOOKUP($A18,[1]Hugst!$R$5:$W$9,MATCH(ROUNDUP((P$1)/10,0)*10,[1]Hugst!$R$4:$W$4,0))))</f>
        <v>3824.1020661341449</v>
      </c>
      <c r="Q18" s="168">
        <f ca="1">IF($C18-Q$1&lt;År1,0,P17*(1-VLOOKUP($A18,[1]Hugst!$R$5:$W$9,MATCH(ROUNDUP((Q$1)/10,0)*10,[1]Hugst!$R$4:$W$4,0))))</f>
        <v>3834.6998505220822</v>
      </c>
      <c r="R18" s="168">
        <f ca="1">IF($C18-R$1&lt;År1,0,Q17*(1-VLOOKUP($A18,[1]Hugst!$R$5:$W$9,MATCH(ROUNDUP((R$1)/10,0)*10,[1]Hugst!$R$4:$W$4,0))))</f>
        <v>3845.350890108019</v>
      </c>
      <c r="S18" s="168">
        <f ca="1">IF($C18-S$1&lt;År1,0,R17*(1-VLOOKUP($A18,[1]Hugst!$R$5:$W$9,MATCH(ROUNDUP((S$1)/10,0)*10,[1]Hugst!$R$4:$W$4,0))))</f>
        <v>3856.0554525058674</v>
      </c>
      <c r="T18" s="168">
        <f ca="1">IF($C18-T$1&lt;År1,0,S17*(1-VLOOKUP($A18,[1]Hugst!$R$5:$W$9,MATCH(ROUNDUP((T$1)/10,0)*10,[1]Hugst!$R$4:$W$4,0))))</f>
        <v>3866.8138066747183</v>
      </c>
      <c r="U18" s="168">
        <f ca="1">IF($C18-U$1&lt;År1,0,T17*(1-VLOOKUP($A18,[1]Hugst!$R$5:$W$9,MATCH(ROUNDUP((U$1)/10,0)*10,[1]Hugst!$R$4:$W$4,0))))</f>
        <v>3877.6262229246627</v>
      </c>
      <c r="V18" s="168">
        <f ca="1">IF($C18-V$1&lt;År1,0,U17*(1-VLOOKUP($A18,[1]Hugst!$R$5:$W$9,MATCH(ROUNDUP((V$1)/10,0)*10,[1]Hugst!$R$4:$W$4,0))))</f>
        <v>3888.4929729246492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1995.8230964979739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3710.9660694226477</v>
      </c>
      <c r="G19" s="168">
        <f ca="1">IF($C19-G$1&lt;År1,0,F18*(1-VLOOKUP($A19,[1]Hugst!$R$5:$W$9,MATCH(ROUNDUP((G$1)/10,0)*10,[1]Hugst!$R$4:$W$4,0))))</f>
        <v>3720.995331214086</v>
      </c>
      <c r="H19" s="168">
        <f ca="1">IF($C19-H$1&lt;År1,0,G18*(1-VLOOKUP($A19,[1]Hugst!$R$5:$W$9,MATCH(ROUNDUP((H$1)/10,0)*10,[1]Hugst!$R$4:$W$4,0))))</f>
        <v>3731.0749913059844</v>
      </c>
      <c r="I19" s="168">
        <f ca="1">IF($C19-I$1&lt;År1,0,H18*(1-VLOOKUP($A19,[1]Hugst!$R$5:$W$9,MATCH(ROUNDUP((I$1)/10,0)*10,[1]Hugst!$R$4:$W$4,0))))</f>
        <v>3741.2053029561503</v>
      </c>
      <c r="J19" s="168">
        <f ca="1">IF($C19-J$1&lt;År1,0,I18*(1-VLOOKUP($A19,[1]Hugst!$R$5:$W$9,MATCH(ROUNDUP((J$1)/10,0)*10,[1]Hugst!$R$4:$W$4,0))))</f>
        <v>3751.3865206949849</v>
      </c>
      <c r="K19" s="168">
        <f ca="1">IF($C19-K$1&lt;År1,0,J18*(1-VLOOKUP($A19,[1]Hugst!$R$5:$W$9,MATCH(ROUNDUP((K$1)/10,0)*10,[1]Hugst!$R$4:$W$4,0))))</f>
        <v>3761.6189003320032</v>
      </c>
      <c r="L19" s="168">
        <f ca="1">IF($C19-L$1&lt;År1,0,K18*(1-VLOOKUP($A19,[1]Hugst!$R$5:$W$9,MATCH(ROUNDUP((L$1)/10,0)*10,[1]Hugst!$R$4:$W$4,0))))</f>
        <v>3771.902698962178</v>
      </c>
      <c r="M19" s="168">
        <f ca="1">IF($C19-M$1&lt;År1,0,L18*(1-VLOOKUP($A19,[1]Hugst!$R$5:$W$9,MATCH(ROUNDUP((M$1)/10,0)*10,[1]Hugst!$R$4:$W$4,0))))</f>
        <v>3782.2381749725159</v>
      </c>
      <c r="N19" s="168">
        <f ca="1">IF($C19-N$1&lt;År1,0,M18*(1-VLOOKUP($A19,[1]Hugst!$R$5:$W$9,MATCH(ROUNDUP((N$1)/10,0)*10,[1]Hugst!$R$4:$W$4,0))))</f>
        <v>3792.6255880480589</v>
      </c>
      <c r="O19" s="168">
        <f ca="1">IF($C19-O$1&lt;År1,0,N18*(1-VLOOKUP($A19,[1]Hugst!$R$5:$W$9,MATCH(ROUNDUP((O$1)/10,0)*10,[1]Hugst!$R$4:$W$4,0))))</f>
        <v>3803.0651991793261</v>
      </c>
      <c r="P19" s="168">
        <f ca="1">IF($C19-P$1&lt;År1,0,O18*(1-VLOOKUP($A19,[1]Hugst!$R$5:$W$9,MATCH(ROUNDUP((P$1)/10,0)*10,[1]Hugst!$R$4:$W$4,0))))</f>
        <v>3813.5572706680819</v>
      </c>
      <c r="Q19" s="168">
        <f ca="1">IF($C19-Q$1&lt;År1,0,P18*(1-VLOOKUP($A19,[1]Hugst!$R$5:$W$9,MATCH(ROUNDUP((Q$1)/10,0)*10,[1]Hugst!$R$4:$W$4,0))))</f>
        <v>3824.1020661341449</v>
      </c>
      <c r="R19" s="168">
        <f ca="1">IF($C19-R$1&lt;År1,0,Q18*(1-VLOOKUP($A19,[1]Hugst!$R$5:$W$9,MATCH(ROUNDUP((R$1)/10,0)*10,[1]Hugst!$R$4:$W$4,0))))</f>
        <v>3834.6998505220822</v>
      </c>
      <c r="S19" s="168">
        <f ca="1">IF($C19-S$1&lt;År1,0,R18*(1-VLOOKUP($A19,[1]Hugst!$R$5:$W$9,MATCH(ROUNDUP((S$1)/10,0)*10,[1]Hugst!$R$4:$W$4,0))))</f>
        <v>3845.350890108019</v>
      </c>
      <c r="T19" s="168">
        <f ca="1">IF($C19-T$1&lt;År1,0,S18*(1-VLOOKUP($A19,[1]Hugst!$R$5:$W$9,MATCH(ROUNDUP((T$1)/10,0)*10,[1]Hugst!$R$4:$W$4,0))))</f>
        <v>3856.0554525058674</v>
      </c>
      <c r="U19" s="168">
        <f ca="1">IF($C19-U$1&lt;År1,0,T18*(1-VLOOKUP($A19,[1]Hugst!$R$5:$W$9,MATCH(ROUNDUP((U$1)/10,0)*10,[1]Hugst!$R$4:$W$4,0))))</f>
        <v>3866.8138066747183</v>
      </c>
      <c r="V19" s="168">
        <f ca="1">IF($C19-V$1&lt;År1,0,U18*(1-VLOOKUP($A19,[1]Hugst!$R$5:$W$9,MATCH(ROUNDUP((V$1)/10,0)*10,[1]Hugst!$R$4:$W$4,0))))</f>
        <v>3877.6262229246627</v>
      </c>
      <c r="W19" s="168">
        <f ca="1">IF($C19-W$1&lt;År1,0,V18*(1-VLOOKUP($A19,[1]Hugst!$R$5:$W$9,MATCH(ROUNDUP((W$1)/10,0)*10,[1]Hugst!$R$4:$W$4,0))))</f>
        <v>3888.4929729246492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1985.843981015496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3700.9869539401698</v>
      </c>
      <c r="G20" s="168">
        <f ca="1">IF($C20-G$1&lt;År1,0,F19*(1-VLOOKUP($A20,[1]Hugst!$R$5:$W$9,MATCH(ROUNDUP((G$1)/10,0)*10,[1]Hugst!$R$4:$W$4,0))))</f>
        <v>3710.9660694226477</v>
      </c>
      <c r="H20" s="168">
        <f ca="1">IF($C20-H$1&lt;År1,0,G19*(1-VLOOKUP($A20,[1]Hugst!$R$5:$W$9,MATCH(ROUNDUP((H$1)/10,0)*10,[1]Hugst!$R$4:$W$4,0))))</f>
        <v>3720.995331214086</v>
      </c>
      <c r="I20" s="168">
        <f ca="1">IF($C20-I$1&lt;År1,0,H19*(1-VLOOKUP($A20,[1]Hugst!$R$5:$W$9,MATCH(ROUNDUP((I$1)/10,0)*10,[1]Hugst!$R$4:$W$4,0))))</f>
        <v>3731.0749913059844</v>
      </c>
      <c r="J20" s="168">
        <f ca="1">IF($C20-J$1&lt;År1,0,I19*(1-VLOOKUP($A20,[1]Hugst!$R$5:$W$9,MATCH(ROUNDUP((J$1)/10,0)*10,[1]Hugst!$R$4:$W$4,0))))</f>
        <v>3741.2053029561503</v>
      </c>
      <c r="K20" s="168">
        <f ca="1">IF($C20-K$1&lt;År1,0,J19*(1-VLOOKUP($A20,[1]Hugst!$R$5:$W$9,MATCH(ROUNDUP((K$1)/10,0)*10,[1]Hugst!$R$4:$W$4,0))))</f>
        <v>3751.3865206949849</v>
      </c>
      <c r="L20" s="168">
        <f ca="1">IF($C20-L$1&lt;År1,0,K19*(1-VLOOKUP($A20,[1]Hugst!$R$5:$W$9,MATCH(ROUNDUP((L$1)/10,0)*10,[1]Hugst!$R$4:$W$4,0))))</f>
        <v>3761.6189003320032</v>
      </c>
      <c r="M20" s="168">
        <f ca="1">IF($C20-M$1&lt;År1,0,L19*(1-VLOOKUP($A20,[1]Hugst!$R$5:$W$9,MATCH(ROUNDUP((M$1)/10,0)*10,[1]Hugst!$R$4:$W$4,0))))</f>
        <v>3771.902698962178</v>
      </c>
      <c r="N20" s="168">
        <f ca="1">IF($C20-N$1&lt;År1,0,M19*(1-VLOOKUP($A20,[1]Hugst!$R$5:$W$9,MATCH(ROUNDUP((N$1)/10,0)*10,[1]Hugst!$R$4:$W$4,0))))</f>
        <v>3782.2381749725159</v>
      </c>
      <c r="O20" s="168">
        <f ca="1">IF($C20-O$1&lt;År1,0,N19*(1-VLOOKUP($A20,[1]Hugst!$R$5:$W$9,MATCH(ROUNDUP((O$1)/10,0)*10,[1]Hugst!$R$4:$W$4,0))))</f>
        <v>3792.6255880480589</v>
      </c>
      <c r="P20" s="168">
        <f ca="1">IF($C20-P$1&lt;År1,0,O19*(1-VLOOKUP($A20,[1]Hugst!$R$5:$W$9,MATCH(ROUNDUP((P$1)/10,0)*10,[1]Hugst!$R$4:$W$4,0))))</f>
        <v>3803.0651991793261</v>
      </c>
      <c r="Q20" s="168">
        <f ca="1">IF($C20-Q$1&lt;År1,0,P19*(1-VLOOKUP($A20,[1]Hugst!$R$5:$W$9,MATCH(ROUNDUP((Q$1)/10,0)*10,[1]Hugst!$R$4:$W$4,0))))</f>
        <v>3813.5572706680819</v>
      </c>
      <c r="R20" s="168">
        <f ca="1">IF($C20-R$1&lt;År1,0,Q19*(1-VLOOKUP($A20,[1]Hugst!$R$5:$W$9,MATCH(ROUNDUP((R$1)/10,0)*10,[1]Hugst!$R$4:$W$4,0))))</f>
        <v>3824.1020661341449</v>
      </c>
      <c r="S20" s="168">
        <f ca="1">IF($C20-S$1&lt;År1,0,R19*(1-VLOOKUP($A20,[1]Hugst!$R$5:$W$9,MATCH(ROUNDUP((S$1)/10,0)*10,[1]Hugst!$R$4:$W$4,0))))</f>
        <v>3834.6998505220822</v>
      </c>
      <c r="T20" s="168">
        <f ca="1">IF($C20-T$1&lt;År1,0,S19*(1-VLOOKUP($A20,[1]Hugst!$R$5:$W$9,MATCH(ROUNDUP((T$1)/10,0)*10,[1]Hugst!$R$4:$W$4,0))))</f>
        <v>3845.350890108019</v>
      </c>
      <c r="U20" s="168">
        <f ca="1">IF($C20-U$1&lt;År1,0,T19*(1-VLOOKUP($A20,[1]Hugst!$R$5:$W$9,MATCH(ROUNDUP((U$1)/10,0)*10,[1]Hugst!$R$4:$W$4,0))))</f>
        <v>3856.0554525058674</v>
      </c>
      <c r="V20" s="168">
        <f ca="1">IF($C20-V$1&lt;År1,0,U19*(1-VLOOKUP($A20,[1]Hugst!$R$5:$W$9,MATCH(ROUNDUP((V$1)/10,0)*10,[1]Hugst!$R$4:$W$4,0))))</f>
        <v>3866.8138066747183</v>
      </c>
      <c r="W20" s="168">
        <f ca="1">IF($C20-W$1&lt;År1,0,V19*(1-VLOOKUP($A20,[1]Hugst!$R$5:$W$9,MATCH(ROUNDUP((W$1)/10,0)*10,[1]Hugst!$R$4:$W$4,0))))</f>
        <v>3877.6262229246627</v>
      </c>
      <c r="X20" s="168">
        <f ca="1">IF($C20-X$1&lt;År1,0,W19*(1-VLOOKUP($A20,[1]Hugst!$R$5:$W$9,MATCH(ROUNDUP((X$1)/10,0)*10,[1]Hugst!$R$4:$W$4,0))))</f>
        <v>3888.4929729246492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1975.9147611103253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3691.0577340349992</v>
      </c>
      <c r="G21" s="168">
        <f ca="1">IF($C21-G$1&lt;År1,0,F20*(1-VLOOKUP($A21,[1]Hugst!$R$5:$W$9,MATCH(ROUNDUP((G$1)/10,0)*10,[1]Hugst!$R$4:$W$4,0))))</f>
        <v>3700.9869539401698</v>
      </c>
      <c r="H21" s="168">
        <f ca="1">IF($C21-H$1&lt;År1,0,G20*(1-VLOOKUP($A21,[1]Hugst!$R$5:$W$9,MATCH(ROUNDUP((H$1)/10,0)*10,[1]Hugst!$R$4:$W$4,0))))</f>
        <v>3710.9660694226477</v>
      </c>
      <c r="I21" s="168">
        <f ca="1">IF($C21-I$1&lt;År1,0,H20*(1-VLOOKUP($A21,[1]Hugst!$R$5:$W$9,MATCH(ROUNDUP((I$1)/10,0)*10,[1]Hugst!$R$4:$W$4,0))))</f>
        <v>3720.995331214086</v>
      </c>
      <c r="J21" s="168">
        <f ca="1">IF($C21-J$1&lt;År1,0,I20*(1-VLOOKUP($A21,[1]Hugst!$R$5:$W$9,MATCH(ROUNDUP((J$1)/10,0)*10,[1]Hugst!$R$4:$W$4,0))))</f>
        <v>3731.0749913059844</v>
      </c>
      <c r="K21" s="168">
        <f ca="1">IF($C21-K$1&lt;År1,0,J20*(1-VLOOKUP($A21,[1]Hugst!$R$5:$W$9,MATCH(ROUNDUP((K$1)/10,0)*10,[1]Hugst!$R$4:$W$4,0))))</f>
        <v>3741.2053029561503</v>
      </c>
      <c r="L21" s="168">
        <f ca="1">IF($C21-L$1&lt;År1,0,K20*(1-VLOOKUP($A21,[1]Hugst!$R$5:$W$9,MATCH(ROUNDUP((L$1)/10,0)*10,[1]Hugst!$R$4:$W$4,0))))</f>
        <v>3751.3865206949849</v>
      </c>
      <c r="M21" s="168">
        <f ca="1">IF($C21-M$1&lt;År1,0,L20*(1-VLOOKUP($A21,[1]Hugst!$R$5:$W$9,MATCH(ROUNDUP((M$1)/10,0)*10,[1]Hugst!$R$4:$W$4,0))))</f>
        <v>3761.6189003320032</v>
      </c>
      <c r="N21" s="168">
        <f ca="1">IF($C21-N$1&lt;År1,0,M20*(1-VLOOKUP($A21,[1]Hugst!$R$5:$W$9,MATCH(ROUNDUP((N$1)/10,0)*10,[1]Hugst!$R$4:$W$4,0))))</f>
        <v>3771.902698962178</v>
      </c>
      <c r="O21" s="168">
        <f ca="1">IF($C21-O$1&lt;År1,0,N20*(1-VLOOKUP($A21,[1]Hugst!$R$5:$W$9,MATCH(ROUNDUP((O$1)/10,0)*10,[1]Hugst!$R$4:$W$4,0))))</f>
        <v>3782.2381749725159</v>
      </c>
      <c r="P21" s="168">
        <f ca="1">IF($C21-P$1&lt;År1,0,O20*(1-VLOOKUP($A21,[1]Hugst!$R$5:$W$9,MATCH(ROUNDUP((P$1)/10,0)*10,[1]Hugst!$R$4:$W$4,0))))</f>
        <v>3792.6255880480589</v>
      </c>
      <c r="Q21" s="168">
        <f ca="1">IF($C21-Q$1&lt;År1,0,P20*(1-VLOOKUP($A21,[1]Hugst!$R$5:$W$9,MATCH(ROUNDUP((Q$1)/10,0)*10,[1]Hugst!$R$4:$W$4,0))))</f>
        <v>3803.0651991793261</v>
      </c>
      <c r="R21" s="168">
        <f ca="1">IF($C21-R$1&lt;År1,0,Q20*(1-VLOOKUP($A21,[1]Hugst!$R$5:$W$9,MATCH(ROUNDUP((R$1)/10,0)*10,[1]Hugst!$R$4:$W$4,0))))</f>
        <v>3813.5572706680819</v>
      </c>
      <c r="S21" s="168">
        <f ca="1">IF($C21-S$1&lt;År1,0,R20*(1-VLOOKUP($A21,[1]Hugst!$R$5:$W$9,MATCH(ROUNDUP((S$1)/10,0)*10,[1]Hugst!$R$4:$W$4,0))))</f>
        <v>3824.1020661341449</v>
      </c>
      <c r="T21" s="168">
        <f ca="1">IF($C21-T$1&lt;År1,0,S20*(1-VLOOKUP($A21,[1]Hugst!$R$5:$W$9,MATCH(ROUNDUP((T$1)/10,0)*10,[1]Hugst!$R$4:$W$4,0))))</f>
        <v>3834.6998505220822</v>
      </c>
      <c r="U21" s="168">
        <f ca="1">IF($C21-U$1&lt;År1,0,T20*(1-VLOOKUP($A21,[1]Hugst!$R$5:$W$9,MATCH(ROUNDUP((U$1)/10,0)*10,[1]Hugst!$R$4:$W$4,0))))</f>
        <v>3845.350890108019</v>
      </c>
      <c r="V21" s="168">
        <f ca="1">IF($C21-V$1&lt;År1,0,U20*(1-VLOOKUP($A21,[1]Hugst!$R$5:$W$9,MATCH(ROUNDUP((V$1)/10,0)*10,[1]Hugst!$R$4:$W$4,0))))</f>
        <v>3856.0554525058674</v>
      </c>
      <c r="W21" s="168">
        <f ca="1">IF($C21-W$1&lt;År1,0,V20*(1-VLOOKUP($A21,[1]Hugst!$R$5:$W$9,MATCH(ROUNDUP((W$1)/10,0)*10,[1]Hugst!$R$4:$W$4,0))))</f>
        <v>3866.8138066747183</v>
      </c>
      <c r="X21" s="168">
        <f ca="1">IF($C21-X$1&lt;År1,0,W20*(1-VLOOKUP($A21,[1]Hugst!$R$5:$W$9,MATCH(ROUNDUP((X$1)/10,0)*10,[1]Hugst!$R$4:$W$4,0))))</f>
        <v>3877.6262229246627</v>
      </c>
      <c r="Y21" s="168">
        <f ca="1">IF($C21-Y$1&lt;År1,0,X20*(1-VLOOKUP($A21,[1]Hugst!$R$5:$W$9,MATCH(ROUNDUP((Y$1)/10,0)*10,[1]Hugst!$R$4:$W$4,0))))</f>
        <v>3888.4929729246492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1966.0351873048348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3681.1781602295086</v>
      </c>
      <c r="G22" s="168">
        <f ca="1">IF($C22-G$1&lt;År1,0,F21*(1-VLOOKUP($A22,[1]Hugst!$R$5:$W$9,MATCH(ROUNDUP((G$1)/10,0)*10,[1]Hugst!$R$4:$W$4,0))))</f>
        <v>3691.0577340349992</v>
      </c>
      <c r="H22" s="168">
        <f ca="1">IF($C22-H$1&lt;År1,0,G21*(1-VLOOKUP($A22,[1]Hugst!$R$5:$W$9,MATCH(ROUNDUP((H$1)/10,0)*10,[1]Hugst!$R$4:$W$4,0))))</f>
        <v>3700.9869539401698</v>
      </c>
      <c r="I22" s="168">
        <f ca="1">IF($C22-I$1&lt;År1,0,H21*(1-VLOOKUP($A22,[1]Hugst!$R$5:$W$9,MATCH(ROUNDUP((I$1)/10,0)*10,[1]Hugst!$R$4:$W$4,0))))</f>
        <v>3710.9660694226477</v>
      </c>
      <c r="J22" s="168">
        <f ca="1">IF($C22-J$1&lt;År1,0,I21*(1-VLOOKUP($A22,[1]Hugst!$R$5:$W$9,MATCH(ROUNDUP((J$1)/10,0)*10,[1]Hugst!$R$4:$W$4,0))))</f>
        <v>3720.995331214086</v>
      </c>
      <c r="K22" s="168">
        <f ca="1">IF($C22-K$1&lt;År1,0,J21*(1-VLOOKUP($A22,[1]Hugst!$R$5:$W$9,MATCH(ROUNDUP((K$1)/10,0)*10,[1]Hugst!$R$4:$W$4,0))))</f>
        <v>3731.0749913059844</v>
      </c>
      <c r="L22" s="168">
        <f ca="1">IF($C22-L$1&lt;År1,0,K21*(1-VLOOKUP($A22,[1]Hugst!$R$5:$W$9,MATCH(ROUNDUP((L$1)/10,0)*10,[1]Hugst!$R$4:$W$4,0))))</f>
        <v>3741.2053029561503</v>
      </c>
      <c r="M22" s="168">
        <f ca="1">IF($C22-M$1&lt;År1,0,L21*(1-VLOOKUP($A22,[1]Hugst!$R$5:$W$9,MATCH(ROUNDUP((M$1)/10,0)*10,[1]Hugst!$R$4:$W$4,0))))</f>
        <v>3751.3865206949849</v>
      </c>
      <c r="N22" s="168">
        <f ca="1">IF($C22-N$1&lt;År1,0,M21*(1-VLOOKUP($A22,[1]Hugst!$R$5:$W$9,MATCH(ROUNDUP((N$1)/10,0)*10,[1]Hugst!$R$4:$W$4,0))))</f>
        <v>3761.6189003320032</v>
      </c>
      <c r="O22" s="168">
        <f ca="1">IF($C22-O$1&lt;År1,0,N21*(1-VLOOKUP($A22,[1]Hugst!$R$5:$W$9,MATCH(ROUNDUP((O$1)/10,0)*10,[1]Hugst!$R$4:$W$4,0))))</f>
        <v>3771.902698962178</v>
      </c>
      <c r="P22" s="168">
        <f ca="1">IF($C22-P$1&lt;År1,0,O21*(1-VLOOKUP($A22,[1]Hugst!$R$5:$W$9,MATCH(ROUNDUP((P$1)/10,0)*10,[1]Hugst!$R$4:$W$4,0))))</f>
        <v>3782.2381749725159</v>
      </c>
      <c r="Q22" s="168">
        <f ca="1">IF($C22-Q$1&lt;År1,0,P21*(1-VLOOKUP($A22,[1]Hugst!$R$5:$W$9,MATCH(ROUNDUP((Q$1)/10,0)*10,[1]Hugst!$R$4:$W$4,0))))</f>
        <v>3792.6255880480589</v>
      </c>
      <c r="R22" s="168">
        <f ca="1">IF($C22-R$1&lt;År1,0,Q21*(1-VLOOKUP($A22,[1]Hugst!$R$5:$W$9,MATCH(ROUNDUP((R$1)/10,0)*10,[1]Hugst!$R$4:$W$4,0))))</f>
        <v>3803.0651991793261</v>
      </c>
      <c r="S22" s="168">
        <f ca="1">IF($C22-S$1&lt;År1,0,R21*(1-VLOOKUP($A22,[1]Hugst!$R$5:$W$9,MATCH(ROUNDUP((S$1)/10,0)*10,[1]Hugst!$R$4:$W$4,0))))</f>
        <v>3813.5572706680819</v>
      </c>
      <c r="T22" s="168">
        <f ca="1">IF($C22-T$1&lt;År1,0,S21*(1-VLOOKUP($A22,[1]Hugst!$R$5:$W$9,MATCH(ROUNDUP((T$1)/10,0)*10,[1]Hugst!$R$4:$W$4,0))))</f>
        <v>3824.1020661341449</v>
      </c>
      <c r="U22" s="168">
        <f ca="1">IF($C22-U$1&lt;År1,0,T21*(1-VLOOKUP($A22,[1]Hugst!$R$5:$W$9,MATCH(ROUNDUP((U$1)/10,0)*10,[1]Hugst!$R$4:$W$4,0))))</f>
        <v>3834.6998505220822</v>
      </c>
      <c r="V22" s="168">
        <f ca="1">IF($C22-V$1&lt;År1,0,U21*(1-VLOOKUP($A22,[1]Hugst!$R$5:$W$9,MATCH(ROUNDUP((V$1)/10,0)*10,[1]Hugst!$R$4:$W$4,0))))</f>
        <v>3845.350890108019</v>
      </c>
      <c r="W22" s="168">
        <f ca="1">IF($C22-W$1&lt;År1,0,V21*(1-VLOOKUP($A22,[1]Hugst!$R$5:$W$9,MATCH(ROUNDUP((W$1)/10,0)*10,[1]Hugst!$R$4:$W$4,0))))</f>
        <v>3856.0554525058674</v>
      </c>
      <c r="X22" s="168">
        <f ca="1">IF($C22-X$1&lt;År1,0,W21*(1-VLOOKUP($A22,[1]Hugst!$R$5:$W$9,MATCH(ROUNDUP((X$1)/10,0)*10,[1]Hugst!$R$4:$W$4,0))))</f>
        <v>3866.8138066747183</v>
      </c>
      <c r="Y22" s="168">
        <f ca="1">IF($C22-Y$1&lt;År1,0,X21*(1-VLOOKUP($A22,[1]Hugst!$R$5:$W$9,MATCH(ROUNDUP((Y$1)/10,0)*10,[1]Hugst!$R$4:$W$4,0))))</f>
        <v>3877.6262229246627</v>
      </c>
      <c r="Z22" s="168">
        <f ca="1">IF($C22-Z$1&lt;År1,0,Y21*(1-VLOOKUP($A22,[1]Hugst!$R$5:$W$9,MATCH(ROUNDUP((Z$1)/10,0)*10,[1]Hugst!$R$4:$W$4,0))))</f>
        <v>3888.4929729246492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1956.2050113683217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3671.3479842929955</v>
      </c>
      <c r="G23" s="168">
        <f ca="1">IF($C23-G$1&lt;År1,0,F22*(1-VLOOKUP($A23,[1]Hugst!$R$5:$W$9,MATCH(ROUNDUP((G$1)/10,0)*10,[1]Hugst!$R$4:$W$4,0))))</f>
        <v>3681.1781602295086</v>
      </c>
      <c r="H23" s="168">
        <f ca="1">IF($C23-H$1&lt;År1,0,G22*(1-VLOOKUP($A23,[1]Hugst!$R$5:$W$9,MATCH(ROUNDUP((H$1)/10,0)*10,[1]Hugst!$R$4:$W$4,0))))</f>
        <v>3691.0577340349992</v>
      </c>
      <c r="I23" s="168">
        <f ca="1">IF($C23-I$1&lt;År1,0,H22*(1-VLOOKUP($A23,[1]Hugst!$R$5:$W$9,MATCH(ROUNDUP((I$1)/10,0)*10,[1]Hugst!$R$4:$W$4,0))))</f>
        <v>3700.9869539401698</v>
      </c>
      <c r="J23" s="168">
        <f ca="1">IF($C23-J$1&lt;År1,0,I22*(1-VLOOKUP($A23,[1]Hugst!$R$5:$W$9,MATCH(ROUNDUP((J$1)/10,0)*10,[1]Hugst!$R$4:$W$4,0))))</f>
        <v>3710.9660694226477</v>
      </c>
      <c r="K23" s="168">
        <f ca="1">IF($C23-K$1&lt;År1,0,J22*(1-VLOOKUP($A23,[1]Hugst!$R$5:$W$9,MATCH(ROUNDUP((K$1)/10,0)*10,[1]Hugst!$R$4:$W$4,0))))</f>
        <v>3720.995331214086</v>
      </c>
      <c r="L23" s="168">
        <f ca="1">IF($C23-L$1&lt;År1,0,K22*(1-VLOOKUP($A23,[1]Hugst!$R$5:$W$9,MATCH(ROUNDUP((L$1)/10,0)*10,[1]Hugst!$R$4:$W$4,0))))</f>
        <v>3731.0749913059844</v>
      </c>
      <c r="M23" s="168">
        <f ca="1">IF($C23-M$1&lt;År1,0,L22*(1-VLOOKUP($A23,[1]Hugst!$R$5:$W$9,MATCH(ROUNDUP((M$1)/10,0)*10,[1]Hugst!$R$4:$W$4,0))))</f>
        <v>3741.2053029561503</v>
      </c>
      <c r="N23" s="168">
        <f ca="1">IF($C23-N$1&lt;År1,0,M22*(1-VLOOKUP($A23,[1]Hugst!$R$5:$W$9,MATCH(ROUNDUP((N$1)/10,0)*10,[1]Hugst!$R$4:$W$4,0))))</f>
        <v>3751.3865206949849</v>
      </c>
      <c r="O23" s="168">
        <f ca="1">IF($C23-O$1&lt;År1,0,N22*(1-VLOOKUP($A23,[1]Hugst!$R$5:$W$9,MATCH(ROUNDUP((O$1)/10,0)*10,[1]Hugst!$R$4:$W$4,0))))</f>
        <v>3761.6189003320032</v>
      </c>
      <c r="P23" s="168">
        <f ca="1">IF($C23-P$1&lt;År1,0,O22*(1-VLOOKUP($A23,[1]Hugst!$R$5:$W$9,MATCH(ROUNDUP((P$1)/10,0)*10,[1]Hugst!$R$4:$W$4,0))))</f>
        <v>3771.902698962178</v>
      </c>
      <c r="Q23" s="168">
        <f ca="1">IF($C23-Q$1&lt;År1,0,P22*(1-VLOOKUP($A23,[1]Hugst!$R$5:$W$9,MATCH(ROUNDUP((Q$1)/10,0)*10,[1]Hugst!$R$4:$W$4,0))))</f>
        <v>3782.2381749725159</v>
      </c>
      <c r="R23" s="168">
        <f ca="1">IF($C23-R$1&lt;År1,0,Q22*(1-VLOOKUP($A23,[1]Hugst!$R$5:$W$9,MATCH(ROUNDUP((R$1)/10,0)*10,[1]Hugst!$R$4:$W$4,0))))</f>
        <v>3792.6255880480589</v>
      </c>
      <c r="S23" s="168">
        <f ca="1">IF($C23-S$1&lt;År1,0,R22*(1-VLOOKUP($A23,[1]Hugst!$R$5:$W$9,MATCH(ROUNDUP((S$1)/10,0)*10,[1]Hugst!$R$4:$W$4,0))))</f>
        <v>3803.0651991793261</v>
      </c>
      <c r="T23" s="168">
        <f ca="1">IF($C23-T$1&lt;År1,0,S22*(1-VLOOKUP($A23,[1]Hugst!$R$5:$W$9,MATCH(ROUNDUP((T$1)/10,0)*10,[1]Hugst!$R$4:$W$4,0))))</f>
        <v>3813.5572706680819</v>
      </c>
      <c r="U23" s="168">
        <f ca="1">IF($C23-U$1&lt;År1,0,T22*(1-VLOOKUP($A23,[1]Hugst!$R$5:$W$9,MATCH(ROUNDUP((U$1)/10,0)*10,[1]Hugst!$R$4:$W$4,0))))</f>
        <v>3824.1020661341449</v>
      </c>
      <c r="V23" s="168">
        <f ca="1">IF($C23-V$1&lt;År1,0,U22*(1-VLOOKUP($A23,[1]Hugst!$R$5:$W$9,MATCH(ROUNDUP((V$1)/10,0)*10,[1]Hugst!$R$4:$W$4,0))))</f>
        <v>3834.6998505220822</v>
      </c>
      <c r="W23" s="168">
        <f ca="1">IF($C23-W$1&lt;År1,0,V22*(1-VLOOKUP($A23,[1]Hugst!$R$5:$W$9,MATCH(ROUNDUP((W$1)/10,0)*10,[1]Hugst!$R$4:$W$4,0))))</f>
        <v>3845.350890108019</v>
      </c>
      <c r="X23" s="168">
        <f ca="1">IF($C23-X$1&lt;År1,0,W22*(1-VLOOKUP($A23,[1]Hugst!$R$5:$W$9,MATCH(ROUNDUP((X$1)/10,0)*10,[1]Hugst!$R$4:$W$4,0))))</f>
        <v>3856.0554525058674</v>
      </c>
      <c r="Y23" s="168">
        <f ca="1">IF($C23-Y$1&lt;År1,0,X22*(1-VLOOKUP($A23,[1]Hugst!$R$5:$W$9,MATCH(ROUNDUP((Y$1)/10,0)*10,[1]Hugst!$R$4:$W$4,0))))</f>
        <v>3866.8138066747183</v>
      </c>
      <c r="Z23" s="168">
        <f ca="1">IF($C23-Z$1&lt;År1,0,Y22*(1-VLOOKUP($A23,[1]Hugst!$R$5:$W$9,MATCH(ROUNDUP((Z$1)/10,0)*10,[1]Hugst!$R$4:$W$4,0))))</f>
        <v>3877.6262229246627</v>
      </c>
      <c r="AA23" s="168">
        <f ca="1">IF($C23-AA$1&lt;År1,0,Z22*(1-VLOOKUP($A23,[1]Hugst!$R$5:$W$9,MATCH(ROUNDUP((AA$1)/10,0)*10,[1]Hugst!$R$4:$W$4,0))))</f>
        <v>3888.4929729246492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1946.4239863115363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3661.5669592362101</v>
      </c>
      <c r="G24" s="168">
        <f ca="1">IF($C24-G$1&lt;År1,0,F23*(1-VLOOKUP($A24,[1]Hugst!$R$5:$W$9,MATCH(ROUNDUP((G$1)/10,0)*10,[1]Hugst!$R$4:$W$4,0))))</f>
        <v>3671.3479842929955</v>
      </c>
      <c r="H24" s="168">
        <f ca="1">IF($C24-H$1&lt;År1,0,G23*(1-VLOOKUP($A24,[1]Hugst!$R$5:$W$9,MATCH(ROUNDUP((H$1)/10,0)*10,[1]Hugst!$R$4:$W$4,0))))</f>
        <v>3681.1781602295086</v>
      </c>
      <c r="I24" s="168">
        <f ca="1">IF($C24-I$1&lt;År1,0,H23*(1-VLOOKUP($A24,[1]Hugst!$R$5:$W$9,MATCH(ROUNDUP((I$1)/10,0)*10,[1]Hugst!$R$4:$W$4,0))))</f>
        <v>3691.0577340349992</v>
      </c>
      <c r="J24" s="168">
        <f ca="1">IF($C24-J$1&lt;År1,0,I23*(1-VLOOKUP($A24,[1]Hugst!$R$5:$W$9,MATCH(ROUNDUP((J$1)/10,0)*10,[1]Hugst!$R$4:$W$4,0))))</f>
        <v>3700.9869539401698</v>
      </c>
      <c r="K24" s="168">
        <f ca="1">IF($C24-K$1&lt;År1,0,J23*(1-VLOOKUP($A24,[1]Hugst!$R$5:$W$9,MATCH(ROUNDUP((K$1)/10,0)*10,[1]Hugst!$R$4:$W$4,0))))</f>
        <v>3710.9660694226477</v>
      </c>
      <c r="L24" s="168">
        <f ca="1">IF($C24-L$1&lt;År1,0,K23*(1-VLOOKUP($A24,[1]Hugst!$R$5:$W$9,MATCH(ROUNDUP((L$1)/10,0)*10,[1]Hugst!$R$4:$W$4,0))))</f>
        <v>3720.995331214086</v>
      </c>
      <c r="M24" s="168">
        <f ca="1">IF($C24-M$1&lt;År1,0,L23*(1-VLOOKUP($A24,[1]Hugst!$R$5:$W$9,MATCH(ROUNDUP((M$1)/10,0)*10,[1]Hugst!$R$4:$W$4,0))))</f>
        <v>3731.0749913059844</v>
      </c>
      <c r="N24" s="168">
        <f ca="1">IF($C24-N$1&lt;År1,0,M23*(1-VLOOKUP($A24,[1]Hugst!$R$5:$W$9,MATCH(ROUNDUP((N$1)/10,0)*10,[1]Hugst!$R$4:$W$4,0))))</f>
        <v>3741.2053029561503</v>
      </c>
      <c r="O24" s="168">
        <f ca="1">IF($C24-O$1&lt;År1,0,N23*(1-VLOOKUP($A24,[1]Hugst!$R$5:$W$9,MATCH(ROUNDUP((O$1)/10,0)*10,[1]Hugst!$R$4:$W$4,0))))</f>
        <v>3751.3865206949849</v>
      </c>
      <c r="P24" s="168">
        <f ca="1">IF($C24-P$1&lt;År1,0,O23*(1-VLOOKUP($A24,[1]Hugst!$R$5:$W$9,MATCH(ROUNDUP((P$1)/10,0)*10,[1]Hugst!$R$4:$W$4,0))))</f>
        <v>3761.6189003320032</v>
      </c>
      <c r="Q24" s="168">
        <f ca="1">IF($C24-Q$1&lt;År1,0,P23*(1-VLOOKUP($A24,[1]Hugst!$R$5:$W$9,MATCH(ROUNDUP((Q$1)/10,0)*10,[1]Hugst!$R$4:$W$4,0))))</f>
        <v>3771.902698962178</v>
      </c>
      <c r="R24" s="168">
        <f ca="1">IF($C24-R$1&lt;År1,0,Q23*(1-VLOOKUP($A24,[1]Hugst!$R$5:$W$9,MATCH(ROUNDUP((R$1)/10,0)*10,[1]Hugst!$R$4:$W$4,0))))</f>
        <v>3782.2381749725159</v>
      </c>
      <c r="S24" s="168">
        <f ca="1">IF($C24-S$1&lt;År1,0,R23*(1-VLOOKUP($A24,[1]Hugst!$R$5:$W$9,MATCH(ROUNDUP((S$1)/10,0)*10,[1]Hugst!$R$4:$W$4,0))))</f>
        <v>3792.6255880480589</v>
      </c>
      <c r="T24" s="168">
        <f ca="1">IF($C24-T$1&lt;År1,0,S23*(1-VLOOKUP($A24,[1]Hugst!$R$5:$W$9,MATCH(ROUNDUP((T$1)/10,0)*10,[1]Hugst!$R$4:$W$4,0))))</f>
        <v>3803.0651991793261</v>
      </c>
      <c r="U24" s="168">
        <f ca="1">IF($C24-U$1&lt;År1,0,T23*(1-VLOOKUP($A24,[1]Hugst!$R$5:$W$9,MATCH(ROUNDUP((U$1)/10,0)*10,[1]Hugst!$R$4:$W$4,0))))</f>
        <v>3813.5572706680819</v>
      </c>
      <c r="V24" s="168">
        <f ca="1">IF($C24-V$1&lt;År1,0,U23*(1-VLOOKUP($A24,[1]Hugst!$R$5:$W$9,MATCH(ROUNDUP((V$1)/10,0)*10,[1]Hugst!$R$4:$W$4,0))))</f>
        <v>3824.1020661341449</v>
      </c>
      <c r="W24" s="168">
        <f ca="1">IF($C24-W$1&lt;År1,0,V23*(1-VLOOKUP($A24,[1]Hugst!$R$5:$W$9,MATCH(ROUNDUP((W$1)/10,0)*10,[1]Hugst!$R$4:$W$4,0))))</f>
        <v>3834.6998505220822</v>
      </c>
      <c r="X24" s="168">
        <f ca="1">IF($C24-X$1&lt;År1,0,W23*(1-VLOOKUP($A24,[1]Hugst!$R$5:$W$9,MATCH(ROUNDUP((X$1)/10,0)*10,[1]Hugst!$R$4:$W$4,0))))</f>
        <v>3845.350890108019</v>
      </c>
      <c r="Y24" s="168">
        <f ca="1">IF($C24-Y$1&lt;År1,0,X23*(1-VLOOKUP($A24,[1]Hugst!$R$5:$W$9,MATCH(ROUNDUP((Y$1)/10,0)*10,[1]Hugst!$R$4:$W$4,0))))</f>
        <v>3856.0554525058674</v>
      </c>
      <c r="Z24" s="168">
        <f ca="1">IF($C24-Z$1&lt;År1,0,Y23*(1-VLOOKUP($A24,[1]Hugst!$R$5:$W$9,MATCH(ROUNDUP((Z$1)/10,0)*10,[1]Hugst!$R$4:$W$4,0))))</f>
        <v>3866.8138066747183</v>
      </c>
      <c r="AA24" s="168">
        <f ca="1">IF($C24-AA$1&lt;År1,0,Z23*(1-VLOOKUP($A24,[1]Hugst!$R$5:$W$9,MATCH(ROUNDUP((AA$1)/10,0)*10,[1]Hugst!$R$4:$W$4,0))))</f>
        <v>3877.6262229246627</v>
      </c>
      <c r="AB24" s="168">
        <f ca="1">IF($C24-AB$1&lt;År1,0,AA23*(1-VLOOKUP($A24,[1]Hugst!$R$5:$W$9,MATCH(ROUNDUP((AB$1)/10,0)*10,[1]Hugst!$R$4:$W$4,0))))</f>
        <v>3888.4929729246492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1936.6918663798715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3651.8348393045453</v>
      </c>
      <c r="G25" s="168">
        <f ca="1">IF($C25-G$1&lt;År1,0,F24*(1-VLOOKUP($A25,[1]Hugst!$R$5:$W$9,MATCH(ROUNDUP((G$1)/10,0)*10,[1]Hugst!$R$4:$W$4,0))))</f>
        <v>3661.5669592362101</v>
      </c>
      <c r="H25" s="168">
        <f ca="1">IF($C25-H$1&lt;År1,0,G24*(1-VLOOKUP($A25,[1]Hugst!$R$5:$W$9,MATCH(ROUNDUP((H$1)/10,0)*10,[1]Hugst!$R$4:$W$4,0))))</f>
        <v>3671.3479842929955</v>
      </c>
      <c r="I25" s="168">
        <f ca="1">IF($C25-I$1&lt;År1,0,H24*(1-VLOOKUP($A25,[1]Hugst!$R$5:$W$9,MATCH(ROUNDUP((I$1)/10,0)*10,[1]Hugst!$R$4:$W$4,0))))</f>
        <v>3681.1781602295086</v>
      </c>
      <c r="J25" s="168">
        <f ca="1">IF($C25-J$1&lt;År1,0,I24*(1-VLOOKUP($A25,[1]Hugst!$R$5:$W$9,MATCH(ROUNDUP((J$1)/10,0)*10,[1]Hugst!$R$4:$W$4,0))))</f>
        <v>3691.0577340349992</v>
      </c>
      <c r="K25" s="168">
        <f ca="1">IF($C25-K$1&lt;År1,0,J24*(1-VLOOKUP($A25,[1]Hugst!$R$5:$W$9,MATCH(ROUNDUP((K$1)/10,0)*10,[1]Hugst!$R$4:$W$4,0))))</f>
        <v>3700.9869539401698</v>
      </c>
      <c r="L25" s="168">
        <f ca="1">IF($C25-L$1&lt;År1,0,K24*(1-VLOOKUP($A25,[1]Hugst!$R$5:$W$9,MATCH(ROUNDUP((L$1)/10,0)*10,[1]Hugst!$R$4:$W$4,0))))</f>
        <v>3710.9660694226477</v>
      </c>
      <c r="M25" s="168">
        <f ca="1">IF($C25-M$1&lt;År1,0,L24*(1-VLOOKUP($A25,[1]Hugst!$R$5:$W$9,MATCH(ROUNDUP((M$1)/10,0)*10,[1]Hugst!$R$4:$W$4,0))))</f>
        <v>3720.995331214086</v>
      </c>
      <c r="N25" s="168">
        <f ca="1">IF($C25-N$1&lt;År1,0,M24*(1-VLOOKUP($A25,[1]Hugst!$R$5:$W$9,MATCH(ROUNDUP((N$1)/10,0)*10,[1]Hugst!$R$4:$W$4,0))))</f>
        <v>3731.0749913059844</v>
      </c>
      <c r="O25" s="168">
        <f ca="1">IF($C25-O$1&lt;År1,0,N24*(1-VLOOKUP($A25,[1]Hugst!$R$5:$W$9,MATCH(ROUNDUP((O$1)/10,0)*10,[1]Hugst!$R$4:$W$4,0))))</f>
        <v>3741.2053029561503</v>
      </c>
      <c r="P25" s="168">
        <f ca="1">IF($C25-P$1&lt;År1,0,O24*(1-VLOOKUP($A25,[1]Hugst!$R$5:$W$9,MATCH(ROUNDUP((P$1)/10,0)*10,[1]Hugst!$R$4:$W$4,0))))</f>
        <v>3751.3865206949849</v>
      </c>
      <c r="Q25" s="168">
        <f ca="1">IF($C25-Q$1&lt;År1,0,P24*(1-VLOOKUP($A25,[1]Hugst!$R$5:$W$9,MATCH(ROUNDUP((Q$1)/10,0)*10,[1]Hugst!$R$4:$W$4,0))))</f>
        <v>3761.6189003320032</v>
      </c>
      <c r="R25" s="168">
        <f ca="1">IF($C25-R$1&lt;År1,0,Q24*(1-VLOOKUP($A25,[1]Hugst!$R$5:$W$9,MATCH(ROUNDUP((R$1)/10,0)*10,[1]Hugst!$R$4:$W$4,0))))</f>
        <v>3771.902698962178</v>
      </c>
      <c r="S25" s="168">
        <f ca="1">IF($C25-S$1&lt;År1,0,R24*(1-VLOOKUP($A25,[1]Hugst!$R$5:$W$9,MATCH(ROUNDUP((S$1)/10,0)*10,[1]Hugst!$R$4:$W$4,0))))</f>
        <v>3782.2381749725159</v>
      </c>
      <c r="T25" s="168">
        <f ca="1">IF($C25-T$1&lt;År1,0,S24*(1-VLOOKUP($A25,[1]Hugst!$R$5:$W$9,MATCH(ROUNDUP((T$1)/10,0)*10,[1]Hugst!$R$4:$W$4,0))))</f>
        <v>3792.6255880480589</v>
      </c>
      <c r="U25" s="168">
        <f ca="1">IF($C25-U$1&lt;År1,0,T24*(1-VLOOKUP($A25,[1]Hugst!$R$5:$W$9,MATCH(ROUNDUP((U$1)/10,0)*10,[1]Hugst!$R$4:$W$4,0))))</f>
        <v>3803.0651991793261</v>
      </c>
      <c r="V25" s="168">
        <f ca="1">IF($C25-V$1&lt;År1,0,U24*(1-VLOOKUP($A25,[1]Hugst!$R$5:$W$9,MATCH(ROUNDUP((V$1)/10,0)*10,[1]Hugst!$R$4:$W$4,0))))</f>
        <v>3813.5572706680819</v>
      </c>
      <c r="W25" s="168">
        <f ca="1">IF($C25-W$1&lt;År1,0,V24*(1-VLOOKUP($A25,[1]Hugst!$R$5:$W$9,MATCH(ROUNDUP((W$1)/10,0)*10,[1]Hugst!$R$4:$W$4,0))))</f>
        <v>3824.1020661341449</v>
      </c>
      <c r="X25" s="168">
        <f ca="1">IF($C25-X$1&lt;År1,0,W24*(1-VLOOKUP($A25,[1]Hugst!$R$5:$W$9,MATCH(ROUNDUP((X$1)/10,0)*10,[1]Hugst!$R$4:$W$4,0))))</f>
        <v>3834.6998505220822</v>
      </c>
      <c r="Y25" s="168">
        <f ca="1">IF($C25-Y$1&lt;År1,0,X24*(1-VLOOKUP($A25,[1]Hugst!$R$5:$W$9,MATCH(ROUNDUP((Y$1)/10,0)*10,[1]Hugst!$R$4:$W$4,0))))</f>
        <v>3845.350890108019</v>
      </c>
      <c r="Z25" s="168">
        <f ca="1">IF($C25-Z$1&lt;År1,0,Y24*(1-VLOOKUP($A25,[1]Hugst!$R$5:$W$9,MATCH(ROUNDUP((Z$1)/10,0)*10,[1]Hugst!$R$4:$W$4,0))))</f>
        <v>3856.0554525058674</v>
      </c>
      <c r="AA25" s="168">
        <f ca="1">IF($C25-AA$1&lt;År1,0,Z24*(1-VLOOKUP($A25,[1]Hugst!$R$5:$W$9,MATCH(ROUNDUP((AA$1)/10,0)*10,[1]Hugst!$R$4:$W$4,0))))</f>
        <v>3866.8138066747183</v>
      </c>
      <c r="AB25" s="168">
        <f ca="1">IF($C25-AB$1&lt;År1,0,AA24*(1-VLOOKUP($A25,[1]Hugst!$R$5:$W$9,MATCH(ROUNDUP((AB$1)/10,0)*10,[1]Hugst!$R$4:$W$4,0))))</f>
        <v>3877.6262229246627</v>
      </c>
      <c r="AC25" s="168">
        <f ca="1">IF($C25-AC$1&lt;År1,0,AB24*(1-VLOOKUP($A25,[1]Hugst!$R$5:$W$9,MATCH(ROUNDUP((AC$1)/10,0)*10,[1]Hugst!$R$4:$W$4,0))))</f>
        <v>3888.4929729246492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1927.0084070480079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3642.1513799726818</v>
      </c>
      <c r="G26" s="168">
        <f ca="1">IF($C26-G$1&lt;År1,0,F25*(1-VLOOKUP($A26,[1]Hugst!$R$5:$W$9,MATCH(ROUNDUP((G$1)/10,0)*10,[1]Hugst!$R$4:$W$4,0))))</f>
        <v>3651.8348393045453</v>
      </c>
      <c r="H26" s="168">
        <f ca="1">IF($C26-H$1&lt;År1,0,G25*(1-VLOOKUP($A26,[1]Hugst!$R$5:$W$9,MATCH(ROUNDUP((H$1)/10,0)*10,[1]Hugst!$R$4:$W$4,0))))</f>
        <v>3661.5669592362101</v>
      </c>
      <c r="I26" s="168">
        <f ca="1">IF($C26-I$1&lt;År1,0,H25*(1-VLOOKUP($A26,[1]Hugst!$R$5:$W$9,MATCH(ROUNDUP((I$1)/10,0)*10,[1]Hugst!$R$4:$W$4,0))))</f>
        <v>3671.3479842929955</v>
      </c>
      <c r="J26" s="168">
        <f ca="1">IF($C26-J$1&lt;År1,0,I25*(1-VLOOKUP($A26,[1]Hugst!$R$5:$W$9,MATCH(ROUNDUP((J$1)/10,0)*10,[1]Hugst!$R$4:$W$4,0))))</f>
        <v>3681.1781602295086</v>
      </c>
      <c r="K26" s="168">
        <f ca="1">IF($C26-K$1&lt;År1,0,J25*(1-VLOOKUP($A26,[1]Hugst!$R$5:$W$9,MATCH(ROUNDUP((K$1)/10,0)*10,[1]Hugst!$R$4:$W$4,0))))</f>
        <v>3691.0577340349992</v>
      </c>
      <c r="L26" s="168">
        <f ca="1">IF($C26-L$1&lt;År1,0,K25*(1-VLOOKUP($A26,[1]Hugst!$R$5:$W$9,MATCH(ROUNDUP((L$1)/10,0)*10,[1]Hugst!$R$4:$W$4,0))))</f>
        <v>3700.9869539401698</v>
      </c>
      <c r="M26" s="168">
        <f ca="1">IF($C26-M$1&lt;År1,0,L25*(1-VLOOKUP($A26,[1]Hugst!$R$5:$W$9,MATCH(ROUNDUP((M$1)/10,0)*10,[1]Hugst!$R$4:$W$4,0))))</f>
        <v>3710.9660694226477</v>
      </c>
      <c r="N26" s="168">
        <f ca="1">IF($C26-N$1&lt;År1,0,M25*(1-VLOOKUP($A26,[1]Hugst!$R$5:$W$9,MATCH(ROUNDUP((N$1)/10,0)*10,[1]Hugst!$R$4:$W$4,0))))</f>
        <v>3720.995331214086</v>
      </c>
      <c r="O26" s="168">
        <f ca="1">IF($C26-O$1&lt;År1,0,N25*(1-VLOOKUP($A26,[1]Hugst!$R$5:$W$9,MATCH(ROUNDUP((O$1)/10,0)*10,[1]Hugst!$R$4:$W$4,0))))</f>
        <v>3731.0749913059844</v>
      </c>
      <c r="P26" s="168">
        <f ca="1">IF($C26-P$1&lt;År1,0,O25*(1-VLOOKUP($A26,[1]Hugst!$R$5:$W$9,MATCH(ROUNDUP((P$1)/10,0)*10,[1]Hugst!$R$4:$W$4,0))))</f>
        <v>3741.2053029561503</v>
      </c>
      <c r="Q26" s="168">
        <f ca="1">IF($C26-Q$1&lt;År1,0,P25*(1-VLOOKUP($A26,[1]Hugst!$R$5:$W$9,MATCH(ROUNDUP((Q$1)/10,0)*10,[1]Hugst!$R$4:$W$4,0))))</f>
        <v>3751.3865206949849</v>
      </c>
      <c r="R26" s="168">
        <f ca="1">IF($C26-R$1&lt;År1,0,Q25*(1-VLOOKUP($A26,[1]Hugst!$R$5:$W$9,MATCH(ROUNDUP((R$1)/10,0)*10,[1]Hugst!$R$4:$W$4,0))))</f>
        <v>3761.6189003320032</v>
      </c>
      <c r="S26" s="168">
        <f ca="1">IF($C26-S$1&lt;År1,0,R25*(1-VLOOKUP($A26,[1]Hugst!$R$5:$W$9,MATCH(ROUNDUP((S$1)/10,0)*10,[1]Hugst!$R$4:$W$4,0))))</f>
        <v>3771.902698962178</v>
      </c>
      <c r="T26" s="168">
        <f ca="1">IF($C26-T$1&lt;År1,0,S25*(1-VLOOKUP($A26,[1]Hugst!$R$5:$W$9,MATCH(ROUNDUP((T$1)/10,0)*10,[1]Hugst!$R$4:$W$4,0))))</f>
        <v>3782.2381749725159</v>
      </c>
      <c r="U26" s="168">
        <f ca="1">IF($C26-U$1&lt;År1,0,T25*(1-VLOOKUP($A26,[1]Hugst!$R$5:$W$9,MATCH(ROUNDUP((U$1)/10,0)*10,[1]Hugst!$R$4:$W$4,0))))</f>
        <v>3792.6255880480589</v>
      </c>
      <c r="V26" s="168">
        <f ca="1">IF($C26-V$1&lt;År1,0,U25*(1-VLOOKUP($A26,[1]Hugst!$R$5:$W$9,MATCH(ROUNDUP((V$1)/10,0)*10,[1]Hugst!$R$4:$W$4,0))))</f>
        <v>3803.0651991793261</v>
      </c>
      <c r="W26" s="168">
        <f ca="1">IF($C26-W$1&lt;År1,0,V25*(1-VLOOKUP($A26,[1]Hugst!$R$5:$W$9,MATCH(ROUNDUP((W$1)/10,0)*10,[1]Hugst!$R$4:$W$4,0))))</f>
        <v>3813.5572706680819</v>
      </c>
      <c r="X26" s="168">
        <f ca="1">IF($C26-X$1&lt;År1,0,W25*(1-VLOOKUP($A26,[1]Hugst!$R$5:$W$9,MATCH(ROUNDUP((X$1)/10,0)*10,[1]Hugst!$R$4:$W$4,0))))</f>
        <v>3824.1020661341449</v>
      </c>
      <c r="Y26" s="168">
        <f ca="1">IF($C26-Y$1&lt;År1,0,X25*(1-VLOOKUP($A26,[1]Hugst!$R$5:$W$9,MATCH(ROUNDUP((Y$1)/10,0)*10,[1]Hugst!$R$4:$W$4,0))))</f>
        <v>3834.6998505220822</v>
      </c>
      <c r="Z26" s="168">
        <f ca="1">IF($C26-Z$1&lt;År1,0,Y25*(1-VLOOKUP($A26,[1]Hugst!$R$5:$W$9,MATCH(ROUNDUP((Z$1)/10,0)*10,[1]Hugst!$R$4:$W$4,0))))</f>
        <v>3845.350890108019</v>
      </c>
      <c r="AA26" s="168">
        <f ca="1">IF($C26-AA$1&lt;År1,0,Z25*(1-VLOOKUP($A26,[1]Hugst!$R$5:$W$9,MATCH(ROUNDUP((AA$1)/10,0)*10,[1]Hugst!$R$4:$W$4,0))))</f>
        <v>3856.0554525058674</v>
      </c>
      <c r="AB26" s="168">
        <f ca="1">IF($C26-AB$1&lt;År1,0,AA25*(1-VLOOKUP($A26,[1]Hugst!$R$5:$W$9,MATCH(ROUNDUP((AB$1)/10,0)*10,[1]Hugst!$R$4:$W$4,0))))</f>
        <v>3866.8138066747183</v>
      </c>
      <c r="AC26" s="168">
        <f ca="1">IF($C26-AC$1&lt;År1,0,AB25*(1-VLOOKUP($A26,[1]Hugst!$R$5:$W$9,MATCH(ROUNDUP((AC$1)/10,0)*10,[1]Hugst!$R$4:$W$4,0))))</f>
        <v>3877.6262229246627</v>
      </c>
      <c r="AD26" s="168">
        <f ca="1">IF($C26-AD$1&lt;År1,0,AC25*(1-VLOOKUP($A26,[1]Hugst!$R$5:$W$9,MATCH(ROUNDUP((AD$1)/10,0)*10,[1]Hugst!$R$4:$W$4,0))))</f>
        <v>3888.4929729246492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1917.3733650127542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3632.516337937428</v>
      </c>
      <c r="G27" s="168">
        <f ca="1">IF($C27-G$1&lt;År1,0,F26*(1-VLOOKUP($A27,[1]Hugst!$R$5:$W$9,MATCH(ROUNDUP((G$1)/10,0)*10,[1]Hugst!$R$4:$W$4,0))))</f>
        <v>3642.1513799726818</v>
      </c>
      <c r="H27" s="168">
        <f ca="1">IF($C27-H$1&lt;År1,0,G26*(1-VLOOKUP($A27,[1]Hugst!$R$5:$W$9,MATCH(ROUNDUP((H$1)/10,0)*10,[1]Hugst!$R$4:$W$4,0))))</f>
        <v>3651.8348393045453</v>
      </c>
      <c r="I27" s="168">
        <f ca="1">IF($C27-I$1&lt;År1,0,H26*(1-VLOOKUP($A27,[1]Hugst!$R$5:$W$9,MATCH(ROUNDUP((I$1)/10,0)*10,[1]Hugst!$R$4:$W$4,0))))</f>
        <v>3661.5669592362101</v>
      </c>
      <c r="J27" s="168">
        <f ca="1">IF($C27-J$1&lt;År1,0,I26*(1-VLOOKUP($A27,[1]Hugst!$R$5:$W$9,MATCH(ROUNDUP((J$1)/10,0)*10,[1]Hugst!$R$4:$W$4,0))))</f>
        <v>3671.3479842929955</v>
      </c>
      <c r="K27" s="168">
        <f ca="1">IF($C27-K$1&lt;År1,0,J26*(1-VLOOKUP($A27,[1]Hugst!$R$5:$W$9,MATCH(ROUNDUP((K$1)/10,0)*10,[1]Hugst!$R$4:$W$4,0))))</f>
        <v>3681.1781602295086</v>
      </c>
      <c r="L27" s="168">
        <f ca="1">IF($C27-L$1&lt;År1,0,K26*(1-VLOOKUP($A27,[1]Hugst!$R$5:$W$9,MATCH(ROUNDUP((L$1)/10,0)*10,[1]Hugst!$R$4:$W$4,0))))</f>
        <v>3691.0577340349992</v>
      </c>
      <c r="M27" s="168">
        <f ca="1">IF($C27-M$1&lt;År1,0,L26*(1-VLOOKUP($A27,[1]Hugst!$R$5:$W$9,MATCH(ROUNDUP((M$1)/10,0)*10,[1]Hugst!$R$4:$W$4,0))))</f>
        <v>3700.9869539401698</v>
      </c>
      <c r="N27" s="168">
        <f ca="1">IF($C27-N$1&lt;År1,0,M26*(1-VLOOKUP($A27,[1]Hugst!$R$5:$W$9,MATCH(ROUNDUP((N$1)/10,0)*10,[1]Hugst!$R$4:$W$4,0))))</f>
        <v>3710.9660694226477</v>
      </c>
      <c r="O27" s="168">
        <f ca="1">IF($C27-O$1&lt;År1,0,N26*(1-VLOOKUP($A27,[1]Hugst!$R$5:$W$9,MATCH(ROUNDUP((O$1)/10,0)*10,[1]Hugst!$R$4:$W$4,0))))</f>
        <v>3720.995331214086</v>
      </c>
      <c r="P27" s="168">
        <f ca="1">IF($C27-P$1&lt;År1,0,O26*(1-VLOOKUP($A27,[1]Hugst!$R$5:$W$9,MATCH(ROUNDUP((P$1)/10,0)*10,[1]Hugst!$R$4:$W$4,0))))</f>
        <v>3731.0749913059844</v>
      </c>
      <c r="Q27" s="168">
        <f ca="1">IF($C27-Q$1&lt;År1,0,P26*(1-VLOOKUP($A27,[1]Hugst!$R$5:$W$9,MATCH(ROUNDUP((Q$1)/10,0)*10,[1]Hugst!$R$4:$W$4,0))))</f>
        <v>3741.2053029561503</v>
      </c>
      <c r="R27" s="168">
        <f ca="1">IF($C27-R$1&lt;År1,0,Q26*(1-VLOOKUP($A27,[1]Hugst!$R$5:$W$9,MATCH(ROUNDUP((R$1)/10,0)*10,[1]Hugst!$R$4:$W$4,0))))</f>
        <v>3751.3865206949849</v>
      </c>
      <c r="S27" s="168">
        <f ca="1">IF($C27-S$1&lt;År1,0,R26*(1-VLOOKUP($A27,[1]Hugst!$R$5:$W$9,MATCH(ROUNDUP((S$1)/10,0)*10,[1]Hugst!$R$4:$W$4,0))))</f>
        <v>3761.6189003320032</v>
      </c>
      <c r="T27" s="168">
        <f ca="1">IF($C27-T$1&lt;År1,0,S26*(1-VLOOKUP($A27,[1]Hugst!$R$5:$W$9,MATCH(ROUNDUP((T$1)/10,0)*10,[1]Hugst!$R$4:$W$4,0))))</f>
        <v>3771.902698962178</v>
      </c>
      <c r="U27" s="168">
        <f ca="1">IF($C27-U$1&lt;År1,0,T26*(1-VLOOKUP($A27,[1]Hugst!$R$5:$W$9,MATCH(ROUNDUP((U$1)/10,0)*10,[1]Hugst!$R$4:$W$4,0))))</f>
        <v>3782.2381749725159</v>
      </c>
      <c r="V27" s="168">
        <f ca="1">IF($C27-V$1&lt;År1,0,U26*(1-VLOOKUP($A27,[1]Hugst!$R$5:$W$9,MATCH(ROUNDUP((V$1)/10,0)*10,[1]Hugst!$R$4:$W$4,0))))</f>
        <v>3792.6255880480589</v>
      </c>
      <c r="W27" s="168">
        <f ca="1">IF($C27-W$1&lt;År1,0,V26*(1-VLOOKUP($A27,[1]Hugst!$R$5:$W$9,MATCH(ROUNDUP((W$1)/10,0)*10,[1]Hugst!$R$4:$W$4,0))))</f>
        <v>3803.0651991793261</v>
      </c>
      <c r="X27" s="168">
        <f ca="1">IF($C27-X$1&lt;År1,0,W26*(1-VLOOKUP($A27,[1]Hugst!$R$5:$W$9,MATCH(ROUNDUP((X$1)/10,0)*10,[1]Hugst!$R$4:$W$4,0))))</f>
        <v>3813.5572706680819</v>
      </c>
      <c r="Y27" s="168">
        <f ca="1">IF($C27-Y$1&lt;År1,0,X26*(1-VLOOKUP($A27,[1]Hugst!$R$5:$W$9,MATCH(ROUNDUP((Y$1)/10,0)*10,[1]Hugst!$R$4:$W$4,0))))</f>
        <v>3824.1020661341449</v>
      </c>
      <c r="Z27" s="168">
        <f ca="1">IF($C27-Z$1&lt;År1,0,Y26*(1-VLOOKUP($A27,[1]Hugst!$R$5:$W$9,MATCH(ROUNDUP((Z$1)/10,0)*10,[1]Hugst!$R$4:$W$4,0))))</f>
        <v>3834.6998505220822</v>
      </c>
      <c r="AA27" s="168">
        <f ca="1">IF($C27-AA$1&lt;År1,0,Z26*(1-VLOOKUP($A27,[1]Hugst!$R$5:$W$9,MATCH(ROUNDUP((AA$1)/10,0)*10,[1]Hugst!$R$4:$W$4,0))))</f>
        <v>3845.350890108019</v>
      </c>
      <c r="AB27" s="168">
        <f ca="1">IF($C27-AB$1&lt;År1,0,AA26*(1-VLOOKUP($A27,[1]Hugst!$R$5:$W$9,MATCH(ROUNDUP((AB$1)/10,0)*10,[1]Hugst!$R$4:$W$4,0))))</f>
        <v>3856.0554525058674</v>
      </c>
      <c r="AC27" s="168">
        <f ca="1">IF($C27-AC$1&lt;År1,0,AB26*(1-VLOOKUP($A27,[1]Hugst!$R$5:$W$9,MATCH(ROUNDUP((AC$1)/10,0)*10,[1]Hugst!$R$4:$W$4,0))))</f>
        <v>3866.8138066747183</v>
      </c>
      <c r="AD27" s="168">
        <f ca="1">IF($C27-AD$1&lt;År1,0,AC26*(1-VLOOKUP($A27,[1]Hugst!$R$5:$W$9,MATCH(ROUNDUP((AD$1)/10,0)*10,[1]Hugst!$R$4:$W$4,0))))</f>
        <v>3877.6262229246627</v>
      </c>
      <c r="AE27" s="168">
        <f ca="1">IF($C27-AE$1&lt;År1,0,AD26*(1-VLOOKUP($A27,[1]Hugst!$R$5:$W$9,MATCH(ROUNDUP((AE$1)/10,0)*10,[1]Hugst!$R$4:$W$4,0))))</f>
        <v>3888.4929729246492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1907.7864981877501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3622.9294711124239</v>
      </c>
      <c r="G28" s="168">
        <f ca="1">IF($C28-G$1&lt;År1,0,F27*(1-VLOOKUP($A28,[1]Hugst!$R$5:$W$9,MATCH(ROUNDUP((G$1)/10,0)*10,[1]Hugst!$R$4:$W$4,0))))</f>
        <v>3632.516337937428</v>
      </c>
      <c r="H28" s="168">
        <f ca="1">IF($C28-H$1&lt;År1,0,G27*(1-VLOOKUP($A28,[1]Hugst!$R$5:$W$9,MATCH(ROUNDUP((H$1)/10,0)*10,[1]Hugst!$R$4:$W$4,0))))</f>
        <v>3642.1513799726818</v>
      </c>
      <c r="I28" s="168">
        <f ca="1">IF($C28-I$1&lt;År1,0,H27*(1-VLOOKUP($A28,[1]Hugst!$R$5:$W$9,MATCH(ROUNDUP((I$1)/10,0)*10,[1]Hugst!$R$4:$W$4,0))))</f>
        <v>3651.8348393045453</v>
      </c>
      <c r="J28" s="168">
        <f ca="1">IF($C28-J$1&lt;År1,0,I27*(1-VLOOKUP($A28,[1]Hugst!$R$5:$W$9,MATCH(ROUNDUP((J$1)/10,0)*10,[1]Hugst!$R$4:$W$4,0))))</f>
        <v>3661.5669592362101</v>
      </c>
      <c r="K28" s="168">
        <f ca="1">IF($C28-K$1&lt;År1,0,J27*(1-VLOOKUP($A28,[1]Hugst!$R$5:$W$9,MATCH(ROUNDUP((K$1)/10,0)*10,[1]Hugst!$R$4:$W$4,0))))</f>
        <v>3671.3479842929955</v>
      </c>
      <c r="L28" s="168">
        <f ca="1">IF($C28-L$1&lt;År1,0,K27*(1-VLOOKUP($A28,[1]Hugst!$R$5:$W$9,MATCH(ROUNDUP((L$1)/10,0)*10,[1]Hugst!$R$4:$W$4,0))))</f>
        <v>3681.1781602295086</v>
      </c>
      <c r="M28" s="168">
        <f ca="1">IF($C28-M$1&lt;År1,0,L27*(1-VLOOKUP($A28,[1]Hugst!$R$5:$W$9,MATCH(ROUNDUP((M$1)/10,0)*10,[1]Hugst!$R$4:$W$4,0))))</f>
        <v>3691.0577340349992</v>
      </c>
      <c r="N28" s="168">
        <f ca="1">IF($C28-N$1&lt;År1,0,M27*(1-VLOOKUP($A28,[1]Hugst!$R$5:$W$9,MATCH(ROUNDUP((N$1)/10,0)*10,[1]Hugst!$R$4:$W$4,0))))</f>
        <v>3700.9869539401698</v>
      </c>
      <c r="O28" s="168">
        <f ca="1">IF($C28-O$1&lt;År1,0,N27*(1-VLOOKUP($A28,[1]Hugst!$R$5:$W$9,MATCH(ROUNDUP((O$1)/10,0)*10,[1]Hugst!$R$4:$W$4,0))))</f>
        <v>3710.9660694226477</v>
      </c>
      <c r="P28" s="168">
        <f ca="1">IF($C28-P$1&lt;År1,0,O27*(1-VLOOKUP($A28,[1]Hugst!$R$5:$W$9,MATCH(ROUNDUP((P$1)/10,0)*10,[1]Hugst!$R$4:$W$4,0))))</f>
        <v>3720.995331214086</v>
      </c>
      <c r="Q28" s="168">
        <f ca="1">IF($C28-Q$1&lt;År1,0,P27*(1-VLOOKUP($A28,[1]Hugst!$R$5:$W$9,MATCH(ROUNDUP((Q$1)/10,0)*10,[1]Hugst!$R$4:$W$4,0))))</f>
        <v>3731.0749913059844</v>
      </c>
      <c r="R28" s="168">
        <f ca="1">IF($C28-R$1&lt;År1,0,Q27*(1-VLOOKUP($A28,[1]Hugst!$R$5:$W$9,MATCH(ROUNDUP((R$1)/10,0)*10,[1]Hugst!$R$4:$W$4,0))))</f>
        <v>3741.2053029561503</v>
      </c>
      <c r="S28" s="168">
        <f ca="1">IF($C28-S$1&lt;År1,0,R27*(1-VLOOKUP($A28,[1]Hugst!$R$5:$W$9,MATCH(ROUNDUP((S$1)/10,0)*10,[1]Hugst!$R$4:$W$4,0))))</f>
        <v>3751.3865206949849</v>
      </c>
      <c r="T28" s="168">
        <f ca="1">IF($C28-T$1&lt;År1,0,S27*(1-VLOOKUP($A28,[1]Hugst!$R$5:$W$9,MATCH(ROUNDUP((T$1)/10,0)*10,[1]Hugst!$R$4:$W$4,0))))</f>
        <v>3761.6189003320032</v>
      </c>
      <c r="U28" s="168">
        <f ca="1">IF($C28-U$1&lt;År1,0,T27*(1-VLOOKUP($A28,[1]Hugst!$R$5:$W$9,MATCH(ROUNDUP((U$1)/10,0)*10,[1]Hugst!$R$4:$W$4,0))))</f>
        <v>3771.902698962178</v>
      </c>
      <c r="V28" s="168">
        <f ca="1">IF($C28-V$1&lt;År1,0,U27*(1-VLOOKUP($A28,[1]Hugst!$R$5:$W$9,MATCH(ROUNDUP((V$1)/10,0)*10,[1]Hugst!$R$4:$W$4,0))))</f>
        <v>3782.2381749725159</v>
      </c>
      <c r="W28" s="168">
        <f ca="1">IF($C28-W$1&lt;År1,0,V27*(1-VLOOKUP($A28,[1]Hugst!$R$5:$W$9,MATCH(ROUNDUP((W$1)/10,0)*10,[1]Hugst!$R$4:$W$4,0))))</f>
        <v>3792.6255880480589</v>
      </c>
      <c r="X28" s="168">
        <f ca="1">IF($C28-X$1&lt;År1,0,W27*(1-VLOOKUP($A28,[1]Hugst!$R$5:$W$9,MATCH(ROUNDUP((X$1)/10,0)*10,[1]Hugst!$R$4:$W$4,0))))</f>
        <v>3803.0651991793261</v>
      </c>
      <c r="Y28" s="168">
        <f ca="1">IF($C28-Y$1&lt;År1,0,X27*(1-VLOOKUP($A28,[1]Hugst!$R$5:$W$9,MATCH(ROUNDUP((Y$1)/10,0)*10,[1]Hugst!$R$4:$W$4,0))))</f>
        <v>3813.5572706680819</v>
      </c>
      <c r="Z28" s="168">
        <f ca="1">IF($C28-Z$1&lt;År1,0,Y27*(1-VLOOKUP($A28,[1]Hugst!$R$5:$W$9,MATCH(ROUNDUP((Z$1)/10,0)*10,[1]Hugst!$R$4:$W$4,0))))</f>
        <v>3824.1020661341449</v>
      </c>
      <c r="AA28" s="168">
        <f ca="1">IF($C28-AA$1&lt;År1,0,Z27*(1-VLOOKUP($A28,[1]Hugst!$R$5:$W$9,MATCH(ROUNDUP((AA$1)/10,0)*10,[1]Hugst!$R$4:$W$4,0))))</f>
        <v>3834.6998505220822</v>
      </c>
      <c r="AB28" s="168">
        <f ca="1">IF($C28-AB$1&lt;År1,0,AA27*(1-VLOOKUP($A28,[1]Hugst!$R$5:$W$9,MATCH(ROUNDUP((AB$1)/10,0)*10,[1]Hugst!$R$4:$W$4,0))))</f>
        <v>3845.350890108019</v>
      </c>
      <c r="AC28" s="168">
        <f ca="1">IF($C28-AC$1&lt;År1,0,AB27*(1-VLOOKUP($A28,[1]Hugst!$R$5:$W$9,MATCH(ROUNDUP((AC$1)/10,0)*10,[1]Hugst!$R$4:$W$4,0))))</f>
        <v>3856.0554525058674</v>
      </c>
      <c r="AD28" s="168">
        <f ca="1">IF($C28-AD$1&lt;År1,0,AC27*(1-VLOOKUP($A28,[1]Hugst!$R$5:$W$9,MATCH(ROUNDUP((AD$1)/10,0)*10,[1]Hugst!$R$4:$W$4,0))))</f>
        <v>3866.8138066747183</v>
      </c>
      <c r="AE28" s="168">
        <f ca="1">IF($C28-AE$1&lt;År1,0,AD27*(1-VLOOKUP($A28,[1]Hugst!$R$5:$W$9,MATCH(ROUNDUP((AE$1)/10,0)*10,[1]Hugst!$R$4:$W$4,0))))</f>
        <v>3877.6262229246627</v>
      </c>
      <c r="AF28" s="168">
        <f ca="1">IF($C28-AF$1&lt;År1,0,AE27*(1-VLOOKUP($A28,[1]Hugst!$R$5:$W$9,MATCH(ROUNDUP((AF$1)/10,0)*10,[1]Hugst!$R$4:$W$4,0))))</f>
        <v>3888.4929729246492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1898.2475656967144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3613.3905386213883</v>
      </c>
      <c r="G29" s="168">
        <f ca="1">IF($C29-G$1&lt;År1,0,F28*(1-VLOOKUP($A29,[1]Hugst!$R$5:$W$9,MATCH(ROUNDUP((G$1)/10,0)*10,[1]Hugst!$R$4:$W$4,0))))</f>
        <v>3622.9294711124239</v>
      </c>
      <c r="H29" s="168">
        <f ca="1">IF($C29-H$1&lt;År1,0,G28*(1-VLOOKUP($A29,[1]Hugst!$R$5:$W$9,MATCH(ROUNDUP((H$1)/10,0)*10,[1]Hugst!$R$4:$W$4,0))))</f>
        <v>3632.516337937428</v>
      </c>
      <c r="I29" s="168">
        <f ca="1">IF($C29-I$1&lt;År1,0,H28*(1-VLOOKUP($A29,[1]Hugst!$R$5:$W$9,MATCH(ROUNDUP((I$1)/10,0)*10,[1]Hugst!$R$4:$W$4,0))))</f>
        <v>3642.1513799726818</v>
      </c>
      <c r="J29" s="168">
        <f ca="1">IF($C29-J$1&lt;År1,0,I28*(1-VLOOKUP($A29,[1]Hugst!$R$5:$W$9,MATCH(ROUNDUP((J$1)/10,0)*10,[1]Hugst!$R$4:$W$4,0))))</f>
        <v>3651.8348393045453</v>
      </c>
      <c r="K29" s="168">
        <f ca="1">IF($C29-K$1&lt;År1,0,J28*(1-VLOOKUP($A29,[1]Hugst!$R$5:$W$9,MATCH(ROUNDUP((K$1)/10,0)*10,[1]Hugst!$R$4:$W$4,0))))</f>
        <v>3661.5669592362101</v>
      </c>
      <c r="L29" s="168">
        <f ca="1">IF($C29-L$1&lt;År1,0,K28*(1-VLOOKUP($A29,[1]Hugst!$R$5:$W$9,MATCH(ROUNDUP((L$1)/10,0)*10,[1]Hugst!$R$4:$W$4,0))))</f>
        <v>3671.3479842929955</v>
      </c>
      <c r="M29" s="168">
        <f ca="1">IF($C29-M$1&lt;År1,0,L28*(1-VLOOKUP($A29,[1]Hugst!$R$5:$W$9,MATCH(ROUNDUP((M$1)/10,0)*10,[1]Hugst!$R$4:$W$4,0))))</f>
        <v>3681.1781602295086</v>
      </c>
      <c r="N29" s="168">
        <f ca="1">IF($C29-N$1&lt;År1,0,M28*(1-VLOOKUP($A29,[1]Hugst!$R$5:$W$9,MATCH(ROUNDUP((N$1)/10,0)*10,[1]Hugst!$R$4:$W$4,0))))</f>
        <v>3691.0577340349992</v>
      </c>
      <c r="O29" s="168">
        <f ca="1">IF($C29-O$1&lt;År1,0,N28*(1-VLOOKUP($A29,[1]Hugst!$R$5:$W$9,MATCH(ROUNDUP((O$1)/10,0)*10,[1]Hugst!$R$4:$W$4,0))))</f>
        <v>3700.9869539401698</v>
      </c>
      <c r="P29" s="168">
        <f ca="1">IF($C29-P$1&lt;År1,0,O28*(1-VLOOKUP($A29,[1]Hugst!$R$5:$W$9,MATCH(ROUNDUP((P$1)/10,0)*10,[1]Hugst!$R$4:$W$4,0))))</f>
        <v>3710.9660694226477</v>
      </c>
      <c r="Q29" s="168">
        <f ca="1">IF($C29-Q$1&lt;År1,0,P28*(1-VLOOKUP($A29,[1]Hugst!$R$5:$W$9,MATCH(ROUNDUP((Q$1)/10,0)*10,[1]Hugst!$R$4:$W$4,0))))</f>
        <v>3720.995331214086</v>
      </c>
      <c r="R29" s="168">
        <f ca="1">IF($C29-R$1&lt;År1,0,Q28*(1-VLOOKUP($A29,[1]Hugst!$R$5:$W$9,MATCH(ROUNDUP((R$1)/10,0)*10,[1]Hugst!$R$4:$W$4,0))))</f>
        <v>3731.0749913059844</v>
      </c>
      <c r="S29" s="168">
        <f ca="1">IF($C29-S$1&lt;År1,0,R28*(1-VLOOKUP($A29,[1]Hugst!$R$5:$W$9,MATCH(ROUNDUP((S$1)/10,0)*10,[1]Hugst!$R$4:$W$4,0))))</f>
        <v>3741.2053029561503</v>
      </c>
      <c r="T29" s="168">
        <f ca="1">IF($C29-T$1&lt;År1,0,S28*(1-VLOOKUP($A29,[1]Hugst!$R$5:$W$9,MATCH(ROUNDUP((T$1)/10,0)*10,[1]Hugst!$R$4:$W$4,0))))</f>
        <v>3751.3865206949849</v>
      </c>
      <c r="U29" s="168">
        <f ca="1">IF($C29-U$1&lt;År1,0,T28*(1-VLOOKUP($A29,[1]Hugst!$R$5:$W$9,MATCH(ROUNDUP((U$1)/10,0)*10,[1]Hugst!$R$4:$W$4,0))))</f>
        <v>3761.6189003320032</v>
      </c>
      <c r="V29" s="168">
        <f ca="1">IF($C29-V$1&lt;År1,0,U28*(1-VLOOKUP($A29,[1]Hugst!$R$5:$W$9,MATCH(ROUNDUP((V$1)/10,0)*10,[1]Hugst!$R$4:$W$4,0))))</f>
        <v>3771.902698962178</v>
      </c>
      <c r="W29" s="168">
        <f ca="1">IF($C29-W$1&lt;År1,0,V28*(1-VLOOKUP($A29,[1]Hugst!$R$5:$W$9,MATCH(ROUNDUP((W$1)/10,0)*10,[1]Hugst!$R$4:$W$4,0))))</f>
        <v>3782.2381749725159</v>
      </c>
      <c r="X29" s="168">
        <f ca="1">IF($C29-X$1&lt;År1,0,W28*(1-VLOOKUP($A29,[1]Hugst!$R$5:$W$9,MATCH(ROUNDUP((X$1)/10,0)*10,[1]Hugst!$R$4:$W$4,0))))</f>
        <v>3792.6255880480589</v>
      </c>
      <c r="Y29" s="168">
        <f ca="1">IF($C29-Y$1&lt;År1,0,X28*(1-VLOOKUP($A29,[1]Hugst!$R$5:$W$9,MATCH(ROUNDUP((Y$1)/10,0)*10,[1]Hugst!$R$4:$W$4,0))))</f>
        <v>3803.0651991793261</v>
      </c>
      <c r="Z29" s="168">
        <f ca="1">IF($C29-Z$1&lt;År1,0,Y28*(1-VLOOKUP($A29,[1]Hugst!$R$5:$W$9,MATCH(ROUNDUP((Z$1)/10,0)*10,[1]Hugst!$R$4:$W$4,0))))</f>
        <v>3813.5572706680819</v>
      </c>
      <c r="AA29" s="168">
        <f ca="1">IF($C29-AA$1&lt;År1,0,Z28*(1-VLOOKUP($A29,[1]Hugst!$R$5:$W$9,MATCH(ROUNDUP((AA$1)/10,0)*10,[1]Hugst!$R$4:$W$4,0))))</f>
        <v>3824.1020661341449</v>
      </c>
      <c r="AB29" s="168">
        <f ca="1">IF($C29-AB$1&lt;År1,0,AA28*(1-VLOOKUP($A29,[1]Hugst!$R$5:$W$9,MATCH(ROUNDUP((AB$1)/10,0)*10,[1]Hugst!$R$4:$W$4,0))))</f>
        <v>3834.6998505220822</v>
      </c>
      <c r="AC29" s="168">
        <f ca="1">IF($C29-AC$1&lt;År1,0,AB28*(1-VLOOKUP($A29,[1]Hugst!$R$5:$W$9,MATCH(ROUNDUP((AC$1)/10,0)*10,[1]Hugst!$R$4:$W$4,0))))</f>
        <v>3845.350890108019</v>
      </c>
      <c r="AD29" s="168">
        <f ca="1">IF($C29-AD$1&lt;År1,0,AC28*(1-VLOOKUP($A29,[1]Hugst!$R$5:$W$9,MATCH(ROUNDUP((AD$1)/10,0)*10,[1]Hugst!$R$4:$W$4,0))))</f>
        <v>3856.0554525058674</v>
      </c>
      <c r="AE29" s="168">
        <f ca="1">IF($C29-AE$1&lt;År1,0,AD28*(1-VLOOKUP($A29,[1]Hugst!$R$5:$W$9,MATCH(ROUNDUP((AE$1)/10,0)*10,[1]Hugst!$R$4:$W$4,0))))</f>
        <v>3866.8138066747183</v>
      </c>
      <c r="AF29" s="168">
        <f ca="1">IF($C29-AF$1&lt;År1,0,AE28*(1-VLOOKUP($A29,[1]Hugst!$R$5:$W$9,MATCH(ROUNDUP((AF$1)/10,0)*10,[1]Hugst!$R$4:$W$4,0))))</f>
        <v>3877.6262229246627</v>
      </c>
      <c r="AG29" s="168">
        <f ca="1">IF($C29-AG$1&lt;År1,0,AF28*(1-VLOOKUP($A29,[1]Hugst!$R$5:$W$9,MATCH(ROUNDUP((AG$1)/10,0)*10,[1]Hugst!$R$4:$W$4,0))))</f>
        <v>3888.4929729246492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1888.7563278682646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3603.8993007929384</v>
      </c>
      <c r="G30" s="168">
        <f ca="1">IF($C30-G$1&lt;År1,0,F29*(1-VLOOKUP($A30,[1]Hugst!$R$5:$W$9,MATCH(ROUNDUP((G$1)/10,0)*10,[1]Hugst!$R$4:$W$4,0))))</f>
        <v>3613.3905386213883</v>
      </c>
      <c r="H30" s="168">
        <f ca="1">IF($C30-H$1&lt;År1,0,G29*(1-VLOOKUP($A30,[1]Hugst!$R$5:$W$9,MATCH(ROUNDUP((H$1)/10,0)*10,[1]Hugst!$R$4:$W$4,0))))</f>
        <v>3622.9294711124239</v>
      </c>
      <c r="I30" s="168">
        <f ca="1">IF($C30-I$1&lt;År1,0,H29*(1-VLOOKUP($A30,[1]Hugst!$R$5:$W$9,MATCH(ROUNDUP((I$1)/10,0)*10,[1]Hugst!$R$4:$W$4,0))))</f>
        <v>3632.516337937428</v>
      </c>
      <c r="J30" s="168">
        <f ca="1">IF($C30-J$1&lt;År1,0,I29*(1-VLOOKUP($A30,[1]Hugst!$R$5:$W$9,MATCH(ROUNDUP((J$1)/10,0)*10,[1]Hugst!$R$4:$W$4,0))))</f>
        <v>3642.1513799726818</v>
      </c>
      <c r="K30" s="168">
        <f ca="1">IF($C30-K$1&lt;År1,0,J29*(1-VLOOKUP($A30,[1]Hugst!$R$5:$W$9,MATCH(ROUNDUP((K$1)/10,0)*10,[1]Hugst!$R$4:$W$4,0))))</f>
        <v>3651.8348393045453</v>
      </c>
      <c r="L30" s="168">
        <f ca="1">IF($C30-L$1&lt;År1,0,K29*(1-VLOOKUP($A30,[1]Hugst!$R$5:$W$9,MATCH(ROUNDUP((L$1)/10,0)*10,[1]Hugst!$R$4:$W$4,0))))</f>
        <v>3661.5669592362101</v>
      </c>
      <c r="M30" s="168">
        <f ca="1">IF($C30-M$1&lt;År1,0,L29*(1-VLOOKUP($A30,[1]Hugst!$R$5:$W$9,MATCH(ROUNDUP((M$1)/10,0)*10,[1]Hugst!$R$4:$W$4,0))))</f>
        <v>3671.3479842929955</v>
      </c>
      <c r="N30" s="168">
        <f ca="1">IF($C30-N$1&lt;År1,0,M29*(1-VLOOKUP($A30,[1]Hugst!$R$5:$W$9,MATCH(ROUNDUP((N$1)/10,0)*10,[1]Hugst!$R$4:$W$4,0))))</f>
        <v>3681.1781602295086</v>
      </c>
      <c r="O30" s="168">
        <f ca="1">IF($C30-O$1&lt;År1,0,N29*(1-VLOOKUP($A30,[1]Hugst!$R$5:$W$9,MATCH(ROUNDUP((O$1)/10,0)*10,[1]Hugst!$R$4:$W$4,0))))</f>
        <v>3691.0577340349992</v>
      </c>
      <c r="P30" s="168">
        <f ca="1">IF($C30-P$1&lt;År1,0,O29*(1-VLOOKUP($A30,[1]Hugst!$R$5:$W$9,MATCH(ROUNDUP((P$1)/10,0)*10,[1]Hugst!$R$4:$W$4,0))))</f>
        <v>3700.9869539401698</v>
      </c>
      <c r="Q30" s="168">
        <f ca="1">IF($C30-Q$1&lt;År1,0,P29*(1-VLOOKUP($A30,[1]Hugst!$R$5:$W$9,MATCH(ROUNDUP((Q$1)/10,0)*10,[1]Hugst!$R$4:$W$4,0))))</f>
        <v>3710.9660694226477</v>
      </c>
      <c r="R30" s="168">
        <f ca="1">IF($C30-R$1&lt;År1,0,Q29*(1-VLOOKUP($A30,[1]Hugst!$R$5:$W$9,MATCH(ROUNDUP((R$1)/10,0)*10,[1]Hugst!$R$4:$W$4,0))))</f>
        <v>3720.995331214086</v>
      </c>
      <c r="S30" s="168">
        <f ca="1">IF($C30-S$1&lt;År1,0,R29*(1-VLOOKUP($A30,[1]Hugst!$R$5:$W$9,MATCH(ROUNDUP((S$1)/10,0)*10,[1]Hugst!$R$4:$W$4,0))))</f>
        <v>3731.0749913059844</v>
      </c>
      <c r="T30" s="168">
        <f ca="1">IF($C30-T$1&lt;År1,0,S29*(1-VLOOKUP($A30,[1]Hugst!$R$5:$W$9,MATCH(ROUNDUP((T$1)/10,0)*10,[1]Hugst!$R$4:$W$4,0))))</f>
        <v>3741.2053029561503</v>
      </c>
      <c r="U30" s="168">
        <f ca="1">IF($C30-U$1&lt;År1,0,T29*(1-VLOOKUP($A30,[1]Hugst!$R$5:$W$9,MATCH(ROUNDUP((U$1)/10,0)*10,[1]Hugst!$R$4:$W$4,0))))</f>
        <v>3751.3865206949849</v>
      </c>
      <c r="V30" s="168">
        <f ca="1">IF($C30-V$1&lt;År1,0,U29*(1-VLOOKUP($A30,[1]Hugst!$R$5:$W$9,MATCH(ROUNDUP((V$1)/10,0)*10,[1]Hugst!$R$4:$W$4,0))))</f>
        <v>3761.6189003320032</v>
      </c>
      <c r="W30" s="168">
        <f ca="1">IF($C30-W$1&lt;År1,0,V29*(1-VLOOKUP($A30,[1]Hugst!$R$5:$W$9,MATCH(ROUNDUP((W$1)/10,0)*10,[1]Hugst!$R$4:$W$4,0))))</f>
        <v>3771.902698962178</v>
      </c>
      <c r="X30" s="168">
        <f ca="1">IF($C30-X$1&lt;År1,0,W29*(1-VLOOKUP($A30,[1]Hugst!$R$5:$W$9,MATCH(ROUNDUP((X$1)/10,0)*10,[1]Hugst!$R$4:$W$4,0))))</f>
        <v>3782.2381749725159</v>
      </c>
      <c r="Y30" s="168">
        <f ca="1">IF($C30-Y$1&lt;År1,0,X29*(1-VLOOKUP($A30,[1]Hugst!$R$5:$W$9,MATCH(ROUNDUP((Y$1)/10,0)*10,[1]Hugst!$R$4:$W$4,0))))</f>
        <v>3792.6255880480589</v>
      </c>
      <c r="Z30" s="168">
        <f ca="1">IF($C30-Z$1&lt;År1,0,Y29*(1-VLOOKUP($A30,[1]Hugst!$R$5:$W$9,MATCH(ROUNDUP((Z$1)/10,0)*10,[1]Hugst!$R$4:$W$4,0))))</f>
        <v>3803.0651991793261</v>
      </c>
      <c r="AA30" s="168">
        <f ca="1">IF($C30-AA$1&lt;År1,0,Z29*(1-VLOOKUP($A30,[1]Hugst!$R$5:$W$9,MATCH(ROUNDUP((AA$1)/10,0)*10,[1]Hugst!$R$4:$W$4,0))))</f>
        <v>3813.5572706680819</v>
      </c>
      <c r="AB30" s="168">
        <f ca="1">IF($C30-AB$1&lt;År1,0,AA29*(1-VLOOKUP($A30,[1]Hugst!$R$5:$W$9,MATCH(ROUNDUP((AB$1)/10,0)*10,[1]Hugst!$R$4:$W$4,0))))</f>
        <v>3824.1020661341449</v>
      </c>
      <c r="AC30" s="168">
        <f ca="1">IF($C30-AC$1&lt;År1,0,AB29*(1-VLOOKUP($A30,[1]Hugst!$R$5:$W$9,MATCH(ROUNDUP((AC$1)/10,0)*10,[1]Hugst!$R$4:$W$4,0))))</f>
        <v>3834.6998505220822</v>
      </c>
      <c r="AD30" s="168">
        <f ca="1">IF($C30-AD$1&lt;År1,0,AC29*(1-VLOOKUP($A30,[1]Hugst!$R$5:$W$9,MATCH(ROUNDUP((AD$1)/10,0)*10,[1]Hugst!$R$4:$W$4,0))))</f>
        <v>3845.350890108019</v>
      </c>
      <c r="AE30" s="168">
        <f ca="1">IF($C30-AE$1&lt;År1,0,AD29*(1-VLOOKUP($A30,[1]Hugst!$R$5:$W$9,MATCH(ROUNDUP((AE$1)/10,0)*10,[1]Hugst!$R$4:$W$4,0))))</f>
        <v>3856.0554525058674</v>
      </c>
      <c r="AF30" s="168">
        <f ca="1">IF($C30-AF$1&lt;År1,0,AE29*(1-VLOOKUP($A30,[1]Hugst!$R$5:$W$9,MATCH(ROUNDUP((AF$1)/10,0)*10,[1]Hugst!$R$4:$W$4,0))))</f>
        <v>3866.8138066747183</v>
      </c>
      <c r="AG30" s="168">
        <f ca="1">IF($C30-AG$1&lt;År1,0,AF29*(1-VLOOKUP($A30,[1]Hugst!$R$5:$W$9,MATCH(ROUNDUP((AG$1)/10,0)*10,[1]Hugst!$R$4:$W$4,0))))</f>
        <v>3877.6262229246627</v>
      </c>
      <c r="AH30" s="168">
        <f ca="1">IF($C30-AH$1&lt;År1,0,AG29*(1-VLOOKUP($A30,[1]Hugst!$R$5:$W$9,MATCH(ROUNDUP((AH$1)/10,0)*10,[1]Hugst!$R$4:$W$4,0))))</f>
        <v>3888.4929729246492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1879.31254622899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3594.4555191536638</v>
      </c>
      <c r="G31" s="168">
        <f ca="1">IF($C31-G$1&lt;År1,0,F30*(1-VLOOKUP($A31,[1]Hugst!$R$5:$W$9,MATCH(ROUNDUP((G$1)/10,0)*10,[1]Hugst!$R$4:$W$4,0))))</f>
        <v>3603.8993007929384</v>
      </c>
      <c r="H31" s="168">
        <f ca="1">IF($C31-H$1&lt;År1,0,G30*(1-VLOOKUP($A31,[1]Hugst!$R$5:$W$9,MATCH(ROUNDUP((H$1)/10,0)*10,[1]Hugst!$R$4:$W$4,0))))</f>
        <v>3613.3905386213883</v>
      </c>
      <c r="I31" s="168">
        <f ca="1">IF($C31-I$1&lt;År1,0,H30*(1-VLOOKUP($A31,[1]Hugst!$R$5:$W$9,MATCH(ROUNDUP((I$1)/10,0)*10,[1]Hugst!$R$4:$W$4,0))))</f>
        <v>3622.9294711124239</v>
      </c>
      <c r="J31" s="168">
        <f ca="1">IF($C31-J$1&lt;År1,0,I30*(1-VLOOKUP($A31,[1]Hugst!$R$5:$W$9,MATCH(ROUNDUP((J$1)/10,0)*10,[1]Hugst!$R$4:$W$4,0))))</f>
        <v>3632.516337937428</v>
      </c>
      <c r="K31" s="168">
        <f ca="1">IF($C31-K$1&lt;År1,0,J30*(1-VLOOKUP($A31,[1]Hugst!$R$5:$W$9,MATCH(ROUNDUP((K$1)/10,0)*10,[1]Hugst!$R$4:$W$4,0))))</f>
        <v>3642.1513799726818</v>
      </c>
      <c r="L31" s="168">
        <f ca="1">IF($C31-L$1&lt;År1,0,K30*(1-VLOOKUP($A31,[1]Hugst!$R$5:$W$9,MATCH(ROUNDUP((L$1)/10,0)*10,[1]Hugst!$R$4:$W$4,0))))</f>
        <v>3651.8348393045453</v>
      </c>
      <c r="M31" s="168">
        <f ca="1">IF($C31-M$1&lt;År1,0,L30*(1-VLOOKUP($A31,[1]Hugst!$R$5:$W$9,MATCH(ROUNDUP((M$1)/10,0)*10,[1]Hugst!$R$4:$W$4,0))))</f>
        <v>3661.5669592362101</v>
      </c>
      <c r="N31" s="168">
        <f ca="1">IF($C31-N$1&lt;År1,0,M30*(1-VLOOKUP($A31,[1]Hugst!$R$5:$W$9,MATCH(ROUNDUP((N$1)/10,0)*10,[1]Hugst!$R$4:$W$4,0))))</f>
        <v>3671.3479842929955</v>
      </c>
      <c r="O31" s="168">
        <f ca="1">IF($C31-O$1&lt;År1,0,N30*(1-VLOOKUP($A31,[1]Hugst!$R$5:$W$9,MATCH(ROUNDUP((O$1)/10,0)*10,[1]Hugst!$R$4:$W$4,0))))</f>
        <v>3681.1781602295086</v>
      </c>
      <c r="P31" s="168">
        <f ca="1">IF($C31-P$1&lt;År1,0,O30*(1-VLOOKUP($A31,[1]Hugst!$R$5:$W$9,MATCH(ROUNDUP((P$1)/10,0)*10,[1]Hugst!$R$4:$W$4,0))))</f>
        <v>3691.0577340349992</v>
      </c>
      <c r="Q31" s="168">
        <f ca="1">IF($C31-Q$1&lt;År1,0,P30*(1-VLOOKUP($A31,[1]Hugst!$R$5:$W$9,MATCH(ROUNDUP((Q$1)/10,0)*10,[1]Hugst!$R$4:$W$4,0))))</f>
        <v>3700.9869539401698</v>
      </c>
      <c r="R31" s="168">
        <f ca="1">IF($C31-R$1&lt;År1,0,Q30*(1-VLOOKUP($A31,[1]Hugst!$R$5:$W$9,MATCH(ROUNDUP((R$1)/10,0)*10,[1]Hugst!$R$4:$W$4,0))))</f>
        <v>3710.9660694226477</v>
      </c>
      <c r="S31" s="168">
        <f ca="1">IF($C31-S$1&lt;År1,0,R30*(1-VLOOKUP($A31,[1]Hugst!$R$5:$W$9,MATCH(ROUNDUP((S$1)/10,0)*10,[1]Hugst!$R$4:$W$4,0))))</f>
        <v>3720.995331214086</v>
      </c>
      <c r="T31" s="168">
        <f ca="1">IF($C31-T$1&lt;År1,0,S30*(1-VLOOKUP($A31,[1]Hugst!$R$5:$W$9,MATCH(ROUNDUP((T$1)/10,0)*10,[1]Hugst!$R$4:$W$4,0))))</f>
        <v>3731.0749913059844</v>
      </c>
      <c r="U31" s="168">
        <f ca="1">IF($C31-U$1&lt;År1,0,T30*(1-VLOOKUP($A31,[1]Hugst!$R$5:$W$9,MATCH(ROUNDUP((U$1)/10,0)*10,[1]Hugst!$R$4:$W$4,0))))</f>
        <v>3741.2053029561503</v>
      </c>
      <c r="V31" s="168">
        <f ca="1">IF($C31-V$1&lt;År1,0,U30*(1-VLOOKUP($A31,[1]Hugst!$R$5:$W$9,MATCH(ROUNDUP((V$1)/10,0)*10,[1]Hugst!$R$4:$W$4,0))))</f>
        <v>3751.3865206949849</v>
      </c>
      <c r="W31" s="168">
        <f ca="1">IF($C31-W$1&lt;År1,0,V30*(1-VLOOKUP($A31,[1]Hugst!$R$5:$W$9,MATCH(ROUNDUP((W$1)/10,0)*10,[1]Hugst!$R$4:$W$4,0))))</f>
        <v>3761.6189003320032</v>
      </c>
      <c r="X31" s="168">
        <f ca="1">IF($C31-X$1&lt;År1,0,W30*(1-VLOOKUP($A31,[1]Hugst!$R$5:$W$9,MATCH(ROUNDUP((X$1)/10,0)*10,[1]Hugst!$R$4:$W$4,0))))</f>
        <v>3771.902698962178</v>
      </c>
      <c r="Y31" s="168">
        <f ca="1">IF($C31-Y$1&lt;År1,0,X30*(1-VLOOKUP($A31,[1]Hugst!$R$5:$W$9,MATCH(ROUNDUP((Y$1)/10,0)*10,[1]Hugst!$R$4:$W$4,0))))</f>
        <v>3782.2381749725159</v>
      </c>
      <c r="Z31" s="168">
        <f ca="1">IF($C31-Z$1&lt;År1,0,Y30*(1-VLOOKUP($A31,[1]Hugst!$R$5:$W$9,MATCH(ROUNDUP((Z$1)/10,0)*10,[1]Hugst!$R$4:$W$4,0))))</f>
        <v>3792.6255880480589</v>
      </c>
      <c r="AA31" s="168">
        <f ca="1">IF($C31-AA$1&lt;År1,0,Z30*(1-VLOOKUP($A31,[1]Hugst!$R$5:$W$9,MATCH(ROUNDUP((AA$1)/10,0)*10,[1]Hugst!$R$4:$W$4,0))))</f>
        <v>3803.0651991793261</v>
      </c>
      <c r="AB31" s="168">
        <f ca="1">IF($C31-AB$1&lt;År1,0,AA30*(1-VLOOKUP($A31,[1]Hugst!$R$5:$W$9,MATCH(ROUNDUP((AB$1)/10,0)*10,[1]Hugst!$R$4:$W$4,0))))</f>
        <v>3813.5572706680819</v>
      </c>
      <c r="AC31" s="168">
        <f ca="1">IF($C31-AC$1&lt;År1,0,AB30*(1-VLOOKUP($A31,[1]Hugst!$R$5:$W$9,MATCH(ROUNDUP((AC$1)/10,0)*10,[1]Hugst!$R$4:$W$4,0))))</f>
        <v>3824.1020661341449</v>
      </c>
      <c r="AD31" s="168">
        <f ca="1">IF($C31-AD$1&lt;År1,0,AC30*(1-VLOOKUP($A31,[1]Hugst!$R$5:$W$9,MATCH(ROUNDUP((AD$1)/10,0)*10,[1]Hugst!$R$4:$W$4,0))))</f>
        <v>3834.6998505220822</v>
      </c>
      <c r="AE31" s="168">
        <f ca="1">IF($C31-AE$1&lt;År1,0,AD30*(1-VLOOKUP($A31,[1]Hugst!$R$5:$W$9,MATCH(ROUNDUP((AE$1)/10,0)*10,[1]Hugst!$R$4:$W$4,0))))</f>
        <v>3845.350890108019</v>
      </c>
      <c r="AF31" s="168">
        <f ca="1">IF($C31-AF$1&lt;År1,0,AE30*(1-VLOOKUP($A31,[1]Hugst!$R$5:$W$9,MATCH(ROUNDUP((AF$1)/10,0)*10,[1]Hugst!$R$4:$W$4,0))))</f>
        <v>3856.0554525058674</v>
      </c>
      <c r="AG31" s="168">
        <f ca="1">IF($C31-AG$1&lt;År1,0,AF30*(1-VLOOKUP($A31,[1]Hugst!$R$5:$W$9,MATCH(ROUNDUP((AG$1)/10,0)*10,[1]Hugst!$R$4:$W$4,0))))</f>
        <v>3866.8138066747183</v>
      </c>
      <c r="AH31" s="168">
        <f ca="1">IF($C31-AH$1&lt;År1,0,AG30*(1-VLOOKUP($A31,[1]Hugst!$R$5:$W$9,MATCH(ROUNDUP((AH$1)/10,0)*10,[1]Hugst!$R$4:$W$4,0))))</f>
        <v>3877.6262229246627</v>
      </c>
      <c r="AI31" s="168">
        <f ca="1">IF($C31-AI$1&lt;År1,0,AH30*(1-VLOOKUP($A31,[1]Hugst!$R$5:$W$9,MATCH(ROUNDUP((AI$1)/10,0)*10,[1]Hugst!$R$4:$W$4,0))))</f>
        <v>3888.4929729246492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1869.9159834978054</v>
      </c>
      <c r="E32" s="168">
        <f t="shared" ca="1" si="0"/>
        <v>12.823753421354922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3597.8827098438342</v>
      </c>
      <c r="G32" s="168">
        <f ca="1">IF($C32-G$1&lt;År1,0,F31*(1-VLOOKUP($A32,[1]Hugst!$R$5:$W$9,MATCH(ROUNDUP((G$1)/10,0)*10,[1]Hugst!$R$4:$W$4,0))))</f>
        <v>3594.4555191536638</v>
      </c>
      <c r="H32" s="168">
        <f ca="1">IF($C32-H$1&lt;År1,0,G31*(1-VLOOKUP($A32,[1]Hugst!$R$5:$W$9,MATCH(ROUNDUP((H$1)/10,0)*10,[1]Hugst!$R$4:$W$4,0))))</f>
        <v>3603.8993007929384</v>
      </c>
      <c r="I32" s="168">
        <f ca="1">IF($C32-I$1&lt;År1,0,H31*(1-VLOOKUP($A32,[1]Hugst!$R$5:$W$9,MATCH(ROUNDUP((I$1)/10,0)*10,[1]Hugst!$R$4:$W$4,0))))</f>
        <v>3613.3905386213883</v>
      </c>
      <c r="J32" s="168">
        <f ca="1">IF($C32-J$1&lt;År1,0,I31*(1-VLOOKUP($A32,[1]Hugst!$R$5:$W$9,MATCH(ROUNDUP((J$1)/10,0)*10,[1]Hugst!$R$4:$W$4,0))))</f>
        <v>3622.9294711124239</v>
      </c>
      <c r="K32" s="168">
        <f ca="1">IF($C32-K$1&lt;År1,0,J31*(1-VLOOKUP($A32,[1]Hugst!$R$5:$W$9,MATCH(ROUNDUP((K$1)/10,0)*10,[1]Hugst!$R$4:$W$4,0))))</f>
        <v>3632.516337937428</v>
      </c>
      <c r="L32" s="168">
        <f ca="1">IF($C32-L$1&lt;År1,0,K31*(1-VLOOKUP($A32,[1]Hugst!$R$5:$W$9,MATCH(ROUNDUP((L$1)/10,0)*10,[1]Hugst!$R$4:$W$4,0))))</f>
        <v>3642.1513799726818</v>
      </c>
      <c r="M32" s="168">
        <f ca="1">IF($C32-M$1&lt;År1,0,L31*(1-VLOOKUP($A32,[1]Hugst!$R$5:$W$9,MATCH(ROUNDUP((M$1)/10,0)*10,[1]Hugst!$R$4:$W$4,0))))</f>
        <v>3651.8348393045453</v>
      </c>
      <c r="N32" s="168">
        <f ca="1">IF($C32-N$1&lt;År1,0,M31*(1-VLOOKUP($A32,[1]Hugst!$R$5:$W$9,MATCH(ROUNDUP((N$1)/10,0)*10,[1]Hugst!$R$4:$W$4,0))))</f>
        <v>3661.5669592362101</v>
      </c>
      <c r="O32" s="168">
        <f ca="1">IF($C32-O$1&lt;År1,0,N31*(1-VLOOKUP($A32,[1]Hugst!$R$5:$W$9,MATCH(ROUNDUP((O$1)/10,0)*10,[1]Hugst!$R$4:$W$4,0))))</f>
        <v>3671.3479842929955</v>
      </c>
      <c r="P32" s="168">
        <f ca="1">IF($C32-P$1&lt;År1,0,O31*(1-VLOOKUP($A32,[1]Hugst!$R$5:$W$9,MATCH(ROUNDUP((P$1)/10,0)*10,[1]Hugst!$R$4:$W$4,0))))</f>
        <v>3681.1781602295086</v>
      </c>
      <c r="Q32" s="168">
        <f ca="1">IF($C32-Q$1&lt;År1,0,P31*(1-VLOOKUP($A32,[1]Hugst!$R$5:$W$9,MATCH(ROUNDUP((Q$1)/10,0)*10,[1]Hugst!$R$4:$W$4,0))))</f>
        <v>3691.0577340349992</v>
      </c>
      <c r="R32" s="168">
        <f ca="1">IF($C32-R$1&lt;År1,0,Q31*(1-VLOOKUP($A32,[1]Hugst!$R$5:$W$9,MATCH(ROUNDUP((R$1)/10,0)*10,[1]Hugst!$R$4:$W$4,0))))</f>
        <v>3700.9869539401698</v>
      </c>
      <c r="S32" s="168">
        <f ca="1">IF($C32-S$1&lt;År1,0,R31*(1-VLOOKUP($A32,[1]Hugst!$R$5:$W$9,MATCH(ROUNDUP((S$1)/10,0)*10,[1]Hugst!$R$4:$W$4,0))))</f>
        <v>3710.9660694226477</v>
      </c>
      <c r="T32" s="168">
        <f ca="1">IF($C32-T$1&lt;År1,0,S31*(1-VLOOKUP($A32,[1]Hugst!$R$5:$W$9,MATCH(ROUNDUP((T$1)/10,0)*10,[1]Hugst!$R$4:$W$4,0))))</f>
        <v>3720.995331214086</v>
      </c>
      <c r="U32" s="168">
        <f ca="1">IF($C32-U$1&lt;År1,0,T31*(1-VLOOKUP($A32,[1]Hugst!$R$5:$W$9,MATCH(ROUNDUP((U$1)/10,0)*10,[1]Hugst!$R$4:$W$4,0))))</f>
        <v>3731.0749913059844</v>
      </c>
      <c r="V32" s="168">
        <f ca="1">IF($C32-V$1&lt;År1,0,U31*(1-VLOOKUP($A32,[1]Hugst!$R$5:$W$9,MATCH(ROUNDUP((V$1)/10,0)*10,[1]Hugst!$R$4:$W$4,0))))</f>
        <v>3741.2053029561503</v>
      </c>
      <c r="W32" s="168">
        <f ca="1">IF($C32-W$1&lt;År1,0,V31*(1-VLOOKUP($A32,[1]Hugst!$R$5:$W$9,MATCH(ROUNDUP((W$1)/10,0)*10,[1]Hugst!$R$4:$W$4,0))))</f>
        <v>3751.3865206949849</v>
      </c>
      <c r="X32" s="168">
        <f ca="1">IF($C32-X$1&lt;År1,0,W31*(1-VLOOKUP($A32,[1]Hugst!$R$5:$W$9,MATCH(ROUNDUP((X$1)/10,0)*10,[1]Hugst!$R$4:$W$4,0))))</f>
        <v>3761.6189003320032</v>
      </c>
      <c r="Y32" s="168">
        <f ca="1">IF($C32-Y$1&lt;År1,0,X31*(1-VLOOKUP($A32,[1]Hugst!$R$5:$W$9,MATCH(ROUNDUP((Y$1)/10,0)*10,[1]Hugst!$R$4:$W$4,0))))</f>
        <v>3771.902698962178</v>
      </c>
      <c r="Z32" s="168">
        <f ca="1">IF($C32-Z$1&lt;År1,0,Y31*(1-VLOOKUP($A32,[1]Hugst!$R$5:$W$9,MATCH(ROUNDUP((Z$1)/10,0)*10,[1]Hugst!$R$4:$W$4,0))))</f>
        <v>3782.2381749725159</v>
      </c>
      <c r="AA32" s="168">
        <f ca="1">IF($C32-AA$1&lt;År1,0,Z31*(1-VLOOKUP($A32,[1]Hugst!$R$5:$W$9,MATCH(ROUNDUP((AA$1)/10,0)*10,[1]Hugst!$R$4:$W$4,0))))</f>
        <v>3792.6255880480589</v>
      </c>
      <c r="AB32" s="168">
        <f ca="1">IF($C32-AB$1&lt;År1,0,AA31*(1-VLOOKUP($A32,[1]Hugst!$R$5:$W$9,MATCH(ROUNDUP((AB$1)/10,0)*10,[1]Hugst!$R$4:$W$4,0))))</f>
        <v>3803.0651991793261</v>
      </c>
      <c r="AC32" s="168">
        <f ca="1">IF($C32-AC$1&lt;År1,0,AB31*(1-VLOOKUP($A32,[1]Hugst!$R$5:$W$9,MATCH(ROUNDUP((AC$1)/10,0)*10,[1]Hugst!$R$4:$W$4,0))))</f>
        <v>3813.5572706680819</v>
      </c>
      <c r="AD32" s="168">
        <f ca="1">IF($C32-AD$1&lt;År1,0,AC31*(1-VLOOKUP($A32,[1]Hugst!$R$5:$W$9,MATCH(ROUNDUP((AD$1)/10,0)*10,[1]Hugst!$R$4:$W$4,0))))</f>
        <v>3824.1020661341449</v>
      </c>
      <c r="AE32" s="168">
        <f ca="1">IF($C32-AE$1&lt;År1,0,AD31*(1-VLOOKUP($A32,[1]Hugst!$R$5:$W$9,MATCH(ROUNDUP((AE$1)/10,0)*10,[1]Hugst!$R$4:$W$4,0))))</f>
        <v>3834.6998505220822</v>
      </c>
      <c r="AF32" s="168">
        <f ca="1">IF($C32-AF$1&lt;År1,0,AE31*(1-VLOOKUP($A32,[1]Hugst!$R$5:$W$9,MATCH(ROUNDUP((AF$1)/10,0)*10,[1]Hugst!$R$4:$W$4,0))))</f>
        <v>3845.350890108019</v>
      </c>
      <c r="AG32" s="168">
        <f ca="1">IF($C32-AG$1&lt;År1,0,AF31*(1-VLOOKUP($A32,[1]Hugst!$R$5:$W$9,MATCH(ROUNDUP((AG$1)/10,0)*10,[1]Hugst!$R$4:$W$4,0))))</f>
        <v>3856.0554525058674</v>
      </c>
      <c r="AH32" s="168">
        <f ca="1">IF($C32-AH$1&lt;År1,0,AG31*(1-VLOOKUP($A32,[1]Hugst!$R$5:$W$9,MATCH(ROUNDUP((AH$1)/10,0)*10,[1]Hugst!$R$4:$W$4,0))))</f>
        <v>3866.8138066747183</v>
      </c>
      <c r="AI32" s="168">
        <f ca="1">IF($C32-AI$1&lt;År1,0,AH31*(1-VLOOKUP($A32,[1]Hugst!$R$5:$W$9,MATCH(ROUNDUP((AI$1)/10,0)*10,[1]Hugst!$R$4:$W$4,0))))</f>
        <v>3877.6262229246627</v>
      </c>
      <c r="AJ32" s="168">
        <f ca="1">IF($C32-AJ$1&lt;År1,0,AI31*(1-VLOOKUP($A32,[1]Hugst!$R$5:$W$9,MATCH(ROUNDUP((AJ$1)/10,0)*10,[1]Hugst!$R$4:$W$4,0))))</f>
        <v>3875.669219503302</v>
      </c>
      <c r="AL32" s="168">
        <f ca="1">SUM(F32:AJ32)</f>
        <v>115726.15144460161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636.14999999999418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821.00702707532037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632.96924999999464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817.82627707532083</v>
      </c>
      <c r="G34" s="168">
        <f ca="1">IF($C34-G$1&lt;År1,0,F33*(1-VLOOKUP($A34,[1]Hugst!$R$5:$W$9,MATCH(ROUNDUP((G$1)/10,0)*10,[1]Hugst!$R$4:$W$4,0))))</f>
        <v>821.00702707532037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629.80440375000762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814.66143082533381</v>
      </c>
      <c r="G35" s="168">
        <f ca="1">IF($C35-G$1&lt;År1,0,F34*(1-VLOOKUP($A35,[1]Hugst!$R$5:$W$9,MATCH(ROUNDUP((G$1)/10,0)*10,[1]Hugst!$R$4:$W$4,0))))</f>
        <v>817.82627707532083</v>
      </c>
      <c r="H35" s="168">
        <f ca="1">IF($C35-H$1&lt;År1,0,G34*(1-VLOOKUP($A35,[1]Hugst!$R$5:$W$9,MATCH(ROUNDUP((H$1)/10,0)*10,[1]Hugst!$R$4:$W$4,0))))</f>
        <v>821.00702707532037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626.65538173125242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811.51240880657861</v>
      </c>
      <c r="G36" s="168">
        <f ca="1">IF($C36-G$1&lt;År1,0,F35*(1-VLOOKUP($A36,[1]Hugst!$R$5:$W$9,MATCH(ROUNDUP((G$1)/10,0)*10,[1]Hugst!$R$4:$W$4,0))))</f>
        <v>814.66143082533381</v>
      </c>
      <c r="H36" s="168">
        <f ca="1">IF($C36-H$1&lt;År1,0,G35*(1-VLOOKUP($A36,[1]Hugst!$R$5:$W$9,MATCH(ROUNDUP((H$1)/10,0)*10,[1]Hugst!$R$4:$W$4,0))))</f>
        <v>817.82627707532083</v>
      </c>
      <c r="I36" s="168">
        <f ca="1">IF($C36-I$1&lt;År1,0,H35*(1-VLOOKUP($A36,[1]Hugst!$R$5:$W$9,MATCH(ROUNDUP((I$1)/10,0)*10,[1]Hugst!$R$4:$W$4,0))))</f>
        <v>821.00702707532037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623.52210482257942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808.37913189790561</v>
      </c>
      <c r="G37" s="168">
        <f ca="1">IF($C37-G$1&lt;År1,0,F36*(1-VLOOKUP($A37,[1]Hugst!$R$5:$W$9,MATCH(ROUNDUP((G$1)/10,0)*10,[1]Hugst!$R$4:$W$4,0))))</f>
        <v>811.51240880657861</v>
      </c>
      <c r="H37" s="168">
        <f ca="1">IF($C37-H$1&lt;År1,0,G36*(1-VLOOKUP($A37,[1]Hugst!$R$5:$W$9,MATCH(ROUNDUP((H$1)/10,0)*10,[1]Hugst!$R$4:$W$4,0))))</f>
        <v>814.66143082533381</v>
      </c>
      <c r="I37" s="168">
        <f ca="1">IF($C37-I$1&lt;År1,0,H36*(1-VLOOKUP($A37,[1]Hugst!$R$5:$W$9,MATCH(ROUNDUP((I$1)/10,0)*10,[1]Hugst!$R$4:$W$4,0))))</f>
        <v>817.82627707532083</v>
      </c>
      <c r="J37" s="168">
        <f ca="1">IF($C37-J$1&lt;År1,0,I36*(1-VLOOKUP($A37,[1]Hugst!$R$5:$W$9,MATCH(ROUNDUP((J$1)/10,0)*10,[1]Hugst!$R$4:$W$4,0))))</f>
        <v>821.00702707532037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620.40449429847649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805.26152137380268</v>
      </c>
      <c r="G38" s="168">
        <f ca="1">IF($C38-G$1&lt;År1,0,F37*(1-VLOOKUP($A38,[1]Hugst!$R$5:$W$9,MATCH(ROUNDUP((G$1)/10,0)*10,[1]Hugst!$R$4:$W$4,0))))</f>
        <v>808.37913189790561</v>
      </c>
      <c r="H38" s="168">
        <f ca="1">IF($C38-H$1&lt;År1,0,G37*(1-VLOOKUP($A38,[1]Hugst!$R$5:$W$9,MATCH(ROUNDUP((H$1)/10,0)*10,[1]Hugst!$R$4:$W$4,0))))</f>
        <v>811.51240880657861</v>
      </c>
      <c r="I38" s="168">
        <f ca="1">IF($C38-I$1&lt;År1,0,H37*(1-VLOOKUP($A38,[1]Hugst!$R$5:$W$9,MATCH(ROUNDUP((I$1)/10,0)*10,[1]Hugst!$R$4:$W$4,0))))</f>
        <v>814.66143082533381</v>
      </c>
      <c r="J38" s="168">
        <f ca="1">IF($C38-J$1&lt;År1,0,I37*(1-VLOOKUP($A38,[1]Hugst!$R$5:$W$9,MATCH(ROUNDUP((J$1)/10,0)*10,[1]Hugst!$R$4:$W$4,0))))</f>
        <v>817.82627707532083</v>
      </c>
      <c r="K38" s="168">
        <f ca="1">IF($C38-K$1&lt;År1,0,J37*(1-VLOOKUP($A38,[1]Hugst!$R$5:$W$9,MATCH(ROUNDUP((K$1)/10,0)*10,[1]Hugst!$R$4:$W$4,0))))</f>
        <v>821.00702707532037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617.30247182700259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802.15949890232878</v>
      </c>
      <c r="G39" s="168">
        <f ca="1">IF($C39-G$1&lt;År1,0,F38*(1-VLOOKUP($A39,[1]Hugst!$R$5:$W$9,MATCH(ROUNDUP((G$1)/10,0)*10,[1]Hugst!$R$4:$W$4,0))))</f>
        <v>805.26152137380268</v>
      </c>
      <c r="H39" s="168">
        <f ca="1">IF($C39-H$1&lt;År1,0,G38*(1-VLOOKUP($A39,[1]Hugst!$R$5:$W$9,MATCH(ROUNDUP((H$1)/10,0)*10,[1]Hugst!$R$4:$W$4,0))))</f>
        <v>808.37913189790561</v>
      </c>
      <c r="I39" s="168">
        <f ca="1">IF($C39-I$1&lt;År1,0,H38*(1-VLOOKUP($A39,[1]Hugst!$R$5:$W$9,MATCH(ROUNDUP((I$1)/10,0)*10,[1]Hugst!$R$4:$W$4,0))))</f>
        <v>811.51240880657861</v>
      </c>
      <c r="J39" s="168">
        <f ca="1">IF($C39-J$1&lt;År1,0,I38*(1-VLOOKUP($A39,[1]Hugst!$R$5:$W$9,MATCH(ROUNDUP((J$1)/10,0)*10,[1]Hugst!$R$4:$W$4,0))))</f>
        <v>814.66143082533381</v>
      </c>
      <c r="K39" s="168">
        <f ca="1">IF($C39-K$1&lt;År1,0,J38*(1-VLOOKUP($A39,[1]Hugst!$R$5:$W$9,MATCH(ROUNDUP((K$1)/10,0)*10,[1]Hugst!$R$4:$W$4,0))))</f>
        <v>817.82627707532083</v>
      </c>
      <c r="L39" s="168">
        <f ca="1">IF($C39-L$1&lt;År1,0,K38*(1-VLOOKUP($A39,[1]Hugst!$R$5:$W$9,MATCH(ROUNDUP((L$1)/10,0)*10,[1]Hugst!$R$4:$W$4,0))))</f>
        <v>821.00702707532037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614.21595946785237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799.07298654317856</v>
      </c>
      <c r="G40" s="168">
        <f ca="1">IF($C40-G$1&lt;År1,0,F39*(1-VLOOKUP($A40,[1]Hugst!$R$5:$W$9,MATCH(ROUNDUP((G$1)/10,0)*10,[1]Hugst!$R$4:$W$4,0))))</f>
        <v>802.15949890232878</v>
      </c>
      <c r="H40" s="168">
        <f ca="1">IF($C40-H$1&lt;År1,0,G39*(1-VLOOKUP($A40,[1]Hugst!$R$5:$W$9,MATCH(ROUNDUP((H$1)/10,0)*10,[1]Hugst!$R$4:$W$4,0))))</f>
        <v>805.26152137380268</v>
      </c>
      <c r="I40" s="168">
        <f ca="1">IF($C40-I$1&lt;År1,0,H39*(1-VLOOKUP($A40,[1]Hugst!$R$5:$W$9,MATCH(ROUNDUP((I$1)/10,0)*10,[1]Hugst!$R$4:$W$4,0))))</f>
        <v>808.37913189790561</v>
      </c>
      <c r="J40" s="168">
        <f ca="1">IF($C40-J$1&lt;År1,0,I39*(1-VLOOKUP($A40,[1]Hugst!$R$5:$W$9,MATCH(ROUNDUP((J$1)/10,0)*10,[1]Hugst!$R$4:$W$4,0))))</f>
        <v>811.51240880657861</v>
      </c>
      <c r="K40" s="168">
        <f ca="1">IF($C40-K$1&lt;År1,0,J39*(1-VLOOKUP($A40,[1]Hugst!$R$5:$W$9,MATCH(ROUNDUP((K$1)/10,0)*10,[1]Hugst!$R$4:$W$4,0))))</f>
        <v>814.66143082533381</v>
      </c>
      <c r="L40" s="168">
        <f ca="1">IF($C40-L$1&lt;År1,0,K39*(1-VLOOKUP($A40,[1]Hugst!$R$5:$W$9,MATCH(ROUNDUP((L$1)/10,0)*10,[1]Hugst!$R$4:$W$4,0))))</f>
        <v>817.82627707532083</v>
      </c>
      <c r="M40" s="168">
        <f ca="1">IF($C40-M$1&lt;År1,0,L39*(1-VLOOKUP($A40,[1]Hugst!$R$5:$W$9,MATCH(ROUNDUP((M$1)/10,0)*10,[1]Hugst!$R$4:$W$4,0))))</f>
        <v>821.00702707532037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611.14487967052264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796.00190674584883</v>
      </c>
      <c r="G41" s="168">
        <f ca="1">IF($C41-G$1&lt;År1,0,F40*(1-VLOOKUP($A41,[1]Hugst!$R$5:$W$9,MATCH(ROUNDUP((G$1)/10,0)*10,[1]Hugst!$R$4:$W$4,0))))</f>
        <v>799.07298654317856</v>
      </c>
      <c r="H41" s="168">
        <f ca="1">IF($C41-H$1&lt;År1,0,G40*(1-VLOOKUP($A41,[1]Hugst!$R$5:$W$9,MATCH(ROUNDUP((H$1)/10,0)*10,[1]Hugst!$R$4:$W$4,0))))</f>
        <v>802.15949890232878</v>
      </c>
      <c r="I41" s="168">
        <f ca="1">IF($C41-I$1&lt;År1,0,H40*(1-VLOOKUP($A41,[1]Hugst!$R$5:$W$9,MATCH(ROUNDUP((I$1)/10,0)*10,[1]Hugst!$R$4:$W$4,0))))</f>
        <v>805.26152137380268</v>
      </c>
      <c r="J41" s="168">
        <f ca="1">IF($C41-J$1&lt;År1,0,I40*(1-VLOOKUP($A41,[1]Hugst!$R$5:$W$9,MATCH(ROUNDUP((J$1)/10,0)*10,[1]Hugst!$R$4:$W$4,0))))</f>
        <v>808.37913189790561</v>
      </c>
      <c r="K41" s="168">
        <f ca="1">IF($C41-K$1&lt;År1,0,J40*(1-VLOOKUP($A41,[1]Hugst!$R$5:$W$9,MATCH(ROUNDUP((K$1)/10,0)*10,[1]Hugst!$R$4:$W$4,0))))</f>
        <v>811.51240880657861</v>
      </c>
      <c r="L41" s="168">
        <f ca="1">IF($C41-L$1&lt;År1,0,K40*(1-VLOOKUP($A41,[1]Hugst!$R$5:$W$9,MATCH(ROUNDUP((L$1)/10,0)*10,[1]Hugst!$R$4:$W$4,0))))</f>
        <v>814.66143082533381</v>
      </c>
      <c r="M41" s="168">
        <f ca="1">IF($C41-M$1&lt;År1,0,L40*(1-VLOOKUP($A41,[1]Hugst!$R$5:$W$9,MATCH(ROUNDUP((M$1)/10,0)*10,[1]Hugst!$R$4:$W$4,0))))</f>
        <v>817.82627707532083</v>
      </c>
      <c r="N41" s="168">
        <f ca="1">IF($C41-N$1&lt;År1,0,M40*(1-VLOOKUP($A41,[1]Hugst!$R$5:$W$9,MATCH(ROUNDUP((N$1)/10,0)*10,[1]Hugst!$R$4:$W$4,0))))</f>
        <v>821.00702707532037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608.08915527214413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792.94618234747031</v>
      </c>
      <c r="G42" s="168">
        <f ca="1">IF($C42-G$1&lt;År1,0,F41*(1-VLOOKUP($A42,[1]Hugst!$R$5:$W$9,MATCH(ROUNDUP((G$1)/10,0)*10,[1]Hugst!$R$4:$W$4,0))))</f>
        <v>796.00190674584883</v>
      </c>
      <c r="H42" s="168">
        <f ca="1">IF($C42-H$1&lt;År1,0,G41*(1-VLOOKUP($A42,[1]Hugst!$R$5:$W$9,MATCH(ROUNDUP((H$1)/10,0)*10,[1]Hugst!$R$4:$W$4,0))))</f>
        <v>799.07298654317856</v>
      </c>
      <c r="I42" s="168">
        <f ca="1">IF($C42-I$1&lt;År1,0,H41*(1-VLOOKUP($A42,[1]Hugst!$R$5:$W$9,MATCH(ROUNDUP((I$1)/10,0)*10,[1]Hugst!$R$4:$W$4,0))))</f>
        <v>802.15949890232878</v>
      </c>
      <c r="J42" s="168">
        <f ca="1">IF($C42-J$1&lt;År1,0,I41*(1-VLOOKUP($A42,[1]Hugst!$R$5:$W$9,MATCH(ROUNDUP((J$1)/10,0)*10,[1]Hugst!$R$4:$W$4,0))))</f>
        <v>805.26152137380268</v>
      </c>
      <c r="K42" s="168">
        <f ca="1">IF($C42-K$1&lt;År1,0,J41*(1-VLOOKUP($A42,[1]Hugst!$R$5:$W$9,MATCH(ROUNDUP((K$1)/10,0)*10,[1]Hugst!$R$4:$W$4,0))))</f>
        <v>808.37913189790561</v>
      </c>
      <c r="L42" s="168">
        <f ca="1">IF($C42-L$1&lt;År1,0,K41*(1-VLOOKUP($A42,[1]Hugst!$R$5:$W$9,MATCH(ROUNDUP((L$1)/10,0)*10,[1]Hugst!$R$4:$W$4,0))))</f>
        <v>811.51240880657861</v>
      </c>
      <c r="M42" s="168">
        <f ca="1">IF($C42-M$1&lt;År1,0,L41*(1-VLOOKUP($A42,[1]Hugst!$R$5:$W$9,MATCH(ROUNDUP((M$1)/10,0)*10,[1]Hugst!$R$4:$W$4,0))))</f>
        <v>814.66143082533381</v>
      </c>
      <c r="N42" s="168">
        <f ca="1">IF($C42-N$1&lt;År1,0,M41*(1-VLOOKUP($A42,[1]Hugst!$R$5:$W$9,MATCH(ROUNDUP((N$1)/10,0)*10,[1]Hugst!$R$4:$W$4,0))))</f>
        <v>817.82627707532083</v>
      </c>
      <c r="O42" s="168">
        <f ca="1">IF($C42-O$1&lt;År1,0,N41*(1-VLOOKUP($A42,[1]Hugst!$R$5:$W$9,MATCH(ROUNDUP((O$1)/10,0)*10,[1]Hugst!$R$4:$W$4,0))))</f>
        <v>821.00702707532037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605.048709495808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789.90573657113418</v>
      </c>
      <c r="G43" s="168">
        <f ca="1">IF($C43-G$1&lt;År1,0,F42*(1-VLOOKUP($A43,[1]Hugst!$R$5:$W$9,MATCH(ROUNDUP((G$1)/10,0)*10,[1]Hugst!$R$4:$W$4,0))))</f>
        <v>792.94618234747031</v>
      </c>
      <c r="H43" s="168">
        <f ca="1">IF($C43-H$1&lt;År1,0,G42*(1-VLOOKUP($A43,[1]Hugst!$R$5:$W$9,MATCH(ROUNDUP((H$1)/10,0)*10,[1]Hugst!$R$4:$W$4,0))))</f>
        <v>796.00190674584883</v>
      </c>
      <c r="I43" s="168">
        <f ca="1">IF($C43-I$1&lt;År1,0,H42*(1-VLOOKUP($A43,[1]Hugst!$R$5:$W$9,MATCH(ROUNDUP((I$1)/10,0)*10,[1]Hugst!$R$4:$W$4,0))))</f>
        <v>799.07298654317856</v>
      </c>
      <c r="J43" s="168">
        <f ca="1">IF($C43-J$1&lt;År1,0,I42*(1-VLOOKUP($A43,[1]Hugst!$R$5:$W$9,MATCH(ROUNDUP((J$1)/10,0)*10,[1]Hugst!$R$4:$W$4,0))))</f>
        <v>802.15949890232878</v>
      </c>
      <c r="K43" s="168">
        <f ca="1">IF($C43-K$1&lt;År1,0,J42*(1-VLOOKUP($A43,[1]Hugst!$R$5:$W$9,MATCH(ROUNDUP((K$1)/10,0)*10,[1]Hugst!$R$4:$W$4,0))))</f>
        <v>805.26152137380268</v>
      </c>
      <c r="L43" s="168">
        <f ca="1">IF($C43-L$1&lt;År1,0,K42*(1-VLOOKUP($A43,[1]Hugst!$R$5:$W$9,MATCH(ROUNDUP((L$1)/10,0)*10,[1]Hugst!$R$4:$W$4,0))))</f>
        <v>808.37913189790561</v>
      </c>
      <c r="M43" s="168">
        <f ca="1">IF($C43-M$1&lt;År1,0,L42*(1-VLOOKUP($A43,[1]Hugst!$R$5:$W$9,MATCH(ROUNDUP((M$1)/10,0)*10,[1]Hugst!$R$4:$W$4,0))))</f>
        <v>811.51240880657861</v>
      </c>
      <c r="N43" s="168">
        <f ca="1">IF($C43-N$1&lt;År1,0,M42*(1-VLOOKUP($A43,[1]Hugst!$R$5:$W$9,MATCH(ROUNDUP((N$1)/10,0)*10,[1]Hugst!$R$4:$W$4,0))))</f>
        <v>814.66143082533381</v>
      </c>
      <c r="O43" s="168">
        <f ca="1">IF($C43-O$1&lt;År1,0,N42*(1-VLOOKUP($A43,[1]Hugst!$R$5:$W$9,MATCH(ROUNDUP((O$1)/10,0)*10,[1]Hugst!$R$4:$W$4,0))))</f>
        <v>817.82627707532083</v>
      </c>
      <c r="P43" s="168">
        <f ca="1">IF($C43-P$1&lt;År1,0,O42*(1-VLOOKUP($A43,[1]Hugst!$R$5:$W$9,MATCH(ROUNDUP((P$1)/10,0)*10,[1]Hugst!$R$4:$W$4,0))))</f>
        <v>821.00702707532037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602.02346594831033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786.88049302363584</v>
      </c>
      <c r="G44" s="168">
        <f ca="1">IF($C44-G$1&lt;År1,0,F43*(1-VLOOKUP($A44,[1]Hugst!$R$5:$W$9,MATCH(ROUNDUP((G$1)/10,0)*10,[1]Hugst!$R$4:$W$4,0))))</f>
        <v>789.90573657113418</v>
      </c>
      <c r="H44" s="168">
        <f ca="1">IF($C44-H$1&lt;År1,0,G43*(1-VLOOKUP($A44,[1]Hugst!$R$5:$W$9,MATCH(ROUNDUP((H$1)/10,0)*10,[1]Hugst!$R$4:$W$4,0))))</f>
        <v>792.94618234747031</v>
      </c>
      <c r="I44" s="168">
        <f ca="1">IF($C44-I$1&lt;År1,0,H43*(1-VLOOKUP($A44,[1]Hugst!$R$5:$W$9,MATCH(ROUNDUP((I$1)/10,0)*10,[1]Hugst!$R$4:$W$4,0))))</f>
        <v>796.00190674584883</v>
      </c>
      <c r="J44" s="168">
        <f ca="1">IF($C44-J$1&lt;År1,0,I43*(1-VLOOKUP($A44,[1]Hugst!$R$5:$W$9,MATCH(ROUNDUP((J$1)/10,0)*10,[1]Hugst!$R$4:$W$4,0))))</f>
        <v>799.07298654317856</v>
      </c>
      <c r="K44" s="168">
        <f ca="1">IF($C44-K$1&lt;År1,0,J43*(1-VLOOKUP($A44,[1]Hugst!$R$5:$W$9,MATCH(ROUNDUP((K$1)/10,0)*10,[1]Hugst!$R$4:$W$4,0))))</f>
        <v>802.15949890232878</v>
      </c>
      <c r="L44" s="168">
        <f ca="1">IF($C44-L$1&lt;År1,0,K43*(1-VLOOKUP($A44,[1]Hugst!$R$5:$W$9,MATCH(ROUNDUP((L$1)/10,0)*10,[1]Hugst!$R$4:$W$4,0))))</f>
        <v>805.26152137380268</v>
      </c>
      <c r="M44" s="168">
        <f ca="1">IF($C44-M$1&lt;År1,0,L43*(1-VLOOKUP($A44,[1]Hugst!$R$5:$W$9,MATCH(ROUNDUP((M$1)/10,0)*10,[1]Hugst!$R$4:$W$4,0))))</f>
        <v>808.37913189790561</v>
      </c>
      <c r="N44" s="168">
        <f ca="1">IF($C44-N$1&lt;År1,0,M43*(1-VLOOKUP($A44,[1]Hugst!$R$5:$W$9,MATCH(ROUNDUP((N$1)/10,0)*10,[1]Hugst!$R$4:$W$4,0))))</f>
        <v>811.51240880657861</v>
      </c>
      <c r="O44" s="168">
        <f ca="1">IF($C44-O$1&lt;År1,0,N43*(1-VLOOKUP($A44,[1]Hugst!$R$5:$W$9,MATCH(ROUNDUP((O$1)/10,0)*10,[1]Hugst!$R$4:$W$4,0))))</f>
        <v>814.66143082533381</v>
      </c>
      <c r="P44" s="168">
        <f ca="1">IF($C44-P$1&lt;År1,0,O43*(1-VLOOKUP($A44,[1]Hugst!$R$5:$W$9,MATCH(ROUNDUP((P$1)/10,0)*10,[1]Hugst!$R$4:$W$4,0))))</f>
        <v>817.82627707532083</v>
      </c>
      <c r="Q44" s="168">
        <f ca="1">IF($C44-Q$1&lt;År1,0,P43*(1-VLOOKUP($A44,[1]Hugst!$R$5:$W$9,MATCH(ROUNDUP((Q$1)/10,0)*10,[1]Hugst!$R$4:$W$4,0))))</f>
        <v>821.00702707532037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599.01334861858049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783.870375693906</v>
      </c>
      <c r="G45" s="168">
        <f ca="1">IF($C45-G$1&lt;År1,0,F44*(1-VLOOKUP($A45,[1]Hugst!$R$5:$W$9,MATCH(ROUNDUP((G$1)/10,0)*10,[1]Hugst!$R$4:$W$4,0))))</f>
        <v>786.88049302363584</v>
      </c>
      <c r="H45" s="168">
        <f ca="1">IF($C45-H$1&lt;År1,0,G44*(1-VLOOKUP($A45,[1]Hugst!$R$5:$W$9,MATCH(ROUNDUP((H$1)/10,0)*10,[1]Hugst!$R$4:$W$4,0))))</f>
        <v>789.90573657113418</v>
      </c>
      <c r="I45" s="168">
        <f ca="1">IF($C45-I$1&lt;År1,0,H44*(1-VLOOKUP($A45,[1]Hugst!$R$5:$W$9,MATCH(ROUNDUP((I$1)/10,0)*10,[1]Hugst!$R$4:$W$4,0))))</f>
        <v>792.94618234747031</v>
      </c>
      <c r="J45" s="168">
        <f ca="1">IF($C45-J$1&lt;År1,0,I44*(1-VLOOKUP($A45,[1]Hugst!$R$5:$W$9,MATCH(ROUNDUP((J$1)/10,0)*10,[1]Hugst!$R$4:$W$4,0))))</f>
        <v>796.00190674584883</v>
      </c>
      <c r="K45" s="168">
        <f ca="1">IF($C45-K$1&lt;År1,0,J44*(1-VLOOKUP($A45,[1]Hugst!$R$5:$W$9,MATCH(ROUNDUP((K$1)/10,0)*10,[1]Hugst!$R$4:$W$4,0))))</f>
        <v>799.07298654317856</v>
      </c>
      <c r="L45" s="168">
        <f ca="1">IF($C45-L$1&lt;År1,0,K44*(1-VLOOKUP($A45,[1]Hugst!$R$5:$W$9,MATCH(ROUNDUP((L$1)/10,0)*10,[1]Hugst!$R$4:$W$4,0))))</f>
        <v>802.15949890232878</v>
      </c>
      <c r="M45" s="168">
        <f ca="1">IF($C45-M$1&lt;År1,0,L44*(1-VLOOKUP($A45,[1]Hugst!$R$5:$W$9,MATCH(ROUNDUP((M$1)/10,0)*10,[1]Hugst!$R$4:$W$4,0))))</f>
        <v>805.26152137380268</v>
      </c>
      <c r="N45" s="168">
        <f ca="1">IF($C45-N$1&lt;År1,0,M44*(1-VLOOKUP($A45,[1]Hugst!$R$5:$W$9,MATCH(ROUNDUP((N$1)/10,0)*10,[1]Hugst!$R$4:$W$4,0))))</f>
        <v>808.37913189790561</v>
      </c>
      <c r="O45" s="168">
        <f ca="1">IF($C45-O$1&lt;År1,0,N44*(1-VLOOKUP($A45,[1]Hugst!$R$5:$W$9,MATCH(ROUNDUP((O$1)/10,0)*10,[1]Hugst!$R$4:$W$4,0))))</f>
        <v>811.51240880657861</v>
      </c>
      <c r="P45" s="168">
        <f ca="1">IF($C45-P$1&lt;År1,0,O44*(1-VLOOKUP($A45,[1]Hugst!$R$5:$W$9,MATCH(ROUNDUP((P$1)/10,0)*10,[1]Hugst!$R$4:$W$4,0))))</f>
        <v>814.66143082533381</v>
      </c>
      <c r="Q45" s="168">
        <f ca="1">IF($C45-Q$1&lt;År1,0,P44*(1-VLOOKUP($A45,[1]Hugst!$R$5:$W$9,MATCH(ROUNDUP((Q$1)/10,0)*10,[1]Hugst!$R$4:$W$4,0))))</f>
        <v>817.82627707532083</v>
      </c>
      <c r="R45" s="168">
        <f ca="1">IF($C45-R$1&lt;År1,0,Q44*(1-VLOOKUP($A45,[1]Hugst!$R$5:$W$9,MATCH(ROUNDUP((R$1)/10,0)*10,[1]Hugst!$R$4:$W$4,0))))</f>
        <v>821.00702707532037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596.01828187548381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780.87530895080931</v>
      </c>
      <c r="G46" s="168">
        <f ca="1">IF($C46-G$1&lt;År1,0,F45*(1-VLOOKUP($A46,[1]Hugst!$R$5:$W$9,MATCH(ROUNDUP((G$1)/10,0)*10,[1]Hugst!$R$4:$W$4,0))))</f>
        <v>783.870375693906</v>
      </c>
      <c r="H46" s="168">
        <f ca="1">IF($C46-H$1&lt;År1,0,G45*(1-VLOOKUP($A46,[1]Hugst!$R$5:$W$9,MATCH(ROUNDUP((H$1)/10,0)*10,[1]Hugst!$R$4:$W$4,0))))</f>
        <v>786.88049302363584</v>
      </c>
      <c r="I46" s="168">
        <f ca="1">IF($C46-I$1&lt;År1,0,H45*(1-VLOOKUP($A46,[1]Hugst!$R$5:$W$9,MATCH(ROUNDUP((I$1)/10,0)*10,[1]Hugst!$R$4:$W$4,0))))</f>
        <v>789.90573657113418</v>
      </c>
      <c r="J46" s="168">
        <f ca="1">IF($C46-J$1&lt;År1,0,I45*(1-VLOOKUP($A46,[1]Hugst!$R$5:$W$9,MATCH(ROUNDUP((J$1)/10,0)*10,[1]Hugst!$R$4:$W$4,0))))</f>
        <v>792.94618234747031</v>
      </c>
      <c r="K46" s="168">
        <f ca="1">IF($C46-K$1&lt;År1,0,J45*(1-VLOOKUP($A46,[1]Hugst!$R$5:$W$9,MATCH(ROUNDUP((K$1)/10,0)*10,[1]Hugst!$R$4:$W$4,0))))</f>
        <v>796.00190674584883</v>
      </c>
      <c r="L46" s="168">
        <f ca="1">IF($C46-L$1&lt;År1,0,K45*(1-VLOOKUP($A46,[1]Hugst!$R$5:$W$9,MATCH(ROUNDUP((L$1)/10,0)*10,[1]Hugst!$R$4:$W$4,0))))</f>
        <v>799.07298654317856</v>
      </c>
      <c r="M46" s="168">
        <f ca="1">IF($C46-M$1&lt;År1,0,L45*(1-VLOOKUP($A46,[1]Hugst!$R$5:$W$9,MATCH(ROUNDUP((M$1)/10,0)*10,[1]Hugst!$R$4:$W$4,0))))</f>
        <v>802.15949890232878</v>
      </c>
      <c r="N46" s="168">
        <f ca="1">IF($C46-N$1&lt;År1,0,M45*(1-VLOOKUP($A46,[1]Hugst!$R$5:$W$9,MATCH(ROUNDUP((N$1)/10,0)*10,[1]Hugst!$R$4:$W$4,0))))</f>
        <v>805.26152137380268</v>
      </c>
      <c r="O46" s="168">
        <f ca="1">IF($C46-O$1&lt;År1,0,N45*(1-VLOOKUP($A46,[1]Hugst!$R$5:$W$9,MATCH(ROUNDUP((O$1)/10,0)*10,[1]Hugst!$R$4:$W$4,0))))</f>
        <v>808.37913189790561</v>
      </c>
      <c r="P46" s="168">
        <f ca="1">IF($C46-P$1&lt;År1,0,O45*(1-VLOOKUP($A46,[1]Hugst!$R$5:$W$9,MATCH(ROUNDUP((P$1)/10,0)*10,[1]Hugst!$R$4:$W$4,0))))</f>
        <v>811.51240880657861</v>
      </c>
      <c r="Q46" s="168">
        <f ca="1">IF($C46-Q$1&lt;År1,0,P45*(1-VLOOKUP($A46,[1]Hugst!$R$5:$W$9,MATCH(ROUNDUP((Q$1)/10,0)*10,[1]Hugst!$R$4:$W$4,0))))</f>
        <v>814.66143082533381</v>
      </c>
      <c r="R46" s="168">
        <f ca="1">IF($C46-R$1&lt;År1,0,Q45*(1-VLOOKUP($A46,[1]Hugst!$R$5:$W$9,MATCH(ROUNDUP((R$1)/10,0)*10,[1]Hugst!$R$4:$W$4,0))))</f>
        <v>817.82627707532083</v>
      </c>
      <c r="S46" s="168">
        <f ca="1">IF($C46-S$1&lt;År1,0,R45*(1-VLOOKUP($A46,[1]Hugst!$R$5:$W$9,MATCH(ROUNDUP((S$1)/10,0)*10,[1]Hugst!$R$4:$W$4,0))))</f>
        <v>821.00702707532037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593.03819046610442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777.89521754142993</v>
      </c>
      <c r="G47" s="168">
        <f ca="1">IF($C47-G$1&lt;År1,0,F46*(1-VLOOKUP($A47,[1]Hugst!$R$5:$W$9,MATCH(ROUNDUP((G$1)/10,0)*10,[1]Hugst!$R$4:$W$4,0))))</f>
        <v>780.87530895080931</v>
      </c>
      <c r="H47" s="168">
        <f ca="1">IF($C47-H$1&lt;År1,0,G46*(1-VLOOKUP($A47,[1]Hugst!$R$5:$W$9,MATCH(ROUNDUP((H$1)/10,0)*10,[1]Hugst!$R$4:$W$4,0))))</f>
        <v>783.870375693906</v>
      </c>
      <c r="I47" s="168">
        <f ca="1">IF($C47-I$1&lt;År1,0,H46*(1-VLOOKUP($A47,[1]Hugst!$R$5:$W$9,MATCH(ROUNDUP((I$1)/10,0)*10,[1]Hugst!$R$4:$W$4,0))))</f>
        <v>786.88049302363584</v>
      </c>
      <c r="J47" s="168">
        <f ca="1">IF($C47-J$1&lt;År1,0,I46*(1-VLOOKUP($A47,[1]Hugst!$R$5:$W$9,MATCH(ROUNDUP((J$1)/10,0)*10,[1]Hugst!$R$4:$W$4,0))))</f>
        <v>789.90573657113418</v>
      </c>
      <c r="K47" s="168">
        <f ca="1">IF($C47-K$1&lt;År1,0,J46*(1-VLOOKUP($A47,[1]Hugst!$R$5:$W$9,MATCH(ROUNDUP((K$1)/10,0)*10,[1]Hugst!$R$4:$W$4,0))))</f>
        <v>792.94618234747031</v>
      </c>
      <c r="L47" s="168">
        <f ca="1">IF($C47-L$1&lt;År1,0,K46*(1-VLOOKUP($A47,[1]Hugst!$R$5:$W$9,MATCH(ROUNDUP((L$1)/10,0)*10,[1]Hugst!$R$4:$W$4,0))))</f>
        <v>796.00190674584883</v>
      </c>
      <c r="M47" s="168">
        <f ca="1">IF($C47-M$1&lt;År1,0,L46*(1-VLOOKUP($A47,[1]Hugst!$R$5:$W$9,MATCH(ROUNDUP((M$1)/10,0)*10,[1]Hugst!$R$4:$W$4,0))))</f>
        <v>799.07298654317856</v>
      </c>
      <c r="N47" s="168">
        <f ca="1">IF($C47-N$1&lt;År1,0,M46*(1-VLOOKUP($A47,[1]Hugst!$R$5:$W$9,MATCH(ROUNDUP((N$1)/10,0)*10,[1]Hugst!$R$4:$W$4,0))))</f>
        <v>802.15949890232878</v>
      </c>
      <c r="O47" s="168">
        <f ca="1">IF($C47-O$1&lt;År1,0,N46*(1-VLOOKUP($A47,[1]Hugst!$R$5:$W$9,MATCH(ROUNDUP((O$1)/10,0)*10,[1]Hugst!$R$4:$W$4,0))))</f>
        <v>805.26152137380268</v>
      </c>
      <c r="P47" s="168">
        <f ca="1">IF($C47-P$1&lt;År1,0,O46*(1-VLOOKUP($A47,[1]Hugst!$R$5:$W$9,MATCH(ROUNDUP((P$1)/10,0)*10,[1]Hugst!$R$4:$W$4,0))))</f>
        <v>808.37913189790561</v>
      </c>
      <c r="Q47" s="168">
        <f ca="1">IF($C47-Q$1&lt;År1,0,P46*(1-VLOOKUP($A47,[1]Hugst!$R$5:$W$9,MATCH(ROUNDUP((Q$1)/10,0)*10,[1]Hugst!$R$4:$W$4,0))))</f>
        <v>811.51240880657861</v>
      </c>
      <c r="R47" s="168">
        <f ca="1">IF($C47-R$1&lt;År1,0,Q46*(1-VLOOKUP($A47,[1]Hugst!$R$5:$W$9,MATCH(ROUNDUP((R$1)/10,0)*10,[1]Hugst!$R$4:$W$4,0))))</f>
        <v>814.66143082533381</v>
      </c>
      <c r="S47" s="168">
        <f ca="1">IF($C47-S$1&lt;År1,0,R46*(1-VLOOKUP($A47,[1]Hugst!$R$5:$W$9,MATCH(ROUNDUP((S$1)/10,0)*10,[1]Hugst!$R$4:$W$4,0))))</f>
        <v>817.82627707532083</v>
      </c>
      <c r="T47" s="168">
        <f ca="1">IF($C47-T$1&lt;År1,0,S46*(1-VLOOKUP($A47,[1]Hugst!$R$5:$W$9,MATCH(ROUNDUP((T$1)/10,0)*10,[1]Hugst!$R$4:$W$4,0))))</f>
        <v>821.00702707532037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590.07299951379537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774.93002658912087</v>
      </c>
      <c r="G48" s="168">
        <f ca="1">IF($C48-G$1&lt;År1,0,F47*(1-VLOOKUP($A48,[1]Hugst!$R$5:$W$9,MATCH(ROUNDUP((G$1)/10,0)*10,[1]Hugst!$R$4:$W$4,0))))</f>
        <v>777.89521754142993</v>
      </c>
      <c r="H48" s="168">
        <f ca="1">IF($C48-H$1&lt;År1,0,G47*(1-VLOOKUP($A48,[1]Hugst!$R$5:$W$9,MATCH(ROUNDUP((H$1)/10,0)*10,[1]Hugst!$R$4:$W$4,0))))</f>
        <v>780.87530895080931</v>
      </c>
      <c r="I48" s="168">
        <f ca="1">IF($C48-I$1&lt;År1,0,H47*(1-VLOOKUP($A48,[1]Hugst!$R$5:$W$9,MATCH(ROUNDUP((I$1)/10,0)*10,[1]Hugst!$R$4:$W$4,0))))</f>
        <v>783.870375693906</v>
      </c>
      <c r="J48" s="168">
        <f ca="1">IF($C48-J$1&lt;År1,0,I47*(1-VLOOKUP($A48,[1]Hugst!$R$5:$W$9,MATCH(ROUNDUP((J$1)/10,0)*10,[1]Hugst!$R$4:$W$4,0))))</f>
        <v>786.88049302363584</v>
      </c>
      <c r="K48" s="168">
        <f ca="1">IF($C48-K$1&lt;År1,0,J47*(1-VLOOKUP($A48,[1]Hugst!$R$5:$W$9,MATCH(ROUNDUP((K$1)/10,0)*10,[1]Hugst!$R$4:$W$4,0))))</f>
        <v>789.90573657113418</v>
      </c>
      <c r="L48" s="168">
        <f ca="1">IF($C48-L$1&lt;År1,0,K47*(1-VLOOKUP($A48,[1]Hugst!$R$5:$W$9,MATCH(ROUNDUP((L$1)/10,0)*10,[1]Hugst!$R$4:$W$4,0))))</f>
        <v>792.94618234747031</v>
      </c>
      <c r="M48" s="168">
        <f ca="1">IF($C48-M$1&lt;År1,0,L47*(1-VLOOKUP($A48,[1]Hugst!$R$5:$W$9,MATCH(ROUNDUP((M$1)/10,0)*10,[1]Hugst!$R$4:$W$4,0))))</f>
        <v>796.00190674584883</v>
      </c>
      <c r="N48" s="168">
        <f ca="1">IF($C48-N$1&lt;År1,0,M47*(1-VLOOKUP($A48,[1]Hugst!$R$5:$W$9,MATCH(ROUNDUP((N$1)/10,0)*10,[1]Hugst!$R$4:$W$4,0))))</f>
        <v>799.07298654317856</v>
      </c>
      <c r="O48" s="168">
        <f ca="1">IF($C48-O$1&lt;År1,0,N47*(1-VLOOKUP($A48,[1]Hugst!$R$5:$W$9,MATCH(ROUNDUP((O$1)/10,0)*10,[1]Hugst!$R$4:$W$4,0))))</f>
        <v>802.15949890232878</v>
      </c>
      <c r="P48" s="168">
        <f ca="1">IF($C48-P$1&lt;År1,0,O47*(1-VLOOKUP($A48,[1]Hugst!$R$5:$W$9,MATCH(ROUNDUP((P$1)/10,0)*10,[1]Hugst!$R$4:$W$4,0))))</f>
        <v>805.26152137380268</v>
      </c>
      <c r="Q48" s="168">
        <f ca="1">IF($C48-Q$1&lt;År1,0,P47*(1-VLOOKUP($A48,[1]Hugst!$R$5:$W$9,MATCH(ROUNDUP((Q$1)/10,0)*10,[1]Hugst!$R$4:$W$4,0))))</f>
        <v>808.37913189790561</v>
      </c>
      <c r="R48" s="168">
        <f ca="1">IF($C48-R$1&lt;År1,0,Q47*(1-VLOOKUP($A48,[1]Hugst!$R$5:$W$9,MATCH(ROUNDUP((R$1)/10,0)*10,[1]Hugst!$R$4:$W$4,0))))</f>
        <v>811.51240880657861</v>
      </c>
      <c r="S48" s="168">
        <f ca="1">IF($C48-S$1&lt;År1,0,R47*(1-VLOOKUP($A48,[1]Hugst!$R$5:$W$9,MATCH(ROUNDUP((S$1)/10,0)*10,[1]Hugst!$R$4:$W$4,0))))</f>
        <v>814.66143082533381</v>
      </c>
      <c r="T48" s="168">
        <f ca="1">IF($C48-T$1&lt;År1,0,S47*(1-VLOOKUP($A48,[1]Hugst!$R$5:$W$9,MATCH(ROUNDUP((T$1)/10,0)*10,[1]Hugst!$R$4:$W$4,0))))</f>
        <v>817.82627707532083</v>
      </c>
      <c r="U48" s="168">
        <f ca="1">IF($C48-U$1&lt;År1,0,T47*(1-VLOOKUP($A48,[1]Hugst!$R$5:$W$9,MATCH(ROUNDUP((U$1)/10,0)*10,[1]Hugst!$R$4:$W$4,0))))</f>
        <v>821.00702707532037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587.12263451619947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771.97966159152497</v>
      </c>
      <c r="G49" s="168">
        <f ca="1">IF($C49-G$1&lt;År1,0,F48*(1-VLOOKUP($A49,[1]Hugst!$R$5:$W$9,MATCH(ROUNDUP((G$1)/10,0)*10,[1]Hugst!$R$4:$W$4,0))))</f>
        <v>774.93002658912087</v>
      </c>
      <c r="H49" s="168">
        <f ca="1">IF($C49-H$1&lt;År1,0,G48*(1-VLOOKUP($A49,[1]Hugst!$R$5:$W$9,MATCH(ROUNDUP((H$1)/10,0)*10,[1]Hugst!$R$4:$W$4,0))))</f>
        <v>777.89521754142993</v>
      </c>
      <c r="I49" s="168">
        <f ca="1">IF($C49-I$1&lt;År1,0,H48*(1-VLOOKUP($A49,[1]Hugst!$R$5:$W$9,MATCH(ROUNDUP((I$1)/10,0)*10,[1]Hugst!$R$4:$W$4,0))))</f>
        <v>780.87530895080931</v>
      </c>
      <c r="J49" s="168">
        <f ca="1">IF($C49-J$1&lt;År1,0,I48*(1-VLOOKUP($A49,[1]Hugst!$R$5:$W$9,MATCH(ROUNDUP((J$1)/10,0)*10,[1]Hugst!$R$4:$W$4,0))))</f>
        <v>783.870375693906</v>
      </c>
      <c r="K49" s="168">
        <f ca="1">IF($C49-K$1&lt;År1,0,J48*(1-VLOOKUP($A49,[1]Hugst!$R$5:$W$9,MATCH(ROUNDUP((K$1)/10,0)*10,[1]Hugst!$R$4:$W$4,0))))</f>
        <v>786.88049302363584</v>
      </c>
      <c r="L49" s="168">
        <f ca="1">IF($C49-L$1&lt;År1,0,K48*(1-VLOOKUP($A49,[1]Hugst!$R$5:$W$9,MATCH(ROUNDUP((L$1)/10,0)*10,[1]Hugst!$R$4:$W$4,0))))</f>
        <v>789.90573657113418</v>
      </c>
      <c r="M49" s="168">
        <f ca="1">IF($C49-M$1&lt;År1,0,L48*(1-VLOOKUP($A49,[1]Hugst!$R$5:$W$9,MATCH(ROUNDUP((M$1)/10,0)*10,[1]Hugst!$R$4:$W$4,0))))</f>
        <v>792.94618234747031</v>
      </c>
      <c r="N49" s="168">
        <f ca="1">IF($C49-N$1&lt;År1,0,M48*(1-VLOOKUP($A49,[1]Hugst!$R$5:$W$9,MATCH(ROUNDUP((N$1)/10,0)*10,[1]Hugst!$R$4:$W$4,0))))</f>
        <v>796.00190674584883</v>
      </c>
      <c r="O49" s="168">
        <f ca="1">IF($C49-O$1&lt;År1,0,N48*(1-VLOOKUP($A49,[1]Hugst!$R$5:$W$9,MATCH(ROUNDUP((O$1)/10,0)*10,[1]Hugst!$R$4:$W$4,0))))</f>
        <v>799.07298654317856</v>
      </c>
      <c r="P49" s="168">
        <f ca="1">IF($C49-P$1&lt;År1,0,O48*(1-VLOOKUP($A49,[1]Hugst!$R$5:$W$9,MATCH(ROUNDUP((P$1)/10,0)*10,[1]Hugst!$R$4:$W$4,0))))</f>
        <v>802.15949890232878</v>
      </c>
      <c r="Q49" s="168">
        <f ca="1">IF($C49-Q$1&lt;År1,0,P48*(1-VLOOKUP($A49,[1]Hugst!$R$5:$W$9,MATCH(ROUNDUP((Q$1)/10,0)*10,[1]Hugst!$R$4:$W$4,0))))</f>
        <v>805.26152137380268</v>
      </c>
      <c r="R49" s="168">
        <f ca="1">IF($C49-R$1&lt;År1,0,Q48*(1-VLOOKUP($A49,[1]Hugst!$R$5:$W$9,MATCH(ROUNDUP((R$1)/10,0)*10,[1]Hugst!$R$4:$W$4,0))))</f>
        <v>808.37913189790561</v>
      </c>
      <c r="S49" s="168">
        <f ca="1">IF($C49-S$1&lt;År1,0,R48*(1-VLOOKUP($A49,[1]Hugst!$R$5:$W$9,MATCH(ROUNDUP((S$1)/10,0)*10,[1]Hugst!$R$4:$W$4,0))))</f>
        <v>811.51240880657861</v>
      </c>
      <c r="T49" s="168">
        <f ca="1">IF($C49-T$1&lt;År1,0,S48*(1-VLOOKUP($A49,[1]Hugst!$R$5:$W$9,MATCH(ROUNDUP((T$1)/10,0)*10,[1]Hugst!$R$4:$W$4,0))))</f>
        <v>814.66143082533381</v>
      </c>
      <c r="U49" s="168">
        <f ca="1">IF($C49-U$1&lt;År1,0,T48*(1-VLOOKUP($A49,[1]Hugst!$R$5:$W$9,MATCH(ROUNDUP((U$1)/10,0)*10,[1]Hugst!$R$4:$W$4,0))))</f>
        <v>817.82627707532083</v>
      </c>
      <c r="V49" s="168">
        <f ca="1">IF($C49-V$1&lt;År1,0,U48*(1-VLOOKUP($A49,[1]Hugst!$R$5:$W$9,MATCH(ROUNDUP((V$1)/10,0)*10,[1]Hugst!$R$4:$W$4,0))))</f>
        <v>821.00702707532037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584.18702134363411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769.04404841895962</v>
      </c>
      <c r="G50" s="168">
        <f ca="1">IF($C50-G$1&lt;År1,0,F49*(1-VLOOKUP($A50,[1]Hugst!$R$5:$W$9,MATCH(ROUNDUP((G$1)/10,0)*10,[1]Hugst!$R$4:$W$4,0))))</f>
        <v>771.97966159152497</v>
      </c>
      <c r="H50" s="168">
        <f ca="1">IF($C50-H$1&lt;År1,0,G49*(1-VLOOKUP($A50,[1]Hugst!$R$5:$W$9,MATCH(ROUNDUP((H$1)/10,0)*10,[1]Hugst!$R$4:$W$4,0))))</f>
        <v>774.93002658912087</v>
      </c>
      <c r="I50" s="168">
        <f ca="1">IF($C50-I$1&lt;År1,0,H49*(1-VLOOKUP($A50,[1]Hugst!$R$5:$W$9,MATCH(ROUNDUP((I$1)/10,0)*10,[1]Hugst!$R$4:$W$4,0))))</f>
        <v>777.89521754142993</v>
      </c>
      <c r="J50" s="168">
        <f ca="1">IF($C50-J$1&lt;År1,0,I49*(1-VLOOKUP($A50,[1]Hugst!$R$5:$W$9,MATCH(ROUNDUP((J$1)/10,0)*10,[1]Hugst!$R$4:$W$4,0))))</f>
        <v>780.87530895080931</v>
      </c>
      <c r="K50" s="168">
        <f ca="1">IF($C50-K$1&lt;År1,0,J49*(1-VLOOKUP($A50,[1]Hugst!$R$5:$W$9,MATCH(ROUNDUP((K$1)/10,0)*10,[1]Hugst!$R$4:$W$4,0))))</f>
        <v>783.870375693906</v>
      </c>
      <c r="L50" s="168">
        <f ca="1">IF($C50-L$1&lt;År1,0,K49*(1-VLOOKUP($A50,[1]Hugst!$R$5:$W$9,MATCH(ROUNDUP((L$1)/10,0)*10,[1]Hugst!$R$4:$W$4,0))))</f>
        <v>786.88049302363584</v>
      </c>
      <c r="M50" s="168">
        <f ca="1">IF($C50-M$1&lt;År1,0,L49*(1-VLOOKUP($A50,[1]Hugst!$R$5:$W$9,MATCH(ROUNDUP((M$1)/10,0)*10,[1]Hugst!$R$4:$W$4,0))))</f>
        <v>789.90573657113418</v>
      </c>
      <c r="N50" s="168">
        <f ca="1">IF($C50-N$1&lt;År1,0,M49*(1-VLOOKUP($A50,[1]Hugst!$R$5:$W$9,MATCH(ROUNDUP((N$1)/10,0)*10,[1]Hugst!$R$4:$W$4,0))))</f>
        <v>792.94618234747031</v>
      </c>
      <c r="O50" s="168">
        <f ca="1">IF($C50-O$1&lt;År1,0,N49*(1-VLOOKUP($A50,[1]Hugst!$R$5:$W$9,MATCH(ROUNDUP((O$1)/10,0)*10,[1]Hugst!$R$4:$W$4,0))))</f>
        <v>796.00190674584883</v>
      </c>
      <c r="P50" s="168">
        <f ca="1">IF($C50-P$1&lt;År1,0,O49*(1-VLOOKUP($A50,[1]Hugst!$R$5:$W$9,MATCH(ROUNDUP((P$1)/10,0)*10,[1]Hugst!$R$4:$W$4,0))))</f>
        <v>799.07298654317856</v>
      </c>
      <c r="Q50" s="168">
        <f ca="1">IF($C50-Q$1&lt;År1,0,P49*(1-VLOOKUP($A50,[1]Hugst!$R$5:$W$9,MATCH(ROUNDUP((Q$1)/10,0)*10,[1]Hugst!$R$4:$W$4,0))))</f>
        <v>802.15949890232878</v>
      </c>
      <c r="R50" s="168">
        <f ca="1">IF($C50-R$1&lt;År1,0,Q49*(1-VLOOKUP($A50,[1]Hugst!$R$5:$W$9,MATCH(ROUNDUP((R$1)/10,0)*10,[1]Hugst!$R$4:$W$4,0))))</f>
        <v>805.26152137380268</v>
      </c>
      <c r="S50" s="168">
        <f ca="1">IF($C50-S$1&lt;År1,0,R49*(1-VLOOKUP($A50,[1]Hugst!$R$5:$W$9,MATCH(ROUNDUP((S$1)/10,0)*10,[1]Hugst!$R$4:$W$4,0))))</f>
        <v>808.37913189790561</v>
      </c>
      <c r="T50" s="168">
        <f ca="1">IF($C50-T$1&lt;År1,0,S49*(1-VLOOKUP($A50,[1]Hugst!$R$5:$W$9,MATCH(ROUNDUP((T$1)/10,0)*10,[1]Hugst!$R$4:$W$4,0))))</f>
        <v>811.51240880657861</v>
      </c>
      <c r="U50" s="168">
        <f ca="1">IF($C50-U$1&lt;År1,0,T49*(1-VLOOKUP($A50,[1]Hugst!$R$5:$W$9,MATCH(ROUNDUP((U$1)/10,0)*10,[1]Hugst!$R$4:$W$4,0))))</f>
        <v>814.66143082533381</v>
      </c>
      <c r="V50" s="168">
        <f ca="1">IF($C50-V$1&lt;År1,0,U49*(1-VLOOKUP($A50,[1]Hugst!$R$5:$W$9,MATCH(ROUNDUP((V$1)/10,0)*10,[1]Hugst!$R$4:$W$4,0))))</f>
        <v>817.82627707532083</v>
      </c>
      <c r="W50" s="168">
        <f ca="1">IF($C50-W$1&lt;År1,0,V49*(1-VLOOKUP($A50,[1]Hugst!$R$5:$W$9,MATCH(ROUNDUP((W$1)/10,0)*10,[1]Hugst!$R$4:$W$4,0))))</f>
        <v>821.00702707532037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581.266086236923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766.12311331224851</v>
      </c>
      <c r="G51" s="168">
        <f ca="1">IF($C51-G$1&lt;År1,0,F50*(1-VLOOKUP($A51,[1]Hugst!$R$5:$W$9,MATCH(ROUNDUP((G$1)/10,0)*10,[1]Hugst!$R$4:$W$4,0))))</f>
        <v>769.04404841895962</v>
      </c>
      <c r="H51" s="168">
        <f ca="1">IF($C51-H$1&lt;År1,0,G50*(1-VLOOKUP($A51,[1]Hugst!$R$5:$W$9,MATCH(ROUNDUP((H$1)/10,0)*10,[1]Hugst!$R$4:$W$4,0))))</f>
        <v>771.97966159152497</v>
      </c>
      <c r="I51" s="168">
        <f ca="1">IF($C51-I$1&lt;År1,0,H50*(1-VLOOKUP($A51,[1]Hugst!$R$5:$W$9,MATCH(ROUNDUP((I$1)/10,0)*10,[1]Hugst!$R$4:$W$4,0))))</f>
        <v>774.93002658912087</v>
      </c>
      <c r="J51" s="168">
        <f ca="1">IF($C51-J$1&lt;År1,0,I50*(1-VLOOKUP($A51,[1]Hugst!$R$5:$W$9,MATCH(ROUNDUP((J$1)/10,0)*10,[1]Hugst!$R$4:$W$4,0))))</f>
        <v>777.89521754142993</v>
      </c>
      <c r="K51" s="168">
        <f ca="1">IF($C51-K$1&lt;År1,0,J50*(1-VLOOKUP($A51,[1]Hugst!$R$5:$W$9,MATCH(ROUNDUP((K$1)/10,0)*10,[1]Hugst!$R$4:$W$4,0))))</f>
        <v>780.87530895080931</v>
      </c>
      <c r="L51" s="168">
        <f ca="1">IF($C51-L$1&lt;År1,0,K50*(1-VLOOKUP($A51,[1]Hugst!$R$5:$W$9,MATCH(ROUNDUP((L$1)/10,0)*10,[1]Hugst!$R$4:$W$4,0))))</f>
        <v>783.870375693906</v>
      </c>
      <c r="M51" s="168">
        <f ca="1">IF($C51-M$1&lt;År1,0,L50*(1-VLOOKUP($A51,[1]Hugst!$R$5:$W$9,MATCH(ROUNDUP((M$1)/10,0)*10,[1]Hugst!$R$4:$W$4,0))))</f>
        <v>786.88049302363584</v>
      </c>
      <c r="N51" s="168">
        <f ca="1">IF($C51-N$1&lt;År1,0,M50*(1-VLOOKUP($A51,[1]Hugst!$R$5:$W$9,MATCH(ROUNDUP((N$1)/10,0)*10,[1]Hugst!$R$4:$W$4,0))))</f>
        <v>789.90573657113418</v>
      </c>
      <c r="O51" s="168">
        <f ca="1">IF($C51-O$1&lt;År1,0,N50*(1-VLOOKUP($A51,[1]Hugst!$R$5:$W$9,MATCH(ROUNDUP((O$1)/10,0)*10,[1]Hugst!$R$4:$W$4,0))))</f>
        <v>792.94618234747031</v>
      </c>
      <c r="P51" s="168">
        <f ca="1">IF($C51-P$1&lt;År1,0,O50*(1-VLOOKUP($A51,[1]Hugst!$R$5:$W$9,MATCH(ROUNDUP((P$1)/10,0)*10,[1]Hugst!$R$4:$W$4,0))))</f>
        <v>796.00190674584883</v>
      </c>
      <c r="Q51" s="168">
        <f ca="1">IF($C51-Q$1&lt;År1,0,P50*(1-VLOOKUP($A51,[1]Hugst!$R$5:$W$9,MATCH(ROUNDUP((Q$1)/10,0)*10,[1]Hugst!$R$4:$W$4,0))))</f>
        <v>799.07298654317856</v>
      </c>
      <c r="R51" s="168">
        <f ca="1">IF($C51-R$1&lt;År1,0,Q50*(1-VLOOKUP($A51,[1]Hugst!$R$5:$W$9,MATCH(ROUNDUP((R$1)/10,0)*10,[1]Hugst!$R$4:$W$4,0))))</f>
        <v>802.15949890232878</v>
      </c>
      <c r="S51" s="168">
        <f ca="1">IF($C51-S$1&lt;År1,0,R50*(1-VLOOKUP($A51,[1]Hugst!$R$5:$W$9,MATCH(ROUNDUP((S$1)/10,0)*10,[1]Hugst!$R$4:$W$4,0))))</f>
        <v>805.26152137380268</v>
      </c>
      <c r="T51" s="168">
        <f ca="1">IF($C51-T$1&lt;År1,0,S50*(1-VLOOKUP($A51,[1]Hugst!$R$5:$W$9,MATCH(ROUNDUP((T$1)/10,0)*10,[1]Hugst!$R$4:$W$4,0))))</f>
        <v>808.37913189790561</v>
      </c>
      <c r="U51" s="168">
        <f ca="1">IF($C51-U$1&lt;År1,0,T50*(1-VLOOKUP($A51,[1]Hugst!$R$5:$W$9,MATCH(ROUNDUP((U$1)/10,0)*10,[1]Hugst!$R$4:$W$4,0))))</f>
        <v>811.51240880657861</v>
      </c>
      <c r="V51" s="168">
        <f ca="1">IF($C51-V$1&lt;År1,0,U50*(1-VLOOKUP($A51,[1]Hugst!$R$5:$W$9,MATCH(ROUNDUP((V$1)/10,0)*10,[1]Hugst!$R$4:$W$4,0))))</f>
        <v>814.66143082533381</v>
      </c>
      <c r="W51" s="168">
        <f ca="1">IF($C51-W$1&lt;År1,0,V50*(1-VLOOKUP($A51,[1]Hugst!$R$5:$W$9,MATCH(ROUNDUP((W$1)/10,0)*10,[1]Hugst!$R$4:$W$4,0))))</f>
        <v>817.82627707532083</v>
      </c>
      <c r="X51" s="168">
        <f ca="1">IF($C51-X$1&lt;År1,0,W50*(1-VLOOKUP($A51,[1]Hugst!$R$5:$W$9,MATCH(ROUNDUP((X$1)/10,0)*10,[1]Hugst!$R$4:$W$4,0))))</f>
        <v>821.00702707532037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578.35975580572267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763.21678288104818</v>
      </c>
      <c r="G52" s="168">
        <f ca="1">IF($C52-G$1&lt;År1,0,F51*(1-VLOOKUP($A52,[1]Hugst!$R$5:$W$9,MATCH(ROUNDUP((G$1)/10,0)*10,[1]Hugst!$R$4:$W$4,0))))</f>
        <v>766.12311331224851</v>
      </c>
      <c r="H52" s="168">
        <f ca="1">IF($C52-H$1&lt;År1,0,G51*(1-VLOOKUP($A52,[1]Hugst!$R$5:$W$9,MATCH(ROUNDUP((H$1)/10,0)*10,[1]Hugst!$R$4:$W$4,0))))</f>
        <v>769.04404841895962</v>
      </c>
      <c r="I52" s="168">
        <f ca="1">IF($C52-I$1&lt;År1,0,H51*(1-VLOOKUP($A52,[1]Hugst!$R$5:$W$9,MATCH(ROUNDUP((I$1)/10,0)*10,[1]Hugst!$R$4:$W$4,0))))</f>
        <v>771.97966159152497</v>
      </c>
      <c r="J52" s="168">
        <f ca="1">IF($C52-J$1&lt;År1,0,I51*(1-VLOOKUP($A52,[1]Hugst!$R$5:$W$9,MATCH(ROUNDUP((J$1)/10,0)*10,[1]Hugst!$R$4:$W$4,0))))</f>
        <v>774.93002658912087</v>
      </c>
      <c r="K52" s="168">
        <f ca="1">IF($C52-K$1&lt;År1,0,J51*(1-VLOOKUP($A52,[1]Hugst!$R$5:$W$9,MATCH(ROUNDUP((K$1)/10,0)*10,[1]Hugst!$R$4:$W$4,0))))</f>
        <v>777.89521754142993</v>
      </c>
      <c r="L52" s="168">
        <f ca="1">IF($C52-L$1&lt;År1,0,K51*(1-VLOOKUP($A52,[1]Hugst!$R$5:$W$9,MATCH(ROUNDUP((L$1)/10,0)*10,[1]Hugst!$R$4:$W$4,0))))</f>
        <v>780.87530895080931</v>
      </c>
      <c r="M52" s="168">
        <f ca="1">IF($C52-M$1&lt;År1,0,L51*(1-VLOOKUP($A52,[1]Hugst!$R$5:$W$9,MATCH(ROUNDUP((M$1)/10,0)*10,[1]Hugst!$R$4:$W$4,0))))</f>
        <v>783.870375693906</v>
      </c>
      <c r="N52" s="168">
        <f ca="1">IF($C52-N$1&lt;År1,0,M51*(1-VLOOKUP($A52,[1]Hugst!$R$5:$W$9,MATCH(ROUNDUP((N$1)/10,0)*10,[1]Hugst!$R$4:$W$4,0))))</f>
        <v>786.88049302363584</v>
      </c>
      <c r="O52" s="168">
        <f ca="1">IF($C52-O$1&lt;År1,0,N51*(1-VLOOKUP($A52,[1]Hugst!$R$5:$W$9,MATCH(ROUNDUP((O$1)/10,0)*10,[1]Hugst!$R$4:$W$4,0))))</f>
        <v>789.90573657113418</v>
      </c>
      <c r="P52" s="168">
        <f ca="1">IF($C52-P$1&lt;År1,0,O51*(1-VLOOKUP($A52,[1]Hugst!$R$5:$W$9,MATCH(ROUNDUP((P$1)/10,0)*10,[1]Hugst!$R$4:$W$4,0))))</f>
        <v>792.94618234747031</v>
      </c>
      <c r="Q52" s="168">
        <f ca="1">IF($C52-Q$1&lt;År1,0,P51*(1-VLOOKUP($A52,[1]Hugst!$R$5:$W$9,MATCH(ROUNDUP((Q$1)/10,0)*10,[1]Hugst!$R$4:$W$4,0))))</f>
        <v>796.00190674584883</v>
      </c>
      <c r="R52" s="168">
        <f ca="1">IF($C52-R$1&lt;År1,0,Q51*(1-VLOOKUP($A52,[1]Hugst!$R$5:$W$9,MATCH(ROUNDUP((R$1)/10,0)*10,[1]Hugst!$R$4:$W$4,0))))</f>
        <v>799.07298654317856</v>
      </c>
      <c r="S52" s="168">
        <f ca="1">IF($C52-S$1&lt;År1,0,R51*(1-VLOOKUP($A52,[1]Hugst!$R$5:$W$9,MATCH(ROUNDUP((S$1)/10,0)*10,[1]Hugst!$R$4:$W$4,0))))</f>
        <v>802.15949890232878</v>
      </c>
      <c r="T52" s="168">
        <f ca="1">IF($C52-T$1&lt;År1,0,S51*(1-VLOOKUP($A52,[1]Hugst!$R$5:$W$9,MATCH(ROUNDUP((T$1)/10,0)*10,[1]Hugst!$R$4:$W$4,0))))</f>
        <v>805.26152137380268</v>
      </c>
      <c r="U52" s="168">
        <f ca="1">IF($C52-U$1&lt;År1,0,T51*(1-VLOOKUP($A52,[1]Hugst!$R$5:$W$9,MATCH(ROUNDUP((U$1)/10,0)*10,[1]Hugst!$R$4:$W$4,0))))</f>
        <v>808.37913189790561</v>
      </c>
      <c r="V52" s="168">
        <f ca="1">IF($C52-V$1&lt;År1,0,U51*(1-VLOOKUP($A52,[1]Hugst!$R$5:$W$9,MATCH(ROUNDUP((V$1)/10,0)*10,[1]Hugst!$R$4:$W$4,0))))</f>
        <v>811.51240880657861</v>
      </c>
      <c r="W52" s="168">
        <f ca="1">IF($C52-W$1&lt;År1,0,V51*(1-VLOOKUP($A52,[1]Hugst!$R$5:$W$9,MATCH(ROUNDUP((W$1)/10,0)*10,[1]Hugst!$R$4:$W$4,0))))</f>
        <v>814.66143082533381</v>
      </c>
      <c r="X52" s="168">
        <f ca="1">IF($C52-X$1&lt;År1,0,W51*(1-VLOOKUP($A52,[1]Hugst!$R$5:$W$9,MATCH(ROUNDUP((X$1)/10,0)*10,[1]Hugst!$R$4:$W$4,0))))</f>
        <v>817.82627707532083</v>
      </c>
      <c r="Y52" s="168">
        <f ca="1">IF($C52-Y$1&lt;År1,0,X51*(1-VLOOKUP($A52,[1]Hugst!$R$5:$W$9,MATCH(ROUNDUP((Y$1)/10,0)*10,[1]Hugst!$R$4:$W$4,0))))</f>
        <v>821.00702707532037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575.46795702668896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760.32498410201447</v>
      </c>
      <c r="G53" s="168">
        <f ca="1">IF($C53-G$1&lt;År1,0,F52*(1-VLOOKUP($A53,[1]Hugst!$R$5:$W$9,MATCH(ROUNDUP((G$1)/10,0)*10,[1]Hugst!$R$4:$W$4,0))))</f>
        <v>763.21678288104818</v>
      </c>
      <c r="H53" s="168">
        <f ca="1">IF($C53-H$1&lt;År1,0,G52*(1-VLOOKUP($A53,[1]Hugst!$R$5:$W$9,MATCH(ROUNDUP((H$1)/10,0)*10,[1]Hugst!$R$4:$W$4,0))))</f>
        <v>766.12311331224851</v>
      </c>
      <c r="I53" s="168">
        <f ca="1">IF($C53-I$1&lt;År1,0,H52*(1-VLOOKUP($A53,[1]Hugst!$R$5:$W$9,MATCH(ROUNDUP((I$1)/10,0)*10,[1]Hugst!$R$4:$W$4,0))))</f>
        <v>769.04404841895962</v>
      </c>
      <c r="J53" s="168">
        <f ca="1">IF($C53-J$1&lt;År1,0,I52*(1-VLOOKUP($A53,[1]Hugst!$R$5:$W$9,MATCH(ROUNDUP((J$1)/10,0)*10,[1]Hugst!$R$4:$W$4,0))))</f>
        <v>771.97966159152497</v>
      </c>
      <c r="K53" s="168">
        <f ca="1">IF($C53-K$1&lt;År1,0,J52*(1-VLOOKUP($A53,[1]Hugst!$R$5:$W$9,MATCH(ROUNDUP((K$1)/10,0)*10,[1]Hugst!$R$4:$W$4,0))))</f>
        <v>774.93002658912087</v>
      </c>
      <c r="L53" s="168">
        <f ca="1">IF($C53-L$1&lt;År1,0,K52*(1-VLOOKUP($A53,[1]Hugst!$R$5:$W$9,MATCH(ROUNDUP((L$1)/10,0)*10,[1]Hugst!$R$4:$W$4,0))))</f>
        <v>777.89521754142993</v>
      </c>
      <c r="M53" s="168">
        <f ca="1">IF($C53-M$1&lt;År1,0,L52*(1-VLOOKUP($A53,[1]Hugst!$R$5:$W$9,MATCH(ROUNDUP((M$1)/10,0)*10,[1]Hugst!$R$4:$W$4,0))))</f>
        <v>780.87530895080931</v>
      </c>
      <c r="N53" s="168">
        <f ca="1">IF($C53-N$1&lt;År1,0,M52*(1-VLOOKUP($A53,[1]Hugst!$R$5:$W$9,MATCH(ROUNDUP((N$1)/10,0)*10,[1]Hugst!$R$4:$W$4,0))))</f>
        <v>783.870375693906</v>
      </c>
      <c r="O53" s="168">
        <f ca="1">IF($C53-O$1&lt;År1,0,N52*(1-VLOOKUP($A53,[1]Hugst!$R$5:$W$9,MATCH(ROUNDUP((O$1)/10,0)*10,[1]Hugst!$R$4:$W$4,0))))</f>
        <v>786.88049302363584</v>
      </c>
      <c r="P53" s="168">
        <f ca="1">IF($C53-P$1&lt;År1,0,O52*(1-VLOOKUP($A53,[1]Hugst!$R$5:$W$9,MATCH(ROUNDUP((P$1)/10,0)*10,[1]Hugst!$R$4:$W$4,0))))</f>
        <v>789.90573657113418</v>
      </c>
      <c r="Q53" s="168">
        <f ca="1">IF($C53-Q$1&lt;År1,0,P52*(1-VLOOKUP($A53,[1]Hugst!$R$5:$W$9,MATCH(ROUNDUP((Q$1)/10,0)*10,[1]Hugst!$R$4:$W$4,0))))</f>
        <v>792.94618234747031</v>
      </c>
      <c r="R53" s="168">
        <f ca="1">IF($C53-R$1&lt;År1,0,Q52*(1-VLOOKUP($A53,[1]Hugst!$R$5:$W$9,MATCH(ROUNDUP((R$1)/10,0)*10,[1]Hugst!$R$4:$W$4,0))))</f>
        <v>796.00190674584883</v>
      </c>
      <c r="S53" s="168">
        <f ca="1">IF($C53-S$1&lt;År1,0,R52*(1-VLOOKUP($A53,[1]Hugst!$R$5:$W$9,MATCH(ROUNDUP((S$1)/10,0)*10,[1]Hugst!$R$4:$W$4,0))))</f>
        <v>799.07298654317856</v>
      </c>
      <c r="T53" s="168">
        <f ca="1">IF($C53-T$1&lt;År1,0,S52*(1-VLOOKUP($A53,[1]Hugst!$R$5:$W$9,MATCH(ROUNDUP((T$1)/10,0)*10,[1]Hugst!$R$4:$W$4,0))))</f>
        <v>802.15949890232878</v>
      </c>
      <c r="U53" s="168">
        <f ca="1">IF($C53-U$1&lt;År1,0,T52*(1-VLOOKUP($A53,[1]Hugst!$R$5:$W$9,MATCH(ROUNDUP((U$1)/10,0)*10,[1]Hugst!$R$4:$W$4,0))))</f>
        <v>805.26152137380268</v>
      </c>
      <c r="V53" s="168">
        <f ca="1">IF($C53-V$1&lt;År1,0,U52*(1-VLOOKUP($A53,[1]Hugst!$R$5:$W$9,MATCH(ROUNDUP((V$1)/10,0)*10,[1]Hugst!$R$4:$W$4,0))))</f>
        <v>808.37913189790561</v>
      </c>
      <c r="W53" s="168">
        <f ca="1">IF($C53-W$1&lt;År1,0,V52*(1-VLOOKUP($A53,[1]Hugst!$R$5:$W$9,MATCH(ROUNDUP((W$1)/10,0)*10,[1]Hugst!$R$4:$W$4,0))))</f>
        <v>811.51240880657861</v>
      </c>
      <c r="X53" s="168">
        <f ca="1">IF($C53-X$1&lt;År1,0,W52*(1-VLOOKUP($A53,[1]Hugst!$R$5:$W$9,MATCH(ROUNDUP((X$1)/10,0)*10,[1]Hugst!$R$4:$W$4,0))))</f>
        <v>814.66143082533381</v>
      </c>
      <c r="Y53" s="168">
        <f ca="1">IF($C53-Y$1&lt;År1,0,X52*(1-VLOOKUP($A53,[1]Hugst!$R$5:$W$9,MATCH(ROUNDUP((Y$1)/10,0)*10,[1]Hugst!$R$4:$W$4,0))))</f>
        <v>817.82627707532083</v>
      </c>
      <c r="Z53" s="168">
        <f ca="1">IF($C53-Z$1&lt;År1,0,Y52*(1-VLOOKUP($A53,[1]Hugst!$R$5:$W$9,MATCH(ROUNDUP((Z$1)/10,0)*10,[1]Hugst!$R$4:$W$4,0))))</f>
        <v>821.00702707532037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572.59061724155617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757.44764431688168</v>
      </c>
      <c r="G54" s="168">
        <f ca="1">IF($C54-G$1&lt;År1,0,F53*(1-VLOOKUP($A54,[1]Hugst!$R$5:$W$9,MATCH(ROUNDUP((G$1)/10,0)*10,[1]Hugst!$R$4:$W$4,0))))</f>
        <v>760.32498410201447</v>
      </c>
      <c r="H54" s="168">
        <f ca="1">IF($C54-H$1&lt;År1,0,G53*(1-VLOOKUP($A54,[1]Hugst!$R$5:$W$9,MATCH(ROUNDUP((H$1)/10,0)*10,[1]Hugst!$R$4:$W$4,0))))</f>
        <v>763.21678288104818</v>
      </c>
      <c r="I54" s="168">
        <f ca="1">IF($C54-I$1&lt;År1,0,H53*(1-VLOOKUP($A54,[1]Hugst!$R$5:$W$9,MATCH(ROUNDUP((I$1)/10,0)*10,[1]Hugst!$R$4:$W$4,0))))</f>
        <v>766.12311331224851</v>
      </c>
      <c r="J54" s="168">
        <f ca="1">IF($C54-J$1&lt;År1,0,I53*(1-VLOOKUP($A54,[1]Hugst!$R$5:$W$9,MATCH(ROUNDUP((J$1)/10,0)*10,[1]Hugst!$R$4:$W$4,0))))</f>
        <v>769.04404841895962</v>
      </c>
      <c r="K54" s="168">
        <f ca="1">IF($C54-K$1&lt;År1,0,J53*(1-VLOOKUP($A54,[1]Hugst!$R$5:$W$9,MATCH(ROUNDUP((K$1)/10,0)*10,[1]Hugst!$R$4:$W$4,0))))</f>
        <v>771.97966159152497</v>
      </c>
      <c r="L54" s="168">
        <f ca="1">IF($C54-L$1&lt;År1,0,K53*(1-VLOOKUP($A54,[1]Hugst!$R$5:$W$9,MATCH(ROUNDUP((L$1)/10,0)*10,[1]Hugst!$R$4:$W$4,0))))</f>
        <v>774.93002658912087</v>
      </c>
      <c r="M54" s="168">
        <f ca="1">IF($C54-M$1&lt;År1,0,L53*(1-VLOOKUP($A54,[1]Hugst!$R$5:$W$9,MATCH(ROUNDUP((M$1)/10,0)*10,[1]Hugst!$R$4:$W$4,0))))</f>
        <v>777.89521754142993</v>
      </c>
      <c r="N54" s="168">
        <f ca="1">IF($C54-N$1&lt;År1,0,M53*(1-VLOOKUP($A54,[1]Hugst!$R$5:$W$9,MATCH(ROUNDUP((N$1)/10,0)*10,[1]Hugst!$R$4:$W$4,0))))</f>
        <v>780.87530895080931</v>
      </c>
      <c r="O54" s="168">
        <f ca="1">IF($C54-O$1&lt;År1,0,N53*(1-VLOOKUP($A54,[1]Hugst!$R$5:$W$9,MATCH(ROUNDUP((O$1)/10,0)*10,[1]Hugst!$R$4:$W$4,0))))</f>
        <v>783.870375693906</v>
      </c>
      <c r="P54" s="168">
        <f ca="1">IF($C54-P$1&lt;År1,0,O53*(1-VLOOKUP($A54,[1]Hugst!$R$5:$W$9,MATCH(ROUNDUP((P$1)/10,0)*10,[1]Hugst!$R$4:$W$4,0))))</f>
        <v>786.88049302363584</v>
      </c>
      <c r="Q54" s="168">
        <f ca="1">IF($C54-Q$1&lt;År1,0,P53*(1-VLOOKUP($A54,[1]Hugst!$R$5:$W$9,MATCH(ROUNDUP((Q$1)/10,0)*10,[1]Hugst!$R$4:$W$4,0))))</f>
        <v>789.90573657113418</v>
      </c>
      <c r="R54" s="168">
        <f ca="1">IF($C54-R$1&lt;År1,0,Q53*(1-VLOOKUP($A54,[1]Hugst!$R$5:$W$9,MATCH(ROUNDUP((R$1)/10,0)*10,[1]Hugst!$R$4:$W$4,0))))</f>
        <v>792.94618234747031</v>
      </c>
      <c r="S54" s="168">
        <f ca="1">IF($C54-S$1&lt;År1,0,R53*(1-VLOOKUP($A54,[1]Hugst!$R$5:$W$9,MATCH(ROUNDUP((S$1)/10,0)*10,[1]Hugst!$R$4:$W$4,0))))</f>
        <v>796.00190674584883</v>
      </c>
      <c r="T54" s="168">
        <f ca="1">IF($C54-T$1&lt;År1,0,S53*(1-VLOOKUP($A54,[1]Hugst!$R$5:$W$9,MATCH(ROUNDUP((T$1)/10,0)*10,[1]Hugst!$R$4:$W$4,0))))</f>
        <v>799.07298654317856</v>
      </c>
      <c r="U54" s="168">
        <f ca="1">IF($C54-U$1&lt;År1,0,T53*(1-VLOOKUP($A54,[1]Hugst!$R$5:$W$9,MATCH(ROUNDUP((U$1)/10,0)*10,[1]Hugst!$R$4:$W$4,0))))</f>
        <v>802.15949890232878</v>
      </c>
      <c r="V54" s="168">
        <f ca="1">IF($C54-V$1&lt;År1,0,U53*(1-VLOOKUP($A54,[1]Hugst!$R$5:$W$9,MATCH(ROUNDUP((V$1)/10,0)*10,[1]Hugst!$R$4:$W$4,0))))</f>
        <v>805.26152137380268</v>
      </c>
      <c r="W54" s="168">
        <f ca="1">IF($C54-W$1&lt;År1,0,V53*(1-VLOOKUP($A54,[1]Hugst!$R$5:$W$9,MATCH(ROUNDUP((W$1)/10,0)*10,[1]Hugst!$R$4:$W$4,0))))</f>
        <v>808.37913189790561</v>
      </c>
      <c r="X54" s="168">
        <f ca="1">IF($C54-X$1&lt;År1,0,W53*(1-VLOOKUP($A54,[1]Hugst!$R$5:$W$9,MATCH(ROUNDUP((X$1)/10,0)*10,[1]Hugst!$R$4:$W$4,0))))</f>
        <v>811.51240880657861</v>
      </c>
      <c r="Y54" s="168">
        <f ca="1">IF($C54-Y$1&lt;År1,0,X53*(1-VLOOKUP($A54,[1]Hugst!$R$5:$W$9,MATCH(ROUNDUP((Y$1)/10,0)*10,[1]Hugst!$R$4:$W$4,0))))</f>
        <v>814.66143082533381</v>
      </c>
      <c r="Z54" s="168">
        <f ca="1">IF($C54-Z$1&lt;År1,0,Y53*(1-VLOOKUP($A54,[1]Hugst!$R$5:$W$9,MATCH(ROUNDUP((Z$1)/10,0)*10,[1]Hugst!$R$4:$W$4,0))))</f>
        <v>817.82627707532083</v>
      </c>
      <c r="AA54" s="168">
        <f ca="1">IF($C54-AA$1&lt;År1,0,Z53*(1-VLOOKUP($A54,[1]Hugst!$R$5:$W$9,MATCH(ROUNDUP((AA$1)/10,0)*10,[1]Hugst!$R$4:$W$4,0))))</f>
        <v>821.00702707532037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569.72766415537626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754.58469123070176</v>
      </c>
      <c r="G55" s="168">
        <f ca="1">IF($C55-G$1&lt;År1,0,F54*(1-VLOOKUP($A55,[1]Hugst!$R$5:$W$9,MATCH(ROUNDUP((G$1)/10,0)*10,[1]Hugst!$R$4:$W$4,0))))</f>
        <v>757.44764431688168</v>
      </c>
      <c r="H55" s="168">
        <f ca="1">IF($C55-H$1&lt;År1,0,G54*(1-VLOOKUP($A55,[1]Hugst!$R$5:$W$9,MATCH(ROUNDUP((H$1)/10,0)*10,[1]Hugst!$R$4:$W$4,0))))</f>
        <v>760.32498410201447</v>
      </c>
      <c r="I55" s="168">
        <f ca="1">IF($C55-I$1&lt;År1,0,H54*(1-VLOOKUP($A55,[1]Hugst!$R$5:$W$9,MATCH(ROUNDUP((I$1)/10,0)*10,[1]Hugst!$R$4:$W$4,0))))</f>
        <v>763.21678288104818</v>
      </c>
      <c r="J55" s="168">
        <f ca="1">IF($C55-J$1&lt;År1,0,I54*(1-VLOOKUP($A55,[1]Hugst!$R$5:$W$9,MATCH(ROUNDUP((J$1)/10,0)*10,[1]Hugst!$R$4:$W$4,0))))</f>
        <v>766.12311331224851</v>
      </c>
      <c r="K55" s="168">
        <f ca="1">IF($C55-K$1&lt;År1,0,J54*(1-VLOOKUP($A55,[1]Hugst!$R$5:$W$9,MATCH(ROUNDUP((K$1)/10,0)*10,[1]Hugst!$R$4:$W$4,0))))</f>
        <v>769.04404841895962</v>
      </c>
      <c r="L55" s="168">
        <f ca="1">IF($C55-L$1&lt;År1,0,K54*(1-VLOOKUP($A55,[1]Hugst!$R$5:$W$9,MATCH(ROUNDUP((L$1)/10,0)*10,[1]Hugst!$R$4:$W$4,0))))</f>
        <v>771.97966159152497</v>
      </c>
      <c r="M55" s="168">
        <f ca="1">IF($C55-M$1&lt;År1,0,L54*(1-VLOOKUP($A55,[1]Hugst!$R$5:$W$9,MATCH(ROUNDUP((M$1)/10,0)*10,[1]Hugst!$R$4:$W$4,0))))</f>
        <v>774.93002658912087</v>
      </c>
      <c r="N55" s="168">
        <f ca="1">IF($C55-N$1&lt;År1,0,M54*(1-VLOOKUP($A55,[1]Hugst!$R$5:$W$9,MATCH(ROUNDUP((N$1)/10,0)*10,[1]Hugst!$R$4:$W$4,0))))</f>
        <v>777.89521754142993</v>
      </c>
      <c r="O55" s="168">
        <f ca="1">IF($C55-O$1&lt;År1,0,N54*(1-VLOOKUP($A55,[1]Hugst!$R$5:$W$9,MATCH(ROUNDUP((O$1)/10,0)*10,[1]Hugst!$R$4:$W$4,0))))</f>
        <v>780.87530895080931</v>
      </c>
      <c r="P55" s="168">
        <f ca="1">IF($C55-P$1&lt;År1,0,O54*(1-VLOOKUP($A55,[1]Hugst!$R$5:$W$9,MATCH(ROUNDUP((P$1)/10,0)*10,[1]Hugst!$R$4:$W$4,0))))</f>
        <v>783.870375693906</v>
      </c>
      <c r="Q55" s="168">
        <f ca="1">IF($C55-Q$1&lt;År1,0,P54*(1-VLOOKUP($A55,[1]Hugst!$R$5:$W$9,MATCH(ROUNDUP((Q$1)/10,0)*10,[1]Hugst!$R$4:$W$4,0))))</f>
        <v>786.88049302363584</v>
      </c>
      <c r="R55" s="168">
        <f ca="1">IF($C55-R$1&lt;År1,0,Q54*(1-VLOOKUP($A55,[1]Hugst!$R$5:$W$9,MATCH(ROUNDUP((R$1)/10,0)*10,[1]Hugst!$R$4:$W$4,0))))</f>
        <v>789.90573657113418</v>
      </c>
      <c r="S55" s="168">
        <f ca="1">IF($C55-S$1&lt;År1,0,R54*(1-VLOOKUP($A55,[1]Hugst!$R$5:$W$9,MATCH(ROUNDUP((S$1)/10,0)*10,[1]Hugst!$R$4:$W$4,0))))</f>
        <v>792.94618234747031</v>
      </c>
      <c r="T55" s="168">
        <f ca="1">IF($C55-T$1&lt;År1,0,S54*(1-VLOOKUP($A55,[1]Hugst!$R$5:$W$9,MATCH(ROUNDUP((T$1)/10,0)*10,[1]Hugst!$R$4:$W$4,0))))</f>
        <v>796.00190674584883</v>
      </c>
      <c r="U55" s="168">
        <f ca="1">IF($C55-U$1&lt;År1,0,T54*(1-VLOOKUP($A55,[1]Hugst!$R$5:$W$9,MATCH(ROUNDUP((U$1)/10,0)*10,[1]Hugst!$R$4:$W$4,0))))</f>
        <v>799.07298654317856</v>
      </c>
      <c r="V55" s="168">
        <f ca="1">IF($C55-V$1&lt;År1,0,U54*(1-VLOOKUP($A55,[1]Hugst!$R$5:$W$9,MATCH(ROUNDUP((V$1)/10,0)*10,[1]Hugst!$R$4:$W$4,0))))</f>
        <v>802.15949890232878</v>
      </c>
      <c r="W55" s="168">
        <f ca="1">IF($C55-W$1&lt;År1,0,V54*(1-VLOOKUP($A55,[1]Hugst!$R$5:$W$9,MATCH(ROUNDUP((W$1)/10,0)*10,[1]Hugst!$R$4:$W$4,0))))</f>
        <v>805.26152137380268</v>
      </c>
      <c r="X55" s="168">
        <f ca="1">IF($C55-X$1&lt;År1,0,W54*(1-VLOOKUP($A55,[1]Hugst!$R$5:$W$9,MATCH(ROUNDUP((X$1)/10,0)*10,[1]Hugst!$R$4:$W$4,0))))</f>
        <v>808.37913189790561</v>
      </c>
      <c r="Y55" s="168">
        <f ca="1">IF($C55-Y$1&lt;År1,0,X54*(1-VLOOKUP($A55,[1]Hugst!$R$5:$W$9,MATCH(ROUNDUP((Y$1)/10,0)*10,[1]Hugst!$R$4:$W$4,0))))</f>
        <v>811.51240880657861</v>
      </c>
      <c r="Z55" s="168">
        <f ca="1">IF($C55-Z$1&lt;År1,0,Y54*(1-VLOOKUP($A55,[1]Hugst!$R$5:$W$9,MATCH(ROUNDUP((Z$1)/10,0)*10,[1]Hugst!$R$4:$W$4,0))))</f>
        <v>814.66143082533381</v>
      </c>
      <c r="AA55" s="168">
        <f ca="1">IF($C55-AA$1&lt;År1,0,Z54*(1-VLOOKUP($A55,[1]Hugst!$R$5:$W$9,MATCH(ROUNDUP((AA$1)/10,0)*10,[1]Hugst!$R$4:$W$4,0))))</f>
        <v>817.82627707532083</v>
      </c>
      <c r="AB55" s="168">
        <f ca="1">IF($C55-AB$1&lt;År1,0,AA54*(1-VLOOKUP($A55,[1]Hugst!$R$5:$W$9,MATCH(ROUNDUP((AB$1)/10,0)*10,[1]Hugst!$R$4:$W$4,0))))</f>
        <v>821.00702707532037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566.87902583456889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751.7360529098944</v>
      </c>
      <c r="G56" s="168">
        <f ca="1">IF($C56-G$1&lt;År1,0,F55*(1-VLOOKUP($A56,[1]Hugst!$R$5:$W$9,MATCH(ROUNDUP((G$1)/10,0)*10,[1]Hugst!$R$4:$W$4,0))))</f>
        <v>754.58469123070176</v>
      </c>
      <c r="H56" s="168">
        <f ca="1">IF($C56-H$1&lt;År1,0,G55*(1-VLOOKUP($A56,[1]Hugst!$R$5:$W$9,MATCH(ROUNDUP((H$1)/10,0)*10,[1]Hugst!$R$4:$W$4,0))))</f>
        <v>757.44764431688168</v>
      </c>
      <c r="I56" s="168">
        <f ca="1">IF($C56-I$1&lt;År1,0,H55*(1-VLOOKUP($A56,[1]Hugst!$R$5:$W$9,MATCH(ROUNDUP((I$1)/10,0)*10,[1]Hugst!$R$4:$W$4,0))))</f>
        <v>760.32498410201447</v>
      </c>
      <c r="J56" s="168">
        <f ca="1">IF($C56-J$1&lt;År1,0,I55*(1-VLOOKUP($A56,[1]Hugst!$R$5:$W$9,MATCH(ROUNDUP((J$1)/10,0)*10,[1]Hugst!$R$4:$W$4,0))))</f>
        <v>763.21678288104818</v>
      </c>
      <c r="K56" s="168">
        <f ca="1">IF($C56-K$1&lt;År1,0,J55*(1-VLOOKUP($A56,[1]Hugst!$R$5:$W$9,MATCH(ROUNDUP((K$1)/10,0)*10,[1]Hugst!$R$4:$W$4,0))))</f>
        <v>766.12311331224851</v>
      </c>
      <c r="L56" s="168">
        <f ca="1">IF($C56-L$1&lt;År1,0,K55*(1-VLOOKUP($A56,[1]Hugst!$R$5:$W$9,MATCH(ROUNDUP((L$1)/10,0)*10,[1]Hugst!$R$4:$W$4,0))))</f>
        <v>769.04404841895962</v>
      </c>
      <c r="M56" s="168">
        <f ca="1">IF($C56-M$1&lt;År1,0,L55*(1-VLOOKUP($A56,[1]Hugst!$R$5:$W$9,MATCH(ROUNDUP((M$1)/10,0)*10,[1]Hugst!$R$4:$W$4,0))))</f>
        <v>771.97966159152497</v>
      </c>
      <c r="N56" s="168">
        <f ca="1">IF($C56-N$1&lt;År1,0,M55*(1-VLOOKUP($A56,[1]Hugst!$R$5:$W$9,MATCH(ROUNDUP((N$1)/10,0)*10,[1]Hugst!$R$4:$W$4,0))))</f>
        <v>774.93002658912087</v>
      </c>
      <c r="O56" s="168">
        <f ca="1">IF($C56-O$1&lt;År1,0,N55*(1-VLOOKUP($A56,[1]Hugst!$R$5:$W$9,MATCH(ROUNDUP((O$1)/10,0)*10,[1]Hugst!$R$4:$W$4,0))))</f>
        <v>777.89521754142993</v>
      </c>
      <c r="P56" s="168">
        <f ca="1">IF($C56-P$1&lt;År1,0,O55*(1-VLOOKUP($A56,[1]Hugst!$R$5:$W$9,MATCH(ROUNDUP((P$1)/10,0)*10,[1]Hugst!$R$4:$W$4,0))))</f>
        <v>780.87530895080931</v>
      </c>
      <c r="Q56" s="168">
        <f ca="1">IF($C56-Q$1&lt;År1,0,P55*(1-VLOOKUP($A56,[1]Hugst!$R$5:$W$9,MATCH(ROUNDUP((Q$1)/10,0)*10,[1]Hugst!$R$4:$W$4,0))))</f>
        <v>783.870375693906</v>
      </c>
      <c r="R56" s="168">
        <f ca="1">IF($C56-R$1&lt;År1,0,Q55*(1-VLOOKUP($A56,[1]Hugst!$R$5:$W$9,MATCH(ROUNDUP((R$1)/10,0)*10,[1]Hugst!$R$4:$W$4,0))))</f>
        <v>786.88049302363584</v>
      </c>
      <c r="S56" s="168">
        <f ca="1">IF($C56-S$1&lt;År1,0,R55*(1-VLOOKUP($A56,[1]Hugst!$R$5:$W$9,MATCH(ROUNDUP((S$1)/10,0)*10,[1]Hugst!$R$4:$W$4,0))))</f>
        <v>789.90573657113418</v>
      </c>
      <c r="T56" s="168">
        <f ca="1">IF($C56-T$1&lt;År1,0,S55*(1-VLOOKUP($A56,[1]Hugst!$R$5:$W$9,MATCH(ROUNDUP((T$1)/10,0)*10,[1]Hugst!$R$4:$W$4,0))))</f>
        <v>792.94618234747031</v>
      </c>
      <c r="U56" s="168">
        <f ca="1">IF($C56-U$1&lt;År1,0,T55*(1-VLOOKUP($A56,[1]Hugst!$R$5:$W$9,MATCH(ROUNDUP((U$1)/10,0)*10,[1]Hugst!$R$4:$W$4,0))))</f>
        <v>796.00190674584883</v>
      </c>
      <c r="V56" s="168">
        <f ca="1">IF($C56-V$1&lt;År1,0,U55*(1-VLOOKUP($A56,[1]Hugst!$R$5:$W$9,MATCH(ROUNDUP((V$1)/10,0)*10,[1]Hugst!$R$4:$W$4,0))))</f>
        <v>799.07298654317856</v>
      </c>
      <c r="W56" s="168">
        <f ca="1">IF($C56-W$1&lt;År1,0,V55*(1-VLOOKUP($A56,[1]Hugst!$R$5:$W$9,MATCH(ROUNDUP((W$1)/10,0)*10,[1]Hugst!$R$4:$W$4,0))))</f>
        <v>802.15949890232878</v>
      </c>
      <c r="X56" s="168">
        <f ca="1">IF($C56-X$1&lt;År1,0,W55*(1-VLOOKUP($A56,[1]Hugst!$R$5:$W$9,MATCH(ROUNDUP((X$1)/10,0)*10,[1]Hugst!$R$4:$W$4,0))))</f>
        <v>805.26152137380268</v>
      </c>
      <c r="Y56" s="168">
        <f ca="1">IF($C56-Y$1&lt;År1,0,X55*(1-VLOOKUP($A56,[1]Hugst!$R$5:$W$9,MATCH(ROUNDUP((Y$1)/10,0)*10,[1]Hugst!$R$4:$W$4,0))))</f>
        <v>808.37913189790561</v>
      </c>
      <c r="Z56" s="168">
        <f ca="1">IF($C56-Z$1&lt;År1,0,Y55*(1-VLOOKUP($A56,[1]Hugst!$R$5:$W$9,MATCH(ROUNDUP((Z$1)/10,0)*10,[1]Hugst!$R$4:$W$4,0))))</f>
        <v>811.51240880657861</v>
      </c>
      <c r="AA56" s="168">
        <f ca="1">IF($C56-AA$1&lt;År1,0,Z55*(1-VLOOKUP($A56,[1]Hugst!$R$5:$W$9,MATCH(ROUNDUP((AA$1)/10,0)*10,[1]Hugst!$R$4:$W$4,0))))</f>
        <v>814.66143082533381</v>
      </c>
      <c r="AB56" s="168">
        <f ca="1">IF($C56-AB$1&lt;År1,0,AA55*(1-VLOOKUP($A56,[1]Hugst!$R$5:$W$9,MATCH(ROUNDUP((AB$1)/10,0)*10,[1]Hugst!$R$4:$W$4,0))))</f>
        <v>817.82627707532083</v>
      </c>
      <c r="AC56" s="168">
        <f ca="1">IF($C56-AC$1&lt;År1,0,AB55*(1-VLOOKUP($A56,[1]Hugst!$R$5:$W$9,MATCH(ROUNDUP((AC$1)/10,0)*10,[1]Hugst!$R$4:$W$4,0))))</f>
        <v>821.00702707532037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564.04463070540805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748.90165778073356</v>
      </c>
      <c r="G57" s="168">
        <f ca="1">IF($C57-G$1&lt;År1,0,F56*(1-VLOOKUP($A57,[1]Hugst!$R$5:$W$9,MATCH(ROUNDUP((G$1)/10,0)*10,[1]Hugst!$R$4:$W$4,0))))</f>
        <v>751.7360529098944</v>
      </c>
      <c r="H57" s="168">
        <f ca="1">IF($C57-H$1&lt;År1,0,G56*(1-VLOOKUP($A57,[1]Hugst!$R$5:$W$9,MATCH(ROUNDUP((H$1)/10,0)*10,[1]Hugst!$R$4:$W$4,0))))</f>
        <v>754.58469123070176</v>
      </c>
      <c r="I57" s="168">
        <f ca="1">IF($C57-I$1&lt;År1,0,H56*(1-VLOOKUP($A57,[1]Hugst!$R$5:$W$9,MATCH(ROUNDUP((I$1)/10,0)*10,[1]Hugst!$R$4:$W$4,0))))</f>
        <v>757.44764431688168</v>
      </c>
      <c r="J57" s="168">
        <f ca="1">IF($C57-J$1&lt;År1,0,I56*(1-VLOOKUP($A57,[1]Hugst!$R$5:$W$9,MATCH(ROUNDUP((J$1)/10,0)*10,[1]Hugst!$R$4:$W$4,0))))</f>
        <v>760.32498410201447</v>
      </c>
      <c r="K57" s="168">
        <f ca="1">IF($C57-K$1&lt;År1,0,J56*(1-VLOOKUP($A57,[1]Hugst!$R$5:$W$9,MATCH(ROUNDUP((K$1)/10,0)*10,[1]Hugst!$R$4:$W$4,0))))</f>
        <v>763.21678288104818</v>
      </c>
      <c r="L57" s="168">
        <f ca="1">IF($C57-L$1&lt;År1,0,K56*(1-VLOOKUP($A57,[1]Hugst!$R$5:$W$9,MATCH(ROUNDUP((L$1)/10,0)*10,[1]Hugst!$R$4:$W$4,0))))</f>
        <v>766.12311331224851</v>
      </c>
      <c r="M57" s="168">
        <f ca="1">IF($C57-M$1&lt;År1,0,L56*(1-VLOOKUP($A57,[1]Hugst!$R$5:$W$9,MATCH(ROUNDUP((M$1)/10,0)*10,[1]Hugst!$R$4:$W$4,0))))</f>
        <v>769.04404841895962</v>
      </c>
      <c r="N57" s="168">
        <f ca="1">IF($C57-N$1&lt;År1,0,M56*(1-VLOOKUP($A57,[1]Hugst!$R$5:$W$9,MATCH(ROUNDUP((N$1)/10,0)*10,[1]Hugst!$R$4:$W$4,0))))</f>
        <v>771.97966159152497</v>
      </c>
      <c r="O57" s="168">
        <f ca="1">IF($C57-O$1&lt;År1,0,N56*(1-VLOOKUP($A57,[1]Hugst!$R$5:$W$9,MATCH(ROUNDUP((O$1)/10,0)*10,[1]Hugst!$R$4:$W$4,0))))</f>
        <v>774.93002658912087</v>
      </c>
      <c r="P57" s="168">
        <f ca="1">IF($C57-P$1&lt;År1,0,O56*(1-VLOOKUP($A57,[1]Hugst!$R$5:$W$9,MATCH(ROUNDUP((P$1)/10,0)*10,[1]Hugst!$R$4:$W$4,0))))</f>
        <v>777.89521754142993</v>
      </c>
      <c r="Q57" s="168">
        <f ca="1">IF($C57-Q$1&lt;År1,0,P56*(1-VLOOKUP($A57,[1]Hugst!$R$5:$W$9,MATCH(ROUNDUP((Q$1)/10,0)*10,[1]Hugst!$R$4:$W$4,0))))</f>
        <v>780.87530895080931</v>
      </c>
      <c r="R57" s="168">
        <f ca="1">IF($C57-R$1&lt;År1,0,Q56*(1-VLOOKUP($A57,[1]Hugst!$R$5:$W$9,MATCH(ROUNDUP((R$1)/10,0)*10,[1]Hugst!$R$4:$W$4,0))))</f>
        <v>783.870375693906</v>
      </c>
      <c r="S57" s="168">
        <f ca="1">IF($C57-S$1&lt;År1,0,R56*(1-VLOOKUP($A57,[1]Hugst!$R$5:$W$9,MATCH(ROUNDUP((S$1)/10,0)*10,[1]Hugst!$R$4:$W$4,0))))</f>
        <v>786.88049302363584</v>
      </c>
      <c r="T57" s="168">
        <f ca="1">IF($C57-T$1&lt;År1,0,S56*(1-VLOOKUP($A57,[1]Hugst!$R$5:$W$9,MATCH(ROUNDUP((T$1)/10,0)*10,[1]Hugst!$R$4:$W$4,0))))</f>
        <v>789.90573657113418</v>
      </c>
      <c r="U57" s="168">
        <f ca="1">IF($C57-U$1&lt;År1,0,T56*(1-VLOOKUP($A57,[1]Hugst!$R$5:$W$9,MATCH(ROUNDUP((U$1)/10,0)*10,[1]Hugst!$R$4:$W$4,0))))</f>
        <v>792.94618234747031</v>
      </c>
      <c r="V57" s="168">
        <f ca="1">IF($C57-V$1&lt;År1,0,U56*(1-VLOOKUP($A57,[1]Hugst!$R$5:$W$9,MATCH(ROUNDUP((V$1)/10,0)*10,[1]Hugst!$R$4:$W$4,0))))</f>
        <v>796.00190674584883</v>
      </c>
      <c r="W57" s="168">
        <f ca="1">IF($C57-W$1&lt;År1,0,V56*(1-VLOOKUP($A57,[1]Hugst!$R$5:$W$9,MATCH(ROUNDUP((W$1)/10,0)*10,[1]Hugst!$R$4:$W$4,0))))</f>
        <v>799.07298654317856</v>
      </c>
      <c r="X57" s="168">
        <f ca="1">IF($C57-X$1&lt;År1,0,W56*(1-VLOOKUP($A57,[1]Hugst!$R$5:$W$9,MATCH(ROUNDUP((X$1)/10,0)*10,[1]Hugst!$R$4:$W$4,0))))</f>
        <v>802.15949890232878</v>
      </c>
      <c r="Y57" s="168">
        <f ca="1">IF($C57-Y$1&lt;År1,0,X56*(1-VLOOKUP($A57,[1]Hugst!$R$5:$W$9,MATCH(ROUNDUP((Y$1)/10,0)*10,[1]Hugst!$R$4:$W$4,0))))</f>
        <v>805.26152137380268</v>
      </c>
      <c r="Z57" s="168">
        <f ca="1">IF($C57-Z$1&lt;År1,0,Y56*(1-VLOOKUP($A57,[1]Hugst!$R$5:$W$9,MATCH(ROUNDUP((Z$1)/10,0)*10,[1]Hugst!$R$4:$W$4,0))))</f>
        <v>808.37913189790561</v>
      </c>
      <c r="AA57" s="168">
        <f ca="1">IF($C57-AA$1&lt;År1,0,Z56*(1-VLOOKUP($A57,[1]Hugst!$R$5:$W$9,MATCH(ROUNDUP((AA$1)/10,0)*10,[1]Hugst!$R$4:$W$4,0))))</f>
        <v>811.51240880657861</v>
      </c>
      <c r="AB57" s="168">
        <f ca="1">IF($C57-AB$1&lt;År1,0,AA56*(1-VLOOKUP($A57,[1]Hugst!$R$5:$W$9,MATCH(ROUNDUP((AB$1)/10,0)*10,[1]Hugst!$R$4:$W$4,0))))</f>
        <v>814.66143082533381</v>
      </c>
      <c r="AC57" s="168">
        <f ca="1">IF($C57-AC$1&lt;År1,0,AB56*(1-VLOOKUP($A57,[1]Hugst!$R$5:$W$9,MATCH(ROUNDUP((AC$1)/10,0)*10,[1]Hugst!$R$4:$W$4,0))))</f>
        <v>817.82627707532083</v>
      </c>
      <c r="AD57" s="168">
        <f ca="1">IF($C57-AD$1&lt;År1,0,AC56*(1-VLOOKUP($A57,[1]Hugst!$R$5:$W$9,MATCH(ROUNDUP((AD$1)/10,0)*10,[1]Hugst!$R$4:$W$4,0))))</f>
        <v>821.00702707532037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561.22440755186835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746.08143462719386</v>
      </c>
      <c r="G58" s="168">
        <f ca="1">IF($C58-G$1&lt;År1,0,F57*(1-VLOOKUP($A58,[1]Hugst!$R$5:$W$9,MATCH(ROUNDUP((G$1)/10,0)*10,[1]Hugst!$R$4:$W$4,0))))</f>
        <v>748.90165778073356</v>
      </c>
      <c r="H58" s="168">
        <f ca="1">IF($C58-H$1&lt;År1,0,G57*(1-VLOOKUP($A58,[1]Hugst!$R$5:$W$9,MATCH(ROUNDUP((H$1)/10,0)*10,[1]Hugst!$R$4:$W$4,0))))</f>
        <v>751.7360529098944</v>
      </c>
      <c r="I58" s="168">
        <f ca="1">IF($C58-I$1&lt;År1,0,H57*(1-VLOOKUP($A58,[1]Hugst!$R$5:$W$9,MATCH(ROUNDUP((I$1)/10,0)*10,[1]Hugst!$R$4:$W$4,0))))</f>
        <v>754.58469123070176</v>
      </c>
      <c r="J58" s="168">
        <f ca="1">IF($C58-J$1&lt;År1,0,I57*(1-VLOOKUP($A58,[1]Hugst!$R$5:$W$9,MATCH(ROUNDUP((J$1)/10,0)*10,[1]Hugst!$R$4:$W$4,0))))</f>
        <v>757.44764431688168</v>
      </c>
      <c r="K58" s="168">
        <f ca="1">IF($C58-K$1&lt;År1,0,J57*(1-VLOOKUP($A58,[1]Hugst!$R$5:$W$9,MATCH(ROUNDUP((K$1)/10,0)*10,[1]Hugst!$R$4:$W$4,0))))</f>
        <v>760.32498410201447</v>
      </c>
      <c r="L58" s="168">
        <f ca="1">IF($C58-L$1&lt;År1,0,K57*(1-VLOOKUP($A58,[1]Hugst!$R$5:$W$9,MATCH(ROUNDUP((L$1)/10,0)*10,[1]Hugst!$R$4:$W$4,0))))</f>
        <v>763.21678288104818</v>
      </c>
      <c r="M58" s="168">
        <f ca="1">IF($C58-M$1&lt;År1,0,L57*(1-VLOOKUP($A58,[1]Hugst!$R$5:$W$9,MATCH(ROUNDUP((M$1)/10,0)*10,[1]Hugst!$R$4:$W$4,0))))</f>
        <v>766.12311331224851</v>
      </c>
      <c r="N58" s="168">
        <f ca="1">IF($C58-N$1&lt;År1,0,M57*(1-VLOOKUP($A58,[1]Hugst!$R$5:$W$9,MATCH(ROUNDUP((N$1)/10,0)*10,[1]Hugst!$R$4:$W$4,0))))</f>
        <v>769.04404841895962</v>
      </c>
      <c r="O58" s="168">
        <f ca="1">IF($C58-O$1&lt;År1,0,N57*(1-VLOOKUP($A58,[1]Hugst!$R$5:$W$9,MATCH(ROUNDUP((O$1)/10,0)*10,[1]Hugst!$R$4:$W$4,0))))</f>
        <v>771.97966159152497</v>
      </c>
      <c r="P58" s="168">
        <f ca="1">IF($C58-P$1&lt;År1,0,O57*(1-VLOOKUP($A58,[1]Hugst!$R$5:$W$9,MATCH(ROUNDUP((P$1)/10,0)*10,[1]Hugst!$R$4:$W$4,0))))</f>
        <v>774.93002658912087</v>
      </c>
      <c r="Q58" s="168">
        <f ca="1">IF($C58-Q$1&lt;År1,0,P57*(1-VLOOKUP($A58,[1]Hugst!$R$5:$W$9,MATCH(ROUNDUP((Q$1)/10,0)*10,[1]Hugst!$R$4:$W$4,0))))</f>
        <v>777.89521754142993</v>
      </c>
      <c r="R58" s="168">
        <f ca="1">IF($C58-R$1&lt;År1,0,Q57*(1-VLOOKUP($A58,[1]Hugst!$R$5:$W$9,MATCH(ROUNDUP((R$1)/10,0)*10,[1]Hugst!$R$4:$W$4,0))))</f>
        <v>780.87530895080931</v>
      </c>
      <c r="S58" s="168">
        <f ca="1">IF($C58-S$1&lt;År1,0,R57*(1-VLOOKUP($A58,[1]Hugst!$R$5:$W$9,MATCH(ROUNDUP((S$1)/10,0)*10,[1]Hugst!$R$4:$W$4,0))))</f>
        <v>783.870375693906</v>
      </c>
      <c r="T58" s="168">
        <f ca="1">IF($C58-T$1&lt;År1,0,S57*(1-VLOOKUP($A58,[1]Hugst!$R$5:$W$9,MATCH(ROUNDUP((T$1)/10,0)*10,[1]Hugst!$R$4:$W$4,0))))</f>
        <v>786.88049302363584</v>
      </c>
      <c r="U58" s="168">
        <f ca="1">IF($C58-U$1&lt;År1,0,T57*(1-VLOOKUP($A58,[1]Hugst!$R$5:$W$9,MATCH(ROUNDUP((U$1)/10,0)*10,[1]Hugst!$R$4:$W$4,0))))</f>
        <v>789.90573657113418</v>
      </c>
      <c r="V58" s="168">
        <f ca="1">IF($C58-V$1&lt;År1,0,U57*(1-VLOOKUP($A58,[1]Hugst!$R$5:$W$9,MATCH(ROUNDUP((V$1)/10,0)*10,[1]Hugst!$R$4:$W$4,0))))</f>
        <v>792.94618234747031</v>
      </c>
      <c r="W58" s="168">
        <f ca="1">IF($C58-W$1&lt;År1,0,V57*(1-VLOOKUP($A58,[1]Hugst!$R$5:$W$9,MATCH(ROUNDUP((W$1)/10,0)*10,[1]Hugst!$R$4:$W$4,0))))</f>
        <v>796.00190674584883</v>
      </c>
      <c r="X58" s="168">
        <f ca="1">IF($C58-X$1&lt;År1,0,W57*(1-VLOOKUP($A58,[1]Hugst!$R$5:$W$9,MATCH(ROUNDUP((X$1)/10,0)*10,[1]Hugst!$R$4:$W$4,0))))</f>
        <v>799.07298654317856</v>
      </c>
      <c r="Y58" s="168">
        <f ca="1">IF($C58-Y$1&lt;År1,0,X57*(1-VLOOKUP($A58,[1]Hugst!$R$5:$W$9,MATCH(ROUNDUP((Y$1)/10,0)*10,[1]Hugst!$R$4:$W$4,0))))</f>
        <v>802.15949890232878</v>
      </c>
      <c r="Z58" s="168">
        <f ca="1">IF($C58-Z$1&lt;År1,0,Y57*(1-VLOOKUP($A58,[1]Hugst!$R$5:$W$9,MATCH(ROUNDUP((Z$1)/10,0)*10,[1]Hugst!$R$4:$W$4,0))))</f>
        <v>805.26152137380268</v>
      </c>
      <c r="AA58" s="168">
        <f ca="1">IF($C58-AA$1&lt;År1,0,Z57*(1-VLOOKUP($A58,[1]Hugst!$R$5:$W$9,MATCH(ROUNDUP((AA$1)/10,0)*10,[1]Hugst!$R$4:$W$4,0))))</f>
        <v>808.37913189790561</v>
      </c>
      <c r="AB58" s="168">
        <f ca="1">IF($C58-AB$1&lt;År1,0,AA57*(1-VLOOKUP($A58,[1]Hugst!$R$5:$W$9,MATCH(ROUNDUP((AB$1)/10,0)*10,[1]Hugst!$R$4:$W$4,0))))</f>
        <v>811.51240880657861</v>
      </c>
      <c r="AC58" s="168">
        <f ca="1">IF($C58-AC$1&lt;År1,0,AB57*(1-VLOOKUP($A58,[1]Hugst!$R$5:$W$9,MATCH(ROUNDUP((AC$1)/10,0)*10,[1]Hugst!$R$4:$W$4,0))))</f>
        <v>814.66143082533381</v>
      </c>
      <c r="AD58" s="168">
        <f ca="1">IF($C58-AD$1&lt;År1,0,AC57*(1-VLOOKUP($A58,[1]Hugst!$R$5:$W$9,MATCH(ROUNDUP((AD$1)/10,0)*10,[1]Hugst!$R$4:$W$4,0))))</f>
        <v>817.82627707532083</v>
      </c>
      <c r="AE58" s="168">
        <f ca="1">IF($C58-AE$1&lt;År1,0,AD57*(1-VLOOKUP($A58,[1]Hugst!$R$5:$W$9,MATCH(ROUNDUP((AE$1)/10,0)*10,[1]Hugst!$R$4:$W$4,0))))</f>
        <v>821.00702707532037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558.41828551414073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743.27531258946624</v>
      </c>
      <c r="G59" s="168">
        <f ca="1">IF($C59-G$1&lt;År1,0,F58*(1-VLOOKUP($A59,[1]Hugst!$R$5:$W$9,MATCH(ROUNDUP((G$1)/10,0)*10,[1]Hugst!$R$4:$W$4,0))))</f>
        <v>746.08143462719386</v>
      </c>
      <c r="H59" s="168">
        <f ca="1">IF($C59-H$1&lt;År1,0,G58*(1-VLOOKUP($A59,[1]Hugst!$R$5:$W$9,MATCH(ROUNDUP((H$1)/10,0)*10,[1]Hugst!$R$4:$W$4,0))))</f>
        <v>748.90165778073356</v>
      </c>
      <c r="I59" s="168">
        <f ca="1">IF($C59-I$1&lt;År1,0,H58*(1-VLOOKUP($A59,[1]Hugst!$R$5:$W$9,MATCH(ROUNDUP((I$1)/10,0)*10,[1]Hugst!$R$4:$W$4,0))))</f>
        <v>751.7360529098944</v>
      </c>
      <c r="J59" s="168">
        <f ca="1">IF($C59-J$1&lt;År1,0,I58*(1-VLOOKUP($A59,[1]Hugst!$R$5:$W$9,MATCH(ROUNDUP((J$1)/10,0)*10,[1]Hugst!$R$4:$W$4,0))))</f>
        <v>754.58469123070176</v>
      </c>
      <c r="K59" s="168">
        <f ca="1">IF($C59-K$1&lt;År1,0,J58*(1-VLOOKUP($A59,[1]Hugst!$R$5:$W$9,MATCH(ROUNDUP((K$1)/10,0)*10,[1]Hugst!$R$4:$W$4,0))))</f>
        <v>757.44764431688168</v>
      </c>
      <c r="L59" s="168">
        <f ca="1">IF($C59-L$1&lt;År1,0,K58*(1-VLOOKUP($A59,[1]Hugst!$R$5:$W$9,MATCH(ROUNDUP((L$1)/10,0)*10,[1]Hugst!$R$4:$W$4,0))))</f>
        <v>760.32498410201447</v>
      </c>
      <c r="M59" s="168">
        <f ca="1">IF($C59-M$1&lt;År1,0,L58*(1-VLOOKUP($A59,[1]Hugst!$R$5:$W$9,MATCH(ROUNDUP((M$1)/10,0)*10,[1]Hugst!$R$4:$W$4,0))))</f>
        <v>763.21678288104818</v>
      </c>
      <c r="N59" s="168">
        <f ca="1">IF($C59-N$1&lt;År1,0,M58*(1-VLOOKUP($A59,[1]Hugst!$R$5:$W$9,MATCH(ROUNDUP((N$1)/10,0)*10,[1]Hugst!$R$4:$W$4,0))))</f>
        <v>766.12311331224851</v>
      </c>
      <c r="O59" s="168">
        <f ca="1">IF($C59-O$1&lt;År1,0,N58*(1-VLOOKUP($A59,[1]Hugst!$R$5:$W$9,MATCH(ROUNDUP((O$1)/10,0)*10,[1]Hugst!$R$4:$W$4,0))))</f>
        <v>769.04404841895962</v>
      </c>
      <c r="P59" s="168">
        <f ca="1">IF($C59-P$1&lt;År1,0,O58*(1-VLOOKUP($A59,[1]Hugst!$R$5:$W$9,MATCH(ROUNDUP((P$1)/10,0)*10,[1]Hugst!$R$4:$W$4,0))))</f>
        <v>771.97966159152497</v>
      </c>
      <c r="Q59" s="168">
        <f ca="1">IF($C59-Q$1&lt;År1,0,P58*(1-VLOOKUP($A59,[1]Hugst!$R$5:$W$9,MATCH(ROUNDUP((Q$1)/10,0)*10,[1]Hugst!$R$4:$W$4,0))))</f>
        <v>774.93002658912087</v>
      </c>
      <c r="R59" s="168">
        <f ca="1">IF($C59-R$1&lt;År1,0,Q58*(1-VLOOKUP($A59,[1]Hugst!$R$5:$W$9,MATCH(ROUNDUP((R$1)/10,0)*10,[1]Hugst!$R$4:$W$4,0))))</f>
        <v>777.89521754142993</v>
      </c>
      <c r="S59" s="168">
        <f ca="1">IF($C59-S$1&lt;År1,0,R58*(1-VLOOKUP($A59,[1]Hugst!$R$5:$W$9,MATCH(ROUNDUP((S$1)/10,0)*10,[1]Hugst!$R$4:$W$4,0))))</f>
        <v>780.87530895080931</v>
      </c>
      <c r="T59" s="168">
        <f ca="1">IF($C59-T$1&lt;År1,0,S58*(1-VLOOKUP($A59,[1]Hugst!$R$5:$W$9,MATCH(ROUNDUP((T$1)/10,0)*10,[1]Hugst!$R$4:$W$4,0))))</f>
        <v>783.870375693906</v>
      </c>
      <c r="U59" s="168">
        <f ca="1">IF($C59-U$1&lt;År1,0,T58*(1-VLOOKUP($A59,[1]Hugst!$R$5:$W$9,MATCH(ROUNDUP((U$1)/10,0)*10,[1]Hugst!$R$4:$W$4,0))))</f>
        <v>786.88049302363584</v>
      </c>
      <c r="V59" s="168">
        <f ca="1">IF($C59-V$1&lt;År1,0,U58*(1-VLOOKUP($A59,[1]Hugst!$R$5:$W$9,MATCH(ROUNDUP((V$1)/10,0)*10,[1]Hugst!$R$4:$W$4,0))))</f>
        <v>789.90573657113418</v>
      </c>
      <c r="W59" s="168">
        <f ca="1">IF($C59-W$1&lt;År1,0,V58*(1-VLOOKUP($A59,[1]Hugst!$R$5:$W$9,MATCH(ROUNDUP((W$1)/10,0)*10,[1]Hugst!$R$4:$W$4,0))))</f>
        <v>792.94618234747031</v>
      </c>
      <c r="X59" s="168">
        <f ca="1">IF($C59-X$1&lt;År1,0,W58*(1-VLOOKUP($A59,[1]Hugst!$R$5:$W$9,MATCH(ROUNDUP((X$1)/10,0)*10,[1]Hugst!$R$4:$W$4,0))))</f>
        <v>796.00190674584883</v>
      </c>
      <c r="Y59" s="168">
        <f ca="1">IF($C59-Y$1&lt;År1,0,X58*(1-VLOOKUP($A59,[1]Hugst!$R$5:$W$9,MATCH(ROUNDUP((Y$1)/10,0)*10,[1]Hugst!$R$4:$W$4,0))))</f>
        <v>799.07298654317856</v>
      </c>
      <c r="Z59" s="168">
        <f ca="1">IF($C59-Z$1&lt;År1,0,Y58*(1-VLOOKUP($A59,[1]Hugst!$R$5:$W$9,MATCH(ROUNDUP((Z$1)/10,0)*10,[1]Hugst!$R$4:$W$4,0))))</f>
        <v>802.15949890232878</v>
      </c>
      <c r="AA59" s="168">
        <f ca="1">IF($C59-AA$1&lt;År1,0,Z58*(1-VLOOKUP($A59,[1]Hugst!$R$5:$W$9,MATCH(ROUNDUP((AA$1)/10,0)*10,[1]Hugst!$R$4:$W$4,0))))</f>
        <v>805.26152137380268</v>
      </c>
      <c r="AB59" s="168">
        <f ca="1">IF($C59-AB$1&lt;År1,0,AA58*(1-VLOOKUP($A59,[1]Hugst!$R$5:$W$9,MATCH(ROUNDUP((AB$1)/10,0)*10,[1]Hugst!$R$4:$W$4,0))))</f>
        <v>808.37913189790561</v>
      </c>
      <c r="AC59" s="168">
        <f ca="1">IF($C59-AC$1&lt;År1,0,AB58*(1-VLOOKUP($A59,[1]Hugst!$R$5:$W$9,MATCH(ROUNDUP((AC$1)/10,0)*10,[1]Hugst!$R$4:$W$4,0))))</f>
        <v>811.51240880657861</v>
      </c>
      <c r="AD59" s="168">
        <f ca="1">IF($C59-AD$1&lt;År1,0,AC58*(1-VLOOKUP($A59,[1]Hugst!$R$5:$W$9,MATCH(ROUNDUP((AD$1)/10,0)*10,[1]Hugst!$R$4:$W$4,0))))</f>
        <v>814.66143082533381</v>
      </c>
      <c r="AE59" s="168">
        <f ca="1">IF($C59-AE$1&lt;År1,0,AD58*(1-VLOOKUP($A59,[1]Hugst!$R$5:$W$9,MATCH(ROUNDUP((AE$1)/10,0)*10,[1]Hugst!$R$4:$W$4,0))))</f>
        <v>817.82627707532083</v>
      </c>
      <c r="AF59" s="168">
        <f ca="1">IF($C59-AF$1&lt;År1,0,AE58*(1-VLOOKUP($A59,[1]Hugst!$R$5:$W$9,MATCH(ROUNDUP((AF$1)/10,0)*10,[1]Hugst!$R$4:$W$4,0))))</f>
        <v>821.00702707532037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555.62619408652245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740.48322116184795</v>
      </c>
      <c r="G60" s="168">
        <f ca="1">IF($C60-G$1&lt;År1,0,F59*(1-VLOOKUP($A60,[1]Hugst!$R$5:$W$9,MATCH(ROUNDUP((G$1)/10,0)*10,[1]Hugst!$R$4:$W$4,0))))</f>
        <v>743.27531258946624</v>
      </c>
      <c r="H60" s="168">
        <f ca="1">IF($C60-H$1&lt;År1,0,G59*(1-VLOOKUP($A60,[1]Hugst!$R$5:$W$9,MATCH(ROUNDUP((H$1)/10,0)*10,[1]Hugst!$R$4:$W$4,0))))</f>
        <v>746.08143462719386</v>
      </c>
      <c r="I60" s="168">
        <f ca="1">IF($C60-I$1&lt;År1,0,H59*(1-VLOOKUP($A60,[1]Hugst!$R$5:$W$9,MATCH(ROUNDUP((I$1)/10,0)*10,[1]Hugst!$R$4:$W$4,0))))</f>
        <v>748.90165778073356</v>
      </c>
      <c r="J60" s="168">
        <f ca="1">IF($C60-J$1&lt;År1,0,I59*(1-VLOOKUP($A60,[1]Hugst!$R$5:$W$9,MATCH(ROUNDUP((J$1)/10,0)*10,[1]Hugst!$R$4:$W$4,0))))</f>
        <v>751.7360529098944</v>
      </c>
      <c r="K60" s="168">
        <f ca="1">IF($C60-K$1&lt;År1,0,J59*(1-VLOOKUP($A60,[1]Hugst!$R$5:$W$9,MATCH(ROUNDUP((K$1)/10,0)*10,[1]Hugst!$R$4:$W$4,0))))</f>
        <v>754.58469123070176</v>
      </c>
      <c r="L60" s="168">
        <f ca="1">IF($C60-L$1&lt;År1,0,K59*(1-VLOOKUP($A60,[1]Hugst!$R$5:$W$9,MATCH(ROUNDUP((L$1)/10,0)*10,[1]Hugst!$R$4:$W$4,0))))</f>
        <v>757.44764431688168</v>
      </c>
      <c r="M60" s="168">
        <f ca="1">IF($C60-M$1&lt;År1,0,L59*(1-VLOOKUP($A60,[1]Hugst!$R$5:$W$9,MATCH(ROUNDUP((M$1)/10,0)*10,[1]Hugst!$R$4:$W$4,0))))</f>
        <v>760.32498410201447</v>
      </c>
      <c r="N60" s="168">
        <f ca="1">IF($C60-N$1&lt;År1,0,M59*(1-VLOOKUP($A60,[1]Hugst!$R$5:$W$9,MATCH(ROUNDUP((N$1)/10,0)*10,[1]Hugst!$R$4:$W$4,0))))</f>
        <v>763.21678288104818</v>
      </c>
      <c r="O60" s="168">
        <f ca="1">IF($C60-O$1&lt;År1,0,N59*(1-VLOOKUP($A60,[1]Hugst!$R$5:$W$9,MATCH(ROUNDUP((O$1)/10,0)*10,[1]Hugst!$R$4:$W$4,0))))</f>
        <v>766.12311331224851</v>
      </c>
      <c r="P60" s="168">
        <f ca="1">IF($C60-P$1&lt;År1,0,O59*(1-VLOOKUP($A60,[1]Hugst!$R$5:$W$9,MATCH(ROUNDUP((P$1)/10,0)*10,[1]Hugst!$R$4:$W$4,0))))</f>
        <v>769.04404841895962</v>
      </c>
      <c r="Q60" s="168">
        <f ca="1">IF($C60-Q$1&lt;År1,0,P59*(1-VLOOKUP($A60,[1]Hugst!$R$5:$W$9,MATCH(ROUNDUP((Q$1)/10,0)*10,[1]Hugst!$R$4:$W$4,0))))</f>
        <v>771.97966159152497</v>
      </c>
      <c r="R60" s="168">
        <f ca="1">IF($C60-R$1&lt;År1,0,Q59*(1-VLOOKUP($A60,[1]Hugst!$R$5:$W$9,MATCH(ROUNDUP((R$1)/10,0)*10,[1]Hugst!$R$4:$W$4,0))))</f>
        <v>774.93002658912087</v>
      </c>
      <c r="S60" s="168">
        <f ca="1">IF($C60-S$1&lt;År1,0,R59*(1-VLOOKUP($A60,[1]Hugst!$R$5:$W$9,MATCH(ROUNDUP((S$1)/10,0)*10,[1]Hugst!$R$4:$W$4,0))))</f>
        <v>777.89521754142993</v>
      </c>
      <c r="T60" s="168">
        <f ca="1">IF($C60-T$1&lt;År1,0,S59*(1-VLOOKUP($A60,[1]Hugst!$R$5:$W$9,MATCH(ROUNDUP((T$1)/10,0)*10,[1]Hugst!$R$4:$W$4,0))))</f>
        <v>780.87530895080931</v>
      </c>
      <c r="U60" s="168">
        <f ca="1">IF($C60-U$1&lt;År1,0,T59*(1-VLOOKUP($A60,[1]Hugst!$R$5:$W$9,MATCH(ROUNDUP((U$1)/10,0)*10,[1]Hugst!$R$4:$W$4,0))))</f>
        <v>783.870375693906</v>
      </c>
      <c r="V60" s="168">
        <f ca="1">IF($C60-V$1&lt;År1,0,U59*(1-VLOOKUP($A60,[1]Hugst!$R$5:$W$9,MATCH(ROUNDUP((V$1)/10,0)*10,[1]Hugst!$R$4:$W$4,0))))</f>
        <v>786.88049302363584</v>
      </c>
      <c r="W60" s="168">
        <f ca="1">IF($C60-W$1&lt;År1,0,V59*(1-VLOOKUP($A60,[1]Hugst!$R$5:$W$9,MATCH(ROUNDUP((W$1)/10,0)*10,[1]Hugst!$R$4:$W$4,0))))</f>
        <v>789.90573657113418</v>
      </c>
      <c r="X60" s="168">
        <f ca="1">IF($C60-X$1&lt;År1,0,W59*(1-VLOOKUP($A60,[1]Hugst!$R$5:$W$9,MATCH(ROUNDUP((X$1)/10,0)*10,[1]Hugst!$R$4:$W$4,0))))</f>
        <v>792.94618234747031</v>
      </c>
      <c r="Y60" s="168">
        <f ca="1">IF($C60-Y$1&lt;År1,0,X59*(1-VLOOKUP($A60,[1]Hugst!$R$5:$W$9,MATCH(ROUNDUP((Y$1)/10,0)*10,[1]Hugst!$R$4:$W$4,0))))</f>
        <v>796.00190674584883</v>
      </c>
      <c r="Z60" s="168">
        <f ca="1">IF($C60-Z$1&lt;År1,0,Y59*(1-VLOOKUP($A60,[1]Hugst!$R$5:$W$9,MATCH(ROUNDUP((Z$1)/10,0)*10,[1]Hugst!$R$4:$W$4,0))))</f>
        <v>799.07298654317856</v>
      </c>
      <c r="AA60" s="168">
        <f ca="1">IF($C60-AA$1&lt;År1,0,Z59*(1-VLOOKUP($A60,[1]Hugst!$R$5:$W$9,MATCH(ROUNDUP((AA$1)/10,0)*10,[1]Hugst!$R$4:$W$4,0))))</f>
        <v>802.15949890232878</v>
      </c>
      <c r="AB60" s="168">
        <f ca="1">IF($C60-AB$1&lt;År1,0,AA59*(1-VLOOKUP($A60,[1]Hugst!$R$5:$W$9,MATCH(ROUNDUP((AB$1)/10,0)*10,[1]Hugst!$R$4:$W$4,0))))</f>
        <v>805.26152137380268</v>
      </c>
      <c r="AC60" s="168">
        <f ca="1">IF($C60-AC$1&lt;År1,0,AB59*(1-VLOOKUP($A60,[1]Hugst!$R$5:$W$9,MATCH(ROUNDUP((AC$1)/10,0)*10,[1]Hugst!$R$4:$W$4,0))))</f>
        <v>808.37913189790561</v>
      </c>
      <c r="AD60" s="168">
        <f ca="1">IF($C60-AD$1&lt;År1,0,AC59*(1-VLOOKUP($A60,[1]Hugst!$R$5:$W$9,MATCH(ROUNDUP((AD$1)/10,0)*10,[1]Hugst!$R$4:$W$4,0))))</f>
        <v>811.51240880657861</v>
      </c>
      <c r="AE60" s="168">
        <f ca="1">IF($C60-AE$1&lt;År1,0,AD59*(1-VLOOKUP($A60,[1]Hugst!$R$5:$W$9,MATCH(ROUNDUP((AE$1)/10,0)*10,[1]Hugst!$R$4:$W$4,0))))</f>
        <v>814.66143082533381</v>
      </c>
      <c r="AF60" s="168">
        <f ca="1">IF($C60-AF$1&lt;År1,0,AE59*(1-VLOOKUP($A60,[1]Hugst!$R$5:$W$9,MATCH(ROUNDUP((AF$1)/10,0)*10,[1]Hugst!$R$4:$W$4,0))))</f>
        <v>817.82627707532083</v>
      </c>
      <c r="AG60" s="168">
        <f ca="1">IF($C60-AG$1&lt;År1,0,AF59*(1-VLOOKUP($A60,[1]Hugst!$R$5:$W$9,MATCH(ROUNDUP((AG$1)/10,0)*10,[1]Hugst!$R$4:$W$4,0))))</f>
        <v>821.00702707532037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552.84806311610737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737.70509019143287</v>
      </c>
      <c r="G61" s="168">
        <f ca="1">IF($C61-G$1&lt;År1,0,F60*(1-VLOOKUP($A61,[1]Hugst!$R$5:$W$9,MATCH(ROUNDUP((G$1)/10,0)*10,[1]Hugst!$R$4:$W$4,0))))</f>
        <v>740.48322116184795</v>
      </c>
      <c r="H61" s="168">
        <f ca="1">IF($C61-H$1&lt;År1,0,G60*(1-VLOOKUP($A61,[1]Hugst!$R$5:$W$9,MATCH(ROUNDUP((H$1)/10,0)*10,[1]Hugst!$R$4:$W$4,0))))</f>
        <v>743.27531258946624</v>
      </c>
      <c r="I61" s="168">
        <f ca="1">IF($C61-I$1&lt;År1,0,H60*(1-VLOOKUP($A61,[1]Hugst!$R$5:$W$9,MATCH(ROUNDUP((I$1)/10,0)*10,[1]Hugst!$R$4:$W$4,0))))</f>
        <v>746.08143462719386</v>
      </c>
      <c r="J61" s="168">
        <f ca="1">IF($C61-J$1&lt;År1,0,I60*(1-VLOOKUP($A61,[1]Hugst!$R$5:$W$9,MATCH(ROUNDUP((J$1)/10,0)*10,[1]Hugst!$R$4:$W$4,0))))</f>
        <v>748.90165778073356</v>
      </c>
      <c r="K61" s="168">
        <f ca="1">IF($C61-K$1&lt;År1,0,J60*(1-VLOOKUP($A61,[1]Hugst!$R$5:$W$9,MATCH(ROUNDUP((K$1)/10,0)*10,[1]Hugst!$R$4:$W$4,0))))</f>
        <v>751.7360529098944</v>
      </c>
      <c r="L61" s="168">
        <f ca="1">IF($C61-L$1&lt;År1,0,K60*(1-VLOOKUP($A61,[1]Hugst!$R$5:$W$9,MATCH(ROUNDUP((L$1)/10,0)*10,[1]Hugst!$R$4:$W$4,0))))</f>
        <v>754.58469123070176</v>
      </c>
      <c r="M61" s="168">
        <f ca="1">IF($C61-M$1&lt;År1,0,L60*(1-VLOOKUP($A61,[1]Hugst!$R$5:$W$9,MATCH(ROUNDUP((M$1)/10,0)*10,[1]Hugst!$R$4:$W$4,0))))</f>
        <v>757.44764431688168</v>
      </c>
      <c r="N61" s="168">
        <f ca="1">IF($C61-N$1&lt;År1,0,M60*(1-VLOOKUP($A61,[1]Hugst!$R$5:$W$9,MATCH(ROUNDUP((N$1)/10,0)*10,[1]Hugst!$R$4:$W$4,0))))</f>
        <v>760.32498410201447</v>
      </c>
      <c r="O61" s="168">
        <f ca="1">IF($C61-O$1&lt;År1,0,N60*(1-VLOOKUP($A61,[1]Hugst!$R$5:$W$9,MATCH(ROUNDUP((O$1)/10,0)*10,[1]Hugst!$R$4:$W$4,0))))</f>
        <v>763.21678288104818</v>
      </c>
      <c r="P61" s="168">
        <f ca="1">IF($C61-P$1&lt;År1,0,O60*(1-VLOOKUP($A61,[1]Hugst!$R$5:$W$9,MATCH(ROUNDUP((P$1)/10,0)*10,[1]Hugst!$R$4:$W$4,0))))</f>
        <v>766.12311331224851</v>
      </c>
      <c r="Q61" s="168">
        <f ca="1">IF($C61-Q$1&lt;År1,0,P60*(1-VLOOKUP($A61,[1]Hugst!$R$5:$W$9,MATCH(ROUNDUP((Q$1)/10,0)*10,[1]Hugst!$R$4:$W$4,0))))</f>
        <v>769.04404841895962</v>
      </c>
      <c r="R61" s="168">
        <f ca="1">IF($C61-R$1&lt;År1,0,Q60*(1-VLOOKUP($A61,[1]Hugst!$R$5:$W$9,MATCH(ROUNDUP((R$1)/10,0)*10,[1]Hugst!$R$4:$W$4,0))))</f>
        <v>771.97966159152497</v>
      </c>
      <c r="S61" s="168">
        <f ca="1">IF($C61-S$1&lt;År1,0,R60*(1-VLOOKUP($A61,[1]Hugst!$R$5:$W$9,MATCH(ROUNDUP((S$1)/10,0)*10,[1]Hugst!$R$4:$W$4,0))))</f>
        <v>774.93002658912087</v>
      </c>
      <c r="T61" s="168">
        <f ca="1">IF($C61-T$1&lt;År1,0,S60*(1-VLOOKUP($A61,[1]Hugst!$R$5:$W$9,MATCH(ROUNDUP((T$1)/10,0)*10,[1]Hugst!$R$4:$W$4,0))))</f>
        <v>777.89521754142993</v>
      </c>
      <c r="U61" s="168">
        <f ca="1">IF($C61-U$1&lt;År1,0,T60*(1-VLOOKUP($A61,[1]Hugst!$R$5:$W$9,MATCH(ROUNDUP((U$1)/10,0)*10,[1]Hugst!$R$4:$W$4,0))))</f>
        <v>780.87530895080931</v>
      </c>
      <c r="V61" s="168">
        <f ca="1">IF($C61-V$1&lt;År1,0,U60*(1-VLOOKUP($A61,[1]Hugst!$R$5:$W$9,MATCH(ROUNDUP((V$1)/10,0)*10,[1]Hugst!$R$4:$W$4,0))))</f>
        <v>783.870375693906</v>
      </c>
      <c r="W61" s="168">
        <f ca="1">IF($C61-W$1&lt;År1,0,V60*(1-VLOOKUP($A61,[1]Hugst!$R$5:$W$9,MATCH(ROUNDUP((W$1)/10,0)*10,[1]Hugst!$R$4:$W$4,0))))</f>
        <v>786.88049302363584</v>
      </c>
      <c r="X61" s="168">
        <f ca="1">IF($C61-X$1&lt;År1,0,W60*(1-VLOOKUP($A61,[1]Hugst!$R$5:$W$9,MATCH(ROUNDUP((X$1)/10,0)*10,[1]Hugst!$R$4:$W$4,0))))</f>
        <v>789.90573657113418</v>
      </c>
      <c r="Y61" s="168">
        <f ca="1">IF($C61-Y$1&lt;År1,0,X60*(1-VLOOKUP($A61,[1]Hugst!$R$5:$W$9,MATCH(ROUNDUP((Y$1)/10,0)*10,[1]Hugst!$R$4:$W$4,0))))</f>
        <v>792.94618234747031</v>
      </c>
      <c r="Z61" s="168">
        <f ca="1">IF($C61-Z$1&lt;År1,0,Y60*(1-VLOOKUP($A61,[1]Hugst!$R$5:$W$9,MATCH(ROUNDUP((Z$1)/10,0)*10,[1]Hugst!$R$4:$W$4,0))))</f>
        <v>796.00190674584883</v>
      </c>
      <c r="AA61" s="168">
        <f ca="1">IF($C61-AA$1&lt;År1,0,Z60*(1-VLOOKUP($A61,[1]Hugst!$R$5:$W$9,MATCH(ROUNDUP((AA$1)/10,0)*10,[1]Hugst!$R$4:$W$4,0))))</f>
        <v>799.07298654317856</v>
      </c>
      <c r="AB61" s="168">
        <f ca="1">IF($C61-AB$1&lt;År1,0,AA60*(1-VLOOKUP($A61,[1]Hugst!$R$5:$W$9,MATCH(ROUNDUP((AB$1)/10,0)*10,[1]Hugst!$R$4:$W$4,0))))</f>
        <v>802.15949890232878</v>
      </c>
      <c r="AC61" s="168">
        <f ca="1">IF($C61-AC$1&lt;År1,0,AB60*(1-VLOOKUP($A61,[1]Hugst!$R$5:$W$9,MATCH(ROUNDUP((AC$1)/10,0)*10,[1]Hugst!$R$4:$W$4,0))))</f>
        <v>805.26152137380268</v>
      </c>
      <c r="AD61" s="168">
        <f ca="1">IF($C61-AD$1&lt;År1,0,AC60*(1-VLOOKUP($A61,[1]Hugst!$R$5:$W$9,MATCH(ROUNDUP((AD$1)/10,0)*10,[1]Hugst!$R$4:$W$4,0))))</f>
        <v>808.37913189790561</v>
      </c>
      <c r="AE61" s="168">
        <f ca="1">IF($C61-AE$1&lt;År1,0,AD60*(1-VLOOKUP($A61,[1]Hugst!$R$5:$W$9,MATCH(ROUNDUP((AE$1)/10,0)*10,[1]Hugst!$R$4:$W$4,0))))</f>
        <v>811.51240880657861</v>
      </c>
      <c r="AF61" s="168">
        <f ca="1">IF($C61-AF$1&lt;År1,0,AE60*(1-VLOOKUP($A61,[1]Hugst!$R$5:$W$9,MATCH(ROUNDUP((AF$1)/10,0)*10,[1]Hugst!$R$4:$W$4,0))))</f>
        <v>814.66143082533381</v>
      </c>
      <c r="AG61" s="168">
        <f ca="1">IF($C61-AG$1&lt;År1,0,AF60*(1-VLOOKUP($A61,[1]Hugst!$R$5:$W$9,MATCH(ROUNDUP((AG$1)/10,0)*10,[1]Hugst!$R$4:$W$4,0))))</f>
        <v>817.82627707532083</v>
      </c>
      <c r="AH61" s="168">
        <f ca="1">IF($C61-AH$1&lt;År1,0,AG60*(1-VLOOKUP($A61,[1]Hugst!$R$5:$W$9,MATCH(ROUNDUP((AH$1)/10,0)*10,[1]Hugst!$R$4:$W$4,0))))</f>
        <v>821.00702707532037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550.08382280054502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734.94084987587053</v>
      </c>
      <c r="G62" s="168">
        <f ca="1">IF($C62-G$1&lt;År1,0,F61*(1-VLOOKUP($A62,[1]Hugst!$R$5:$W$9,MATCH(ROUNDUP((G$1)/10,0)*10,[1]Hugst!$R$4:$W$4,0))))</f>
        <v>737.70509019143287</v>
      </c>
      <c r="H62" s="168">
        <f ca="1">IF($C62-H$1&lt;År1,0,G61*(1-VLOOKUP($A62,[1]Hugst!$R$5:$W$9,MATCH(ROUNDUP((H$1)/10,0)*10,[1]Hugst!$R$4:$W$4,0))))</f>
        <v>740.48322116184795</v>
      </c>
      <c r="I62" s="168">
        <f ca="1">IF($C62-I$1&lt;År1,0,H61*(1-VLOOKUP($A62,[1]Hugst!$R$5:$W$9,MATCH(ROUNDUP((I$1)/10,0)*10,[1]Hugst!$R$4:$W$4,0))))</f>
        <v>743.27531258946624</v>
      </c>
      <c r="J62" s="168">
        <f ca="1">IF($C62-J$1&lt;År1,0,I61*(1-VLOOKUP($A62,[1]Hugst!$R$5:$W$9,MATCH(ROUNDUP((J$1)/10,0)*10,[1]Hugst!$R$4:$W$4,0))))</f>
        <v>746.08143462719386</v>
      </c>
      <c r="K62" s="168">
        <f ca="1">IF($C62-K$1&lt;År1,0,J61*(1-VLOOKUP($A62,[1]Hugst!$R$5:$W$9,MATCH(ROUNDUP((K$1)/10,0)*10,[1]Hugst!$R$4:$W$4,0))))</f>
        <v>748.90165778073356</v>
      </c>
      <c r="L62" s="168">
        <f ca="1">IF($C62-L$1&lt;År1,0,K61*(1-VLOOKUP($A62,[1]Hugst!$R$5:$W$9,MATCH(ROUNDUP((L$1)/10,0)*10,[1]Hugst!$R$4:$W$4,0))))</f>
        <v>751.7360529098944</v>
      </c>
      <c r="M62" s="168">
        <f ca="1">IF($C62-M$1&lt;År1,0,L61*(1-VLOOKUP($A62,[1]Hugst!$R$5:$W$9,MATCH(ROUNDUP((M$1)/10,0)*10,[1]Hugst!$R$4:$W$4,0))))</f>
        <v>754.58469123070176</v>
      </c>
      <c r="N62" s="168">
        <f ca="1">IF($C62-N$1&lt;År1,0,M61*(1-VLOOKUP($A62,[1]Hugst!$R$5:$W$9,MATCH(ROUNDUP((N$1)/10,0)*10,[1]Hugst!$R$4:$W$4,0))))</f>
        <v>757.44764431688168</v>
      </c>
      <c r="O62" s="168">
        <f ca="1">IF($C62-O$1&lt;År1,0,N61*(1-VLOOKUP($A62,[1]Hugst!$R$5:$W$9,MATCH(ROUNDUP((O$1)/10,0)*10,[1]Hugst!$R$4:$W$4,0))))</f>
        <v>760.32498410201447</v>
      </c>
      <c r="P62" s="168">
        <f ca="1">IF($C62-P$1&lt;År1,0,O61*(1-VLOOKUP($A62,[1]Hugst!$R$5:$W$9,MATCH(ROUNDUP((P$1)/10,0)*10,[1]Hugst!$R$4:$W$4,0))))</f>
        <v>763.21678288104818</v>
      </c>
      <c r="Q62" s="168">
        <f ca="1">IF($C62-Q$1&lt;År1,0,P61*(1-VLOOKUP($A62,[1]Hugst!$R$5:$W$9,MATCH(ROUNDUP((Q$1)/10,0)*10,[1]Hugst!$R$4:$W$4,0))))</f>
        <v>766.12311331224851</v>
      </c>
      <c r="R62" s="168">
        <f ca="1">IF($C62-R$1&lt;År1,0,Q61*(1-VLOOKUP($A62,[1]Hugst!$R$5:$W$9,MATCH(ROUNDUP((R$1)/10,0)*10,[1]Hugst!$R$4:$W$4,0))))</f>
        <v>769.04404841895962</v>
      </c>
      <c r="S62" s="168">
        <f ca="1">IF($C62-S$1&lt;År1,0,R61*(1-VLOOKUP($A62,[1]Hugst!$R$5:$W$9,MATCH(ROUNDUP((S$1)/10,0)*10,[1]Hugst!$R$4:$W$4,0))))</f>
        <v>771.97966159152497</v>
      </c>
      <c r="T62" s="168">
        <f ca="1">IF($C62-T$1&lt;År1,0,S61*(1-VLOOKUP($A62,[1]Hugst!$R$5:$W$9,MATCH(ROUNDUP((T$1)/10,0)*10,[1]Hugst!$R$4:$W$4,0))))</f>
        <v>774.93002658912087</v>
      </c>
      <c r="U62" s="168">
        <f ca="1">IF($C62-U$1&lt;År1,0,T61*(1-VLOOKUP($A62,[1]Hugst!$R$5:$W$9,MATCH(ROUNDUP((U$1)/10,0)*10,[1]Hugst!$R$4:$W$4,0))))</f>
        <v>777.89521754142993</v>
      </c>
      <c r="V62" s="168">
        <f ca="1">IF($C62-V$1&lt;År1,0,U61*(1-VLOOKUP($A62,[1]Hugst!$R$5:$W$9,MATCH(ROUNDUP((V$1)/10,0)*10,[1]Hugst!$R$4:$W$4,0))))</f>
        <v>780.87530895080931</v>
      </c>
      <c r="W62" s="168">
        <f ca="1">IF($C62-W$1&lt;År1,0,V61*(1-VLOOKUP($A62,[1]Hugst!$R$5:$W$9,MATCH(ROUNDUP((W$1)/10,0)*10,[1]Hugst!$R$4:$W$4,0))))</f>
        <v>783.870375693906</v>
      </c>
      <c r="X62" s="168">
        <f ca="1">IF($C62-X$1&lt;År1,0,W61*(1-VLOOKUP($A62,[1]Hugst!$R$5:$W$9,MATCH(ROUNDUP((X$1)/10,0)*10,[1]Hugst!$R$4:$W$4,0))))</f>
        <v>786.88049302363584</v>
      </c>
      <c r="Y62" s="168">
        <f ca="1">IF($C62-Y$1&lt;År1,0,X61*(1-VLOOKUP($A62,[1]Hugst!$R$5:$W$9,MATCH(ROUNDUP((Y$1)/10,0)*10,[1]Hugst!$R$4:$W$4,0))))</f>
        <v>789.90573657113418</v>
      </c>
      <c r="Z62" s="168">
        <f ca="1">IF($C62-Z$1&lt;År1,0,Y61*(1-VLOOKUP($A62,[1]Hugst!$R$5:$W$9,MATCH(ROUNDUP((Z$1)/10,0)*10,[1]Hugst!$R$4:$W$4,0))))</f>
        <v>792.94618234747031</v>
      </c>
      <c r="AA62" s="168">
        <f ca="1">IF($C62-AA$1&lt;År1,0,Z61*(1-VLOOKUP($A62,[1]Hugst!$R$5:$W$9,MATCH(ROUNDUP((AA$1)/10,0)*10,[1]Hugst!$R$4:$W$4,0))))</f>
        <v>796.00190674584883</v>
      </c>
      <c r="AB62" s="168">
        <f ca="1">IF($C62-AB$1&lt;År1,0,AA61*(1-VLOOKUP($A62,[1]Hugst!$R$5:$W$9,MATCH(ROUNDUP((AB$1)/10,0)*10,[1]Hugst!$R$4:$W$4,0))))</f>
        <v>799.07298654317856</v>
      </c>
      <c r="AC62" s="168">
        <f ca="1">IF($C62-AC$1&lt;År1,0,AB61*(1-VLOOKUP($A62,[1]Hugst!$R$5:$W$9,MATCH(ROUNDUP((AC$1)/10,0)*10,[1]Hugst!$R$4:$W$4,0))))</f>
        <v>802.15949890232878</v>
      </c>
      <c r="AD62" s="168">
        <f ca="1">IF($C62-AD$1&lt;År1,0,AC61*(1-VLOOKUP($A62,[1]Hugst!$R$5:$W$9,MATCH(ROUNDUP((AD$1)/10,0)*10,[1]Hugst!$R$4:$W$4,0))))</f>
        <v>805.26152137380268</v>
      </c>
      <c r="AE62" s="168">
        <f ca="1">IF($C62-AE$1&lt;År1,0,AD61*(1-VLOOKUP($A62,[1]Hugst!$R$5:$W$9,MATCH(ROUNDUP((AE$1)/10,0)*10,[1]Hugst!$R$4:$W$4,0))))</f>
        <v>808.37913189790561</v>
      </c>
      <c r="AF62" s="168">
        <f ca="1">IF($C62-AF$1&lt;År1,0,AE61*(1-VLOOKUP($A62,[1]Hugst!$R$5:$W$9,MATCH(ROUNDUP((AF$1)/10,0)*10,[1]Hugst!$R$4:$W$4,0))))</f>
        <v>811.51240880657861</v>
      </c>
      <c r="AG62" s="168">
        <f ca="1">IF($C62-AG$1&lt;År1,0,AF61*(1-VLOOKUP($A62,[1]Hugst!$R$5:$W$9,MATCH(ROUNDUP((AG$1)/10,0)*10,[1]Hugst!$R$4:$W$4,0))))</f>
        <v>814.66143082533381</v>
      </c>
      <c r="AH62" s="168">
        <f ca="1">IF($C62-AH$1&lt;År1,0,AG61*(1-VLOOKUP($A62,[1]Hugst!$R$5:$W$9,MATCH(ROUNDUP((AH$1)/10,0)*10,[1]Hugst!$R$4:$W$4,0))))</f>
        <v>817.82627707532083</v>
      </c>
      <c r="AI62" s="168">
        <f ca="1">IF($C62-AI$1&lt;År1,0,AH61*(1-VLOOKUP($A62,[1]Hugst!$R$5:$W$9,MATCH(ROUNDUP((AI$1)/10,0)*10,[1]Hugst!$R$4:$W$4,0))))</f>
        <v>821.00702707532037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547.33340368654171</v>
      </c>
      <c r="E63" s="168">
        <f t="shared" ca="1" si="0"/>
        <v>2.70757636588678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734.898007127754</v>
      </c>
      <c r="G63" s="168">
        <f ca="1">IF($C63-G$1&lt;År1,0,F62*(1-VLOOKUP($A63,[1]Hugst!$R$5:$W$9,MATCH(ROUNDUP((G$1)/10,0)*10,[1]Hugst!$R$4:$W$4,0))))</f>
        <v>734.94084987587053</v>
      </c>
      <c r="H63" s="168">
        <f ca="1">IF($C63-H$1&lt;År1,0,G62*(1-VLOOKUP($A63,[1]Hugst!$R$5:$W$9,MATCH(ROUNDUP((H$1)/10,0)*10,[1]Hugst!$R$4:$W$4,0))))</f>
        <v>737.70509019143287</v>
      </c>
      <c r="I63" s="168">
        <f ca="1">IF($C63-I$1&lt;År1,0,H62*(1-VLOOKUP($A63,[1]Hugst!$R$5:$W$9,MATCH(ROUNDUP((I$1)/10,0)*10,[1]Hugst!$R$4:$W$4,0))))</f>
        <v>740.48322116184795</v>
      </c>
      <c r="J63" s="168">
        <f ca="1">IF($C63-J$1&lt;År1,0,I62*(1-VLOOKUP($A63,[1]Hugst!$R$5:$W$9,MATCH(ROUNDUP((J$1)/10,0)*10,[1]Hugst!$R$4:$W$4,0))))</f>
        <v>743.27531258946624</v>
      </c>
      <c r="K63" s="168">
        <f ca="1">IF($C63-K$1&lt;År1,0,J62*(1-VLOOKUP($A63,[1]Hugst!$R$5:$W$9,MATCH(ROUNDUP((K$1)/10,0)*10,[1]Hugst!$R$4:$W$4,0))))</f>
        <v>746.08143462719386</v>
      </c>
      <c r="L63" s="168">
        <f ca="1">IF($C63-L$1&lt;År1,0,K62*(1-VLOOKUP($A63,[1]Hugst!$R$5:$W$9,MATCH(ROUNDUP((L$1)/10,0)*10,[1]Hugst!$R$4:$W$4,0))))</f>
        <v>748.90165778073356</v>
      </c>
      <c r="M63" s="168">
        <f ca="1">IF($C63-M$1&lt;År1,0,L62*(1-VLOOKUP($A63,[1]Hugst!$R$5:$W$9,MATCH(ROUNDUP((M$1)/10,0)*10,[1]Hugst!$R$4:$W$4,0))))</f>
        <v>751.7360529098944</v>
      </c>
      <c r="N63" s="168">
        <f ca="1">IF($C63-N$1&lt;År1,0,M62*(1-VLOOKUP($A63,[1]Hugst!$R$5:$W$9,MATCH(ROUNDUP((N$1)/10,0)*10,[1]Hugst!$R$4:$W$4,0))))</f>
        <v>754.58469123070176</v>
      </c>
      <c r="O63" s="168">
        <f ca="1">IF($C63-O$1&lt;År1,0,N62*(1-VLOOKUP($A63,[1]Hugst!$R$5:$W$9,MATCH(ROUNDUP((O$1)/10,0)*10,[1]Hugst!$R$4:$W$4,0))))</f>
        <v>757.44764431688168</v>
      </c>
      <c r="P63" s="168">
        <f ca="1">IF($C63-P$1&lt;År1,0,O62*(1-VLOOKUP($A63,[1]Hugst!$R$5:$W$9,MATCH(ROUNDUP((P$1)/10,0)*10,[1]Hugst!$R$4:$W$4,0))))</f>
        <v>760.32498410201447</v>
      </c>
      <c r="Q63" s="168">
        <f ca="1">IF($C63-Q$1&lt;År1,0,P62*(1-VLOOKUP($A63,[1]Hugst!$R$5:$W$9,MATCH(ROUNDUP((Q$1)/10,0)*10,[1]Hugst!$R$4:$W$4,0))))</f>
        <v>763.21678288104818</v>
      </c>
      <c r="R63" s="168">
        <f ca="1">IF($C63-R$1&lt;År1,0,Q62*(1-VLOOKUP($A63,[1]Hugst!$R$5:$W$9,MATCH(ROUNDUP((R$1)/10,0)*10,[1]Hugst!$R$4:$W$4,0))))</f>
        <v>766.12311331224851</v>
      </c>
      <c r="S63" s="168">
        <f ca="1">IF($C63-S$1&lt;År1,0,R62*(1-VLOOKUP($A63,[1]Hugst!$R$5:$W$9,MATCH(ROUNDUP((S$1)/10,0)*10,[1]Hugst!$R$4:$W$4,0))))</f>
        <v>769.04404841895962</v>
      </c>
      <c r="T63" s="168">
        <f ca="1">IF($C63-T$1&lt;År1,0,S62*(1-VLOOKUP($A63,[1]Hugst!$R$5:$W$9,MATCH(ROUNDUP((T$1)/10,0)*10,[1]Hugst!$R$4:$W$4,0))))</f>
        <v>771.97966159152497</v>
      </c>
      <c r="U63" s="168">
        <f ca="1">IF($C63-U$1&lt;År1,0,T62*(1-VLOOKUP($A63,[1]Hugst!$R$5:$W$9,MATCH(ROUNDUP((U$1)/10,0)*10,[1]Hugst!$R$4:$W$4,0))))</f>
        <v>774.93002658912087</v>
      </c>
      <c r="V63" s="168">
        <f ca="1">IF($C63-V$1&lt;År1,0,U62*(1-VLOOKUP($A63,[1]Hugst!$R$5:$W$9,MATCH(ROUNDUP((V$1)/10,0)*10,[1]Hugst!$R$4:$W$4,0))))</f>
        <v>777.89521754142993</v>
      </c>
      <c r="W63" s="168">
        <f ca="1">IF($C63-W$1&lt;År1,0,V62*(1-VLOOKUP($A63,[1]Hugst!$R$5:$W$9,MATCH(ROUNDUP((W$1)/10,0)*10,[1]Hugst!$R$4:$W$4,0))))</f>
        <v>780.87530895080931</v>
      </c>
      <c r="X63" s="168">
        <f ca="1">IF($C63-X$1&lt;År1,0,W62*(1-VLOOKUP($A63,[1]Hugst!$R$5:$W$9,MATCH(ROUNDUP((X$1)/10,0)*10,[1]Hugst!$R$4:$W$4,0))))</f>
        <v>783.870375693906</v>
      </c>
      <c r="Y63" s="168">
        <f ca="1">IF($C63-Y$1&lt;År1,0,X62*(1-VLOOKUP($A63,[1]Hugst!$R$5:$W$9,MATCH(ROUNDUP((Y$1)/10,0)*10,[1]Hugst!$R$4:$W$4,0))))</f>
        <v>786.88049302363584</v>
      </c>
      <c r="Z63" s="168">
        <f ca="1">IF($C63-Z$1&lt;År1,0,Y62*(1-VLOOKUP($A63,[1]Hugst!$R$5:$W$9,MATCH(ROUNDUP((Z$1)/10,0)*10,[1]Hugst!$R$4:$W$4,0))))</f>
        <v>789.90573657113418</v>
      </c>
      <c r="AA63" s="168">
        <f ca="1">IF($C63-AA$1&lt;År1,0,Z62*(1-VLOOKUP($A63,[1]Hugst!$R$5:$W$9,MATCH(ROUNDUP((AA$1)/10,0)*10,[1]Hugst!$R$4:$W$4,0))))</f>
        <v>792.94618234747031</v>
      </c>
      <c r="AB63" s="168">
        <f ca="1">IF($C63-AB$1&lt;År1,0,AA62*(1-VLOOKUP($A63,[1]Hugst!$R$5:$W$9,MATCH(ROUNDUP((AB$1)/10,0)*10,[1]Hugst!$R$4:$W$4,0))))</f>
        <v>796.00190674584883</v>
      </c>
      <c r="AC63" s="168">
        <f ca="1">IF($C63-AC$1&lt;År1,0,AB62*(1-VLOOKUP($A63,[1]Hugst!$R$5:$W$9,MATCH(ROUNDUP((AC$1)/10,0)*10,[1]Hugst!$R$4:$W$4,0))))</f>
        <v>799.07298654317856</v>
      </c>
      <c r="AD63" s="168">
        <f ca="1">IF($C63-AD$1&lt;År1,0,AC62*(1-VLOOKUP($A63,[1]Hugst!$R$5:$W$9,MATCH(ROUNDUP((AD$1)/10,0)*10,[1]Hugst!$R$4:$W$4,0))))</f>
        <v>802.15949890232878</v>
      </c>
      <c r="AE63" s="168">
        <f ca="1">IF($C63-AE$1&lt;År1,0,AD62*(1-VLOOKUP($A63,[1]Hugst!$R$5:$W$9,MATCH(ROUNDUP((AE$1)/10,0)*10,[1]Hugst!$R$4:$W$4,0))))</f>
        <v>805.26152137380268</v>
      </c>
      <c r="AF63" s="168">
        <f ca="1">IF($C63-AF$1&lt;År1,0,AE62*(1-VLOOKUP($A63,[1]Hugst!$R$5:$W$9,MATCH(ROUNDUP((AF$1)/10,0)*10,[1]Hugst!$R$4:$W$4,0))))</f>
        <v>808.37913189790561</v>
      </c>
      <c r="AG63" s="168">
        <f ca="1">IF($C63-AG$1&lt;År1,0,AF62*(1-VLOOKUP($A63,[1]Hugst!$R$5:$W$9,MATCH(ROUNDUP((AG$1)/10,0)*10,[1]Hugst!$R$4:$W$4,0))))</f>
        <v>811.51240880657861</v>
      </c>
      <c r="AH63" s="168">
        <f ca="1">IF($C63-AH$1&lt;År1,0,AG62*(1-VLOOKUP($A63,[1]Hugst!$R$5:$W$9,MATCH(ROUNDUP((AH$1)/10,0)*10,[1]Hugst!$R$4:$W$4,0))))</f>
        <v>814.66143082533381</v>
      </c>
      <c r="AI63" s="168">
        <f ca="1">IF($C63-AI$1&lt;År1,0,AH62*(1-VLOOKUP($A63,[1]Hugst!$R$5:$W$9,MATCH(ROUNDUP((AI$1)/10,0)*10,[1]Hugst!$R$4:$W$4,0))))</f>
        <v>817.82627707532083</v>
      </c>
      <c r="AJ63" s="168">
        <f ca="1">IF($C63-AJ$1&lt;År1,0,AI62*(1-VLOOKUP($A63,[1]Hugst!$R$5:$W$9,MATCH(ROUNDUP((AJ$1)/10,0)*10,[1]Hugst!$R$4:$W$4,0))))</f>
        <v>818.2994507094337</v>
      </c>
      <c r="AL63" s="168">
        <f ca="1">SUM(F63:AJ63)</f>
        <v>24041.220505714817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0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0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8">
        <f ca="1">IF($C65-G$1&lt;År1,0,F64*(1-VLOOKUP($A65,[1]Hugst!$R$5:$W$9,MATCH(ROUNDUP((G$1)/10,0)*10,[1]Hugst!$R$4:$W$4,0))))</f>
        <v>0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0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8">
        <f ca="1">IF($C66-G$1&lt;År1,0,F65*(1-VLOOKUP($A66,[1]Hugst!$R$5:$W$9,MATCH(ROUNDUP((G$1)/10,0)*10,[1]Hugst!$R$4:$W$4,0))))</f>
        <v>0</v>
      </c>
      <c r="H66" s="168">
        <f ca="1">IF($C66-H$1&lt;År1,0,G65*(1-VLOOKUP($A66,[1]Hugst!$R$5:$W$9,MATCH(ROUNDUP((H$1)/10,0)*10,[1]Hugst!$R$4:$W$4,0))))</f>
        <v>0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0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8">
        <f ca="1">IF($C67-G$1&lt;År1,0,F66*(1-VLOOKUP($A67,[1]Hugst!$R$5:$W$9,MATCH(ROUNDUP((G$1)/10,0)*10,[1]Hugst!$R$4:$W$4,0))))</f>
        <v>0</v>
      </c>
      <c r="H67" s="168">
        <f ca="1">IF($C67-H$1&lt;År1,0,G66*(1-VLOOKUP($A67,[1]Hugst!$R$5:$W$9,MATCH(ROUNDUP((H$1)/10,0)*10,[1]Hugst!$R$4:$W$4,0))))</f>
        <v>0</v>
      </c>
      <c r="I67" s="168">
        <f ca="1">IF($C67-I$1&lt;År1,0,H66*(1-VLOOKUP($A67,[1]Hugst!$R$5:$W$9,MATCH(ROUNDUP((I$1)/10,0)*10,[1]Hugst!$R$4:$W$4,0))))</f>
        <v>0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0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8">
        <f ca="1">IF($C68-G$1&lt;År1,0,F67*(1-VLOOKUP($A68,[1]Hugst!$R$5:$W$9,MATCH(ROUNDUP((G$1)/10,0)*10,[1]Hugst!$R$4:$W$4,0))))</f>
        <v>0</v>
      </c>
      <c r="H68" s="168">
        <f ca="1">IF($C68-H$1&lt;År1,0,G67*(1-VLOOKUP($A68,[1]Hugst!$R$5:$W$9,MATCH(ROUNDUP((H$1)/10,0)*10,[1]Hugst!$R$4:$W$4,0))))</f>
        <v>0</v>
      </c>
      <c r="I68" s="168">
        <f ca="1">IF($C68-I$1&lt;År1,0,H67*(1-VLOOKUP($A68,[1]Hugst!$R$5:$W$9,MATCH(ROUNDUP((I$1)/10,0)*10,[1]Hugst!$R$4:$W$4,0))))</f>
        <v>0</v>
      </c>
      <c r="J68" s="168">
        <f ca="1">IF($C68-J$1&lt;År1,0,I67*(1-VLOOKUP($A68,[1]Hugst!$R$5:$W$9,MATCH(ROUNDUP((J$1)/10,0)*10,[1]Hugst!$R$4:$W$4,0))))</f>
        <v>0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0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8">
        <f ca="1">IF($C69-G$1&lt;År1,0,F68*(1-VLOOKUP($A69,[1]Hugst!$R$5:$W$9,MATCH(ROUNDUP((G$1)/10,0)*10,[1]Hugst!$R$4:$W$4,0))))</f>
        <v>0</v>
      </c>
      <c r="H69" s="168">
        <f ca="1">IF($C69-H$1&lt;År1,0,G68*(1-VLOOKUP($A69,[1]Hugst!$R$5:$W$9,MATCH(ROUNDUP((H$1)/10,0)*10,[1]Hugst!$R$4:$W$4,0))))</f>
        <v>0</v>
      </c>
      <c r="I69" s="168">
        <f ca="1">IF($C69-I$1&lt;År1,0,H68*(1-VLOOKUP($A69,[1]Hugst!$R$5:$W$9,MATCH(ROUNDUP((I$1)/10,0)*10,[1]Hugst!$R$4:$W$4,0))))</f>
        <v>0</v>
      </c>
      <c r="J69" s="168">
        <f ca="1">IF($C69-J$1&lt;År1,0,I68*(1-VLOOKUP($A69,[1]Hugst!$R$5:$W$9,MATCH(ROUNDUP((J$1)/10,0)*10,[1]Hugst!$R$4:$W$4,0))))</f>
        <v>0</v>
      </c>
      <c r="K69" s="168">
        <f ca="1">IF($C69-K$1&lt;År1,0,J68*(1-VLOOKUP($A69,[1]Hugst!$R$5:$W$9,MATCH(ROUNDUP((K$1)/10,0)*10,[1]Hugst!$R$4:$W$4,0))))</f>
        <v>0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0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8">
        <f ca="1">IF($C70-G$1&lt;År1,0,F69*(1-VLOOKUP($A70,[1]Hugst!$R$5:$W$9,MATCH(ROUNDUP((G$1)/10,0)*10,[1]Hugst!$R$4:$W$4,0))))</f>
        <v>0</v>
      </c>
      <c r="H70" s="168">
        <f ca="1">IF($C70-H$1&lt;År1,0,G69*(1-VLOOKUP($A70,[1]Hugst!$R$5:$W$9,MATCH(ROUNDUP((H$1)/10,0)*10,[1]Hugst!$R$4:$W$4,0))))</f>
        <v>0</v>
      </c>
      <c r="I70" s="168">
        <f ca="1">IF($C70-I$1&lt;År1,0,H69*(1-VLOOKUP($A70,[1]Hugst!$R$5:$W$9,MATCH(ROUNDUP((I$1)/10,0)*10,[1]Hugst!$R$4:$W$4,0))))</f>
        <v>0</v>
      </c>
      <c r="J70" s="168">
        <f ca="1">IF($C70-J$1&lt;År1,0,I69*(1-VLOOKUP($A70,[1]Hugst!$R$5:$W$9,MATCH(ROUNDUP((J$1)/10,0)*10,[1]Hugst!$R$4:$W$4,0))))</f>
        <v>0</v>
      </c>
      <c r="K70" s="168">
        <f ca="1">IF($C70-K$1&lt;År1,0,J69*(1-VLOOKUP($A70,[1]Hugst!$R$5:$W$9,MATCH(ROUNDUP((K$1)/10,0)*10,[1]Hugst!$R$4:$W$4,0))))</f>
        <v>0</v>
      </c>
      <c r="L70" s="168">
        <f ca="1">IF($C70-L$1&lt;År1,0,K69*(1-VLOOKUP($A70,[1]Hugst!$R$5:$W$9,MATCH(ROUNDUP((L$1)/10,0)*10,[1]Hugst!$R$4:$W$4,0))))</f>
        <v>0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0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8">
        <f ca="1">IF($C71-G$1&lt;År1,0,F70*(1-VLOOKUP($A71,[1]Hugst!$R$5:$W$9,MATCH(ROUNDUP((G$1)/10,0)*10,[1]Hugst!$R$4:$W$4,0))))</f>
        <v>0</v>
      </c>
      <c r="H71" s="168">
        <f ca="1">IF($C71-H$1&lt;År1,0,G70*(1-VLOOKUP($A71,[1]Hugst!$R$5:$W$9,MATCH(ROUNDUP((H$1)/10,0)*10,[1]Hugst!$R$4:$W$4,0))))</f>
        <v>0</v>
      </c>
      <c r="I71" s="168">
        <f ca="1">IF($C71-I$1&lt;År1,0,H70*(1-VLOOKUP($A71,[1]Hugst!$R$5:$W$9,MATCH(ROUNDUP((I$1)/10,0)*10,[1]Hugst!$R$4:$W$4,0))))</f>
        <v>0</v>
      </c>
      <c r="J71" s="168">
        <f ca="1">IF($C71-J$1&lt;År1,0,I70*(1-VLOOKUP($A71,[1]Hugst!$R$5:$W$9,MATCH(ROUNDUP((J$1)/10,0)*10,[1]Hugst!$R$4:$W$4,0))))</f>
        <v>0</v>
      </c>
      <c r="K71" s="168">
        <f ca="1">IF($C71-K$1&lt;År1,0,J70*(1-VLOOKUP($A71,[1]Hugst!$R$5:$W$9,MATCH(ROUNDUP((K$1)/10,0)*10,[1]Hugst!$R$4:$W$4,0))))</f>
        <v>0</v>
      </c>
      <c r="L71" s="168">
        <f ca="1">IF($C71-L$1&lt;År1,0,K70*(1-VLOOKUP($A71,[1]Hugst!$R$5:$W$9,MATCH(ROUNDUP((L$1)/10,0)*10,[1]Hugst!$R$4:$W$4,0))))</f>
        <v>0</v>
      </c>
      <c r="M71" s="168">
        <f ca="1">IF($C71-M$1&lt;År1,0,L70*(1-VLOOKUP($A71,[1]Hugst!$R$5:$W$9,MATCH(ROUNDUP((M$1)/10,0)*10,[1]Hugst!$R$4:$W$4,0))))</f>
        <v>0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0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8">
        <f ca="1">IF($C72-G$1&lt;År1,0,F71*(1-VLOOKUP($A72,[1]Hugst!$R$5:$W$9,MATCH(ROUNDUP((G$1)/10,0)*10,[1]Hugst!$R$4:$W$4,0))))</f>
        <v>0</v>
      </c>
      <c r="H72" s="168">
        <f ca="1">IF($C72-H$1&lt;År1,0,G71*(1-VLOOKUP($A72,[1]Hugst!$R$5:$W$9,MATCH(ROUNDUP((H$1)/10,0)*10,[1]Hugst!$R$4:$W$4,0))))</f>
        <v>0</v>
      </c>
      <c r="I72" s="168">
        <f ca="1">IF($C72-I$1&lt;År1,0,H71*(1-VLOOKUP($A72,[1]Hugst!$R$5:$W$9,MATCH(ROUNDUP((I$1)/10,0)*10,[1]Hugst!$R$4:$W$4,0))))</f>
        <v>0</v>
      </c>
      <c r="J72" s="168">
        <f ca="1">IF($C72-J$1&lt;År1,0,I71*(1-VLOOKUP($A72,[1]Hugst!$R$5:$W$9,MATCH(ROUNDUP((J$1)/10,0)*10,[1]Hugst!$R$4:$W$4,0))))</f>
        <v>0</v>
      </c>
      <c r="K72" s="168">
        <f ca="1">IF($C72-K$1&lt;År1,0,J71*(1-VLOOKUP($A72,[1]Hugst!$R$5:$W$9,MATCH(ROUNDUP((K$1)/10,0)*10,[1]Hugst!$R$4:$W$4,0))))</f>
        <v>0</v>
      </c>
      <c r="L72" s="168">
        <f ca="1">IF($C72-L$1&lt;År1,0,K71*(1-VLOOKUP($A72,[1]Hugst!$R$5:$W$9,MATCH(ROUNDUP((L$1)/10,0)*10,[1]Hugst!$R$4:$W$4,0))))</f>
        <v>0</v>
      </c>
      <c r="M72" s="168">
        <f ca="1">IF($C72-M$1&lt;År1,0,L71*(1-VLOOKUP($A72,[1]Hugst!$R$5:$W$9,MATCH(ROUNDUP((M$1)/10,0)*10,[1]Hugst!$R$4:$W$4,0))))</f>
        <v>0</v>
      </c>
      <c r="N72" s="168">
        <f ca="1">IF($C72-N$1&lt;År1,0,M71*(1-VLOOKUP($A72,[1]Hugst!$R$5:$W$9,MATCH(ROUNDUP((N$1)/10,0)*10,[1]Hugst!$R$4:$W$4,0))))</f>
        <v>0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0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8">
        <f ca="1">IF($C73-G$1&lt;År1,0,F72*(1-VLOOKUP($A73,[1]Hugst!$R$5:$W$9,MATCH(ROUNDUP((G$1)/10,0)*10,[1]Hugst!$R$4:$W$4,0))))</f>
        <v>0</v>
      </c>
      <c r="H73" s="168">
        <f ca="1">IF($C73-H$1&lt;År1,0,G72*(1-VLOOKUP($A73,[1]Hugst!$R$5:$W$9,MATCH(ROUNDUP((H$1)/10,0)*10,[1]Hugst!$R$4:$W$4,0))))</f>
        <v>0</v>
      </c>
      <c r="I73" s="168">
        <f ca="1">IF($C73-I$1&lt;År1,0,H72*(1-VLOOKUP($A73,[1]Hugst!$R$5:$W$9,MATCH(ROUNDUP((I$1)/10,0)*10,[1]Hugst!$R$4:$W$4,0))))</f>
        <v>0</v>
      </c>
      <c r="J73" s="168">
        <f ca="1">IF($C73-J$1&lt;År1,0,I72*(1-VLOOKUP($A73,[1]Hugst!$R$5:$W$9,MATCH(ROUNDUP((J$1)/10,0)*10,[1]Hugst!$R$4:$W$4,0))))</f>
        <v>0</v>
      </c>
      <c r="K73" s="168">
        <f ca="1">IF($C73-K$1&lt;År1,0,J72*(1-VLOOKUP($A73,[1]Hugst!$R$5:$W$9,MATCH(ROUNDUP((K$1)/10,0)*10,[1]Hugst!$R$4:$W$4,0))))</f>
        <v>0</v>
      </c>
      <c r="L73" s="168">
        <f ca="1">IF($C73-L$1&lt;År1,0,K72*(1-VLOOKUP($A73,[1]Hugst!$R$5:$W$9,MATCH(ROUNDUP((L$1)/10,0)*10,[1]Hugst!$R$4:$W$4,0))))</f>
        <v>0</v>
      </c>
      <c r="M73" s="168">
        <f ca="1">IF($C73-M$1&lt;År1,0,L72*(1-VLOOKUP($A73,[1]Hugst!$R$5:$W$9,MATCH(ROUNDUP((M$1)/10,0)*10,[1]Hugst!$R$4:$W$4,0))))</f>
        <v>0</v>
      </c>
      <c r="N73" s="168">
        <f ca="1">IF($C73-N$1&lt;År1,0,M72*(1-VLOOKUP($A73,[1]Hugst!$R$5:$W$9,MATCH(ROUNDUP((N$1)/10,0)*10,[1]Hugst!$R$4:$W$4,0))))</f>
        <v>0</v>
      </c>
      <c r="O73" s="168">
        <f ca="1">IF($C73-O$1&lt;År1,0,N72*(1-VLOOKUP($A73,[1]Hugst!$R$5:$W$9,MATCH(ROUNDUP((O$1)/10,0)*10,[1]Hugst!$R$4:$W$4,0))))</f>
        <v>0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0</v>
      </c>
      <c r="E74" s="168">
        <f t="shared" ca="1" si="1"/>
        <v>0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8">
        <f ca="1">IF($C74-G$1&lt;År1,0,F73*(1-VLOOKUP($A74,[1]Hugst!$R$5:$W$9,MATCH(ROUNDUP((G$1)/10,0)*10,[1]Hugst!$R$4:$W$4,0))))</f>
        <v>0</v>
      </c>
      <c r="H74" s="168">
        <f ca="1">IF($C74-H$1&lt;År1,0,G73*(1-VLOOKUP($A74,[1]Hugst!$R$5:$W$9,MATCH(ROUNDUP((H$1)/10,0)*10,[1]Hugst!$R$4:$W$4,0))))</f>
        <v>0</v>
      </c>
      <c r="I74" s="168">
        <f ca="1">IF($C74-I$1&lt;År1,0,H73*(1-VLOOKUP($A74,[1]Hugst!$R$5:$W$9,MATCH(ROUNDUP((I$1)/10,0)*10,[1]Hugst!$R$4:$W$4,0))))</f>
        <v>0</v>
      </c>
      <c r="J74" s="168">
        <f ca="1">IF($C74-J$1&lt;År1,0,I73*(1-VLOOKUP($A74,[1]Hugst!$R$5:$W$9,MATCH(ROUNDUP((J$1)/10,0)*10,[1]Hugst!$R$4:$W$4,0))))</f>
        <v>0</v>
      </c>
      <c r="K74" s="168">
        <f ca="1">IF($C74-K$1&lt;År1,0,J73*(1-VLOOKUP($A74,[1]Hugst!$R$5:$W$9,MATCH(ROUNDUP((K$1)/10,0)*10,[1]Hugst!$R$4:$W$4,0))))</f>
        <v>0</v>
      </c>
      <c r="L74" s="168">
        <f ca="1">IF($C74-L$1&lt;År1,0,K73*(1-VLOOKUP($A74,[1]Hugst!$R$5:$W$9,MATCH(ROUNDUP((L$1)/10,0)*10,[1]Hugst!$R$4:$W$4,0))))</f>
        <v>0</v>
      </c>
      <c r="M74" s="168">
        <f ca="1">IF($C74-M$1&lt;År1,0,L73*(1-VLOOKUP($A74,[1]Hugst!$R$5:$W$9,MATCH(ROUNDUP((M$1)/10,0)*10,[1]Hugst!$R$4:$W$4,0))))</f>
        <v>0</v>
      </c>
      <c r="N74" s="168">
        <f ca="1">IF($C74-N$1&lt;År1,0,M73*(1-VLOOKUP($A74,[1]Hugst!$R$5:$W$9,MATCH(ROUNDUP((N$1)/10,0)*10,[1]Hugst!$R$4:$W$4,0))))</f>
        <v>0</v>
      </c>
      <c r="O74" s="168">
        <f ca="1">IF($C74-O$1&lt;År1,0,N73*(1-VLOOKUP($A74,[1]Hugst!$R$5:$W$9,MATCH(ROUNDUP((O$1)/10,0)*10,[1]Hugst!$R$4:$W$4,0))))</f>
        <v>0</v>
      </c>
      <c r="P74" s="168">
        <f ca="1">IF($C74-P$1&lt;År1,0,O73*(1-VLOOKUP($A74,[1]Hugst!$R$5:$W$9,MATCH(ROUNDUP((P$1)/10,0)*10,[1]Hugst!$R$4:$W$4,0))))</f>
        <v>0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0</v>
      </c>
      <c r="E75" s="168">
        <f t="shared" ca="1" si="1"/>
        <v>0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8">
        <f ca="1">IF($C75-G$1&lt;År1,0,F74*(1-VLOOKUP($A75,[1]Hugst!$R$5:$W$9,MATCH(ROUNDUP((G$1)/10,0)*10,[1]Hugst!$R$4:$W$4,0))))</f>
        <v>0</v>
      </c>
      <c r="H75" s="168">
        <f ca="1">IF($C75-H$1&lt;År1,0,G74*(1-VLOOKUP($A75,[1]Hugst!$R$5:$W$9,MATCH(ROUNDUP((H$1)/10,0)*10,[1]Hugst!$R$4:$W$4,0))))</f>
        <v>0</v>
      </c>
      <c r="I75" s="168">
        <f ca="1">IF($C75-I$1&lt;År1,0,H74*(1-VLOOKUP($A75,[1]Hugst!$R$5:$W$9,MATCH(ROUNDUP((I$1)/10,0)*10,[1]Hugst!$R$4:$W$4,0))))</f>
        <v>0</v>
      </c>
      <c r="J75" s="168">
        <f ca="1">IF($C75-J$1&lt;År1,0,I74*(1-VLOOKUP($A75,[1]Hugst!$R$5:$W$9,MATCH(ROUNDUP((J$1)/10,0)*10,[1]Hugst!$R$4:$W$4,0))))</f>
        <v>0</v>
      </c>
      <c r="K75" s="168">
        <f ca="1">IF($C75-K$1&lt;År1,0,J74*(1-VLOOKUP($A75,[1]Hugst!$R$5:$W$9,MATCH(ROUNDUP((K$1)/10,0)*10,[1]Hugst!$R$4:$W$4,0))))</f>
        <v>0</v>
      </c>
      <c r="L75" s="168">
        <f ca="1">IF($C75-L$1&lt;År1,0,K74*(1-VLOOKUP($A75,[1]Hugst!$R$5:$W$9,MATCH(ROUNDUP((L$1)/10,0)*10,[1]Hugst!$R$4:$W$4,0))))</f>
        <v>0</v>
      </c>
      <c r="M75" s="168">
        <f ca="1">IF($C75-M$1&lt;År1,0,L74*(1-VLOOKUP($A75,[1]Hugst!$R$5:$W$9,MATCH(ROUNDUP((M$1)/10,0)*10,[1]Hugst!$R$4:$W$4,0))))</f>
        <v>0</v>
      </c>
      <c r="N75" s="168">
        <f ca="1">IF($C75-N$1&lt;År1,0,M74*(1-VLOOKUP($A75,[1]Hugst!$R$5:$W$9,MATCH(ROUNDUP((N$1)/10,0)*10,[1]Hugst!$R$4:$W$4,0))))</f>
        <v>0</v>
      </c>
      <c r="O75" s="168">
        <f ca="1">IF($C75-O$1&lt;År1,0,N74*(1-VLOOKUP($A75,[1]Hugst!$R$5:$W$9,MATCH(ROUNDUP((O$1)/10,0)*10,[1]Hugst!$R$4:$W$4,0))))</f>
        <v>0</v>
      </c>
      <c r="P75" s="168">
        <f ca="1">IF($C75-P$1&lt;År1,0,O74*(1-VLOOKUP($A75,[1]Hugst!$R$5:$W$9,MATCH(ROUNDUP((P$1)/10,0)*10,[1]Hugst!$R$4:$W$4,0))))</f>
        <v>0</v>
      </c>
      <c r="Q75" s="168">
        <f ca="1">IF($C75-Q$1&lt;År1,0,P74*(1-VLOOKUP($A75,[1]Hugst!$R$5:$W$9,MATCH(ROUNDUP((Q$1)/10,0)*10,[1]Hugst!$R$4:$W$4,0))))</f>
        <v>0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0</v>
      </c>
      <c r="E76" s="168">
        <f t="shared" ca="1" si="1"/>
        <v>0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8">
        <f ca="1">IF($C76-G$1&lt;År1,0,F75*(1-VLOOKUP($A76,[1]Hugst!$R$5:$W$9,MATCH(ROUNDUP((G$1)/10,0)*10,[1]Hugst!$R$4:$W$4,0))))</f>
        <v>0</v>
      </c>
      <c r="H76" s="168">
        <f ca="1">IF($C76-H$1&lt;År1,0,G75*(1-VLOOKUP($A76,[1]Hugst!$R$5:$W$9,MATCH(ROUNDUP((H$1)/10,0)*10,[1]Hugst!$R$4:$W$4,0))))</f>
        <v>0</v>
      </c>
      <c r="I76" s="168">
        <f ca="1">IF($C76-I$1&lt;År1,0,H75*(1-VLOOKUP($A76,[1]Hugst!$R$5:$W$9,MATCH(ROUNDUP((I$1)/10,0)*10,[1]Hugst!$R$4:$W$4,0))))</f>
        <v>0</v>
      </c>
      <c r="J76" s="168">
        <f ca="1">IF($C76-J$1&lt;År1,0,I75*(1-VLOOKUP($A76,[1]Hugst!$R$5:$W$9,MATCH(ROUNDUP((J$1)/10,0)*10,[1]Hugst!$R$4:$W$4,0))))</f>
        <v>0</v>
      </c>
      <c r="K76" s="168">
        <f ca="1">IF($C76-K$1&lt;År1,0,J75*(1-VLOOKUP($A76,[1]Hugst!$R$5:$W$9,MATCH(ROUNDUP((K$1)/10,0)*10,[1]Hugst!$R$4:$W$4,0))))</f>
        <v>0</v>
      </c>
      <c r="L76" s="168">
        <f ca="1">IF($C76-L$1&lt;År1,0,K75*(1-VLOOKUP($A76,[1]Hugst!$R$5:$W$9,MATCH(ROUNDUP((L$1)/10,0)*10,[1]Hugst!$R$4:$W$4,0))))</f>
        <v>0</v>
      </c>
      <c r="M76" s="168">
        <f ca="1">IF($C76-M$1&lt;År1,0,L75*(1-VLOOKUP($A76,[1]Hugst!$R$5:$W$9,MATCH(ROUNDUP((M$1)/10,0)*10,[1]Hugst!$R$4:$W$4,0))))</f>
        <v>0</v>
      </c>
      <c r="N76" s="168">
        <f ca="1">IF($C76-N$1&lt;År1,0,M75*(1-VLOOKUP($A76,[1]Hugst!$R$5:$W$9,MATCH(ROUNDUP((N$1)/10,0)*10,[1]Hugst!$R$4:$W$4,0))))</f>
        <v>0</v>
      </c>
      <c r="O76" s="168">
        <f ca="1">IF($C76-O$1&lt;År1,0,N75*(1-VLOOKUP($A76,[1]Hugst!$R$5:$W$9,MATCH(ROUNDUP((O$1)/10,0)*10,[1]Hugst!$R$4:$W$4,0))))</f>
        <v>0</v>
      </c>
      <c r="P76" s="168">
        <f ca="1">IF($C76-P$1&lt;År1,0,O75*(1-VLOOKUP($A76,[1]Hugst!$R$5:$W$9,MATCH(ROUNDUP((P$1)/10,0)*10,[1]Hugst!$R$4:$W$4,0))))</f>
        <v>0</v>
      </c>
      <c r="Q76" s="168">
        <f ca="1">IF($C76-Q$1&lt;År1,0,P75*(1-VLOOKUP($A76,[1]Hugst!$R$5:$W$9,MATCH(ROUNDUP((Q$1)/10,0)*10,[1]Hugst!$R$4:$W$4,0))))</f>
        <v>0</v>
      </c>
      <c r="R76" s="168">
        <f ca="1">IF($C76-R$1&lt;År1,0,Q75*(1-VLOOKUP($A76,[1]Hugst!$R$5:$W$9,MATCH(ROUNDUP((R$1)/10,0)*10,[1]Hugst!$R$4:$W$4,0))))</f>
        <v>0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0</v>
      </c>
      <c r="E77" s="168">
        <f t="shared" ca="1" si="1"/>
        <v>0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8">
        <f ca="1">IF($C77-G$1&lt;År1,0,F76*(1-VLOOKUP($A77,[1]Hugst!$R$5:$W$9,MATCH(ROUNDUP((G$1)/10,0)*10,[1]Hugst!$R$4:$W$4,0))))</f>
        <v>0</v>
      </c>
      <c r="H77" s="168">
        <f ca="1">IF($C77-H$1&lt;År1,0,G76*(1-VLOOKUP($A77,[1]Hugst!$R$5:$W$9,MATCH(ROUNDUP((H$1)/10,0)*10,[1]Hugst!$R$4:$W$4,0))))</f>
        <v>0</v>
      </c>
      <c r="I77" s="168">
        <f ca="1">IF($C77-I$1&lt;År1,0,H76*(1-VLOOKUP($A77,[1]Hugst!$R$5:$W$9,MATCH(ROUNDUP((I$1)/10,0)*10,[1]Hugst!$R$4:$W$4,0))))</f>
        <v>0</v>
      </c>
      <c r="J77" s="168">
        <f ca="1">IF($C77-J$1&lt;År1,0,I76*(1-VLOOKUP($A77,[1]Hugst!$R$5:$W$9,MATCH(ROUNDUP((J$1)/10,0)*10,[1]Hugst!$R$4:$W$4,0))))</f>
        <v>0</v>
      </c>
      <c r="K77" s="168">
        <f ca="1">IF($C77-K$1&lt;År1,0,J76*(1-VLOOKUP($A77,[1]Hugst!$R$5:$W$9,MATCH(ROUNDUP((K$1)/10,0)*10,[1]Hugst!$R$4:$W$4,0))))</f>
        <v>0</v>
      </c>
      <c r="L77" s="168">
        <f ca="1">IF($C77-L$1&lt;År1,0,K76*(1-VLOOKUP($A77,[1]Hugst!$R$5:$W$9,MATCH(ROUNDUP((L$1)/10,0)*10,[1]Hugst!$R$4:$W$4,0))))</f>
        <v>0</v>
      </c>
      <c r="M77" s="168">
        <f ca="1">IF($C77-M$1&lt;År1,0,L76*(1-VLOOKUP($A77,[1]Hugst!$R$5:$W$9,MATCH(ROUNDUP((M$1)/10,0)*10,[1]Hugst!$R$4:$W$4,0))))</f>
        <v>0</v>
      </c>
      <c r="N77" s="168">
        <f ca="1">IF($C77-N$1&lt;År1,0,M76*(1-VLOOKUP($A77,[1]Hugst!$R$5:$W$9,MATCH(ROUNDUP((N$1)/10,0)*10,[1]Hugst!$R$4:$W$4,0))))</f>
        <v>0</v>
      </c>
      <c r="O77" s="168">
        <f ca="1">IF($C77-O$1&lt;År1,0,N76*(1-VLOOKUP($A77,[1]Hugst!$R$5:$W$9,MATCH(ROUNDUP((O$1)/10,0)*10,[1]Hugst!$R$4:$W$4,0))))</f>
        <v>0</v>
      </c>
      <c r="P77" s="168">
        <f ca="1">IF($C77-P$1&lt;År1,0,O76*(1-VLOOKUP($A77,[1]Hugst!$R$5:$W$9,MATCH(ROUNDUP((P$1)/10,0)*10,[1]Hugst!$R$4:$W$4,0))))</f>
        <v>0</v>
      </c>
      <c r="Q77" s="168">
        <f ca="1">IF($C77-Q$1&lt;År1,0,P76*(1-VLOOKUP($A77,[1]Hugst!$R$5:$W$9,MATCH(ROUNDUP((Q$1)/10,0)*10,[1]Hugst!$R$4:$W$4,0))))</f>
        <v>0</v>
      </c>
      <c r="R77" s="168">
        <f ca="1">IF($C77-R$1&lt;År1,0,Q76*(1-VLOOKUP($A77,[1]Hugst!$R$5:$W$9,MATCH(ROUNDUP((R$1)/10,0)*10,[1]Hugst!$R$4:$W$4,0))))</f>
        <v>0</v>
      </c>
      <c r="S77" s="168">
        <f ca="1">IF($C77-S$1&lt;År1,0,R76*(1-VLOOKUP($A77,[1]Hugst!$R$5:$W$9,MATCH(ROUNDUP((S$1)/10,0)*10,[1]Hugst!$R$4:$W$4,0))))</f>
        <v>0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0</v>
      </c>
      <c r="E78" s="168">
        <f t="shared" ca="1" si="1"/>
        <v>0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8">
        <f ca="1">IF($C78-G$1&lt;År1,0,F77*(1-VLOOKUP($A78,[1]Hugst!$R$5:$W$9,MATCH(ROUNDUP((G$1)/10,0)*10,[1]Hugst!$R$4:$W$4,0))))</f>
        <v>0</v>
      </c>
      <c r="H78" s="168">
        <f ca="1">IF($C78-H$1&lt;År1,0,G77*(1-VLOOKUP($A78,[1]Hugst!$R$5:$W$9,MATCH(ROUNDUP((H$1)/10,0)*10,[1]Hugst!$R$4:$W$4,0))))</f>
        <v>0</v>
      </c>
      <c r="I78" s="168">
        <f ca="1">IF($C78-I$1&lt;År1,0,H77*(1-VLOOKUP($A78,[1]Hugst!$R$5:$W$9,MATCH(ROUNDUP((I$1)/10,0)*10,[1]Hugst!$R$4:$W$4,0))))</f>
        <v>0</v>
      </c>
      <c r="J78" s="168">
        <f ca="1">IF($C78-J$1&lt;År1,0,I77*(1-VLOOKUP($A78,[1]Hugst!$R$5:$W$9,MATCH(ROUNDUP((J$1)/10,0)*10,[1]Hugst!$R$4:$W$4,0))))</f>
        <v>0</v>
      </c>
      <c r="K78" s="168">
        <f ca="1">IF($C78-K$1&lt;År1,0,J77*(1-VLOOKUP($A78,[1]Hugst!$R$5:$W$9,MATCH(ROUNDUP((K$1)/10,0)*10,[1]Hugst!$R$4:$W$4,0))))</f>
        <v>0</v>
      </c>
      <c r="L78" s="168">
        <f ca="1">IF($C78-L$1&lt;År1,0,K77*(1-VLOOKUP($A78,[1]Hugst!$R$5:$W$9,MATCH(ROUNDUP((L$1)/10,0)*10,[1]Hugst!$R$4:$W$4,0))))</f>
        <v>0</v>
      </c>
      <c r="M78" s="168">
        <f ca="1">IF($C78-M$1&lt;År1,0,L77*(1-VLOOKUP($A78,[1]Hugst!$R$5:$W$9,MATCH(ROUNDUP((M$1)/10,0)*10,[1]Hugst!$R$4:$W$4,0))))</f>
        <v>0</v>
      </c>
      <c r="N78" s="168">
        <f ca="1">IF($C78-N$1&lt;År1,0,M77*(1-VLOOKUP($A78,[1]Hugst!$R$5:$W$9,MATCH(ROUNDUP((N$1)/10,0)*10,[1]Hugst!$R$4:$W$4,0))))</f>
        <v>0</v>
      </c>
      <c r="O78" s="168">
        <f ca="1">IF($C78-O$1&lt;År1,0,N77*(1-VLOOKUP($A78,[1]Hugst!$R$5:$W$9,MATCH(ROUNDUP((O$1)/10,0)*10,[1]Hugst!$R$4:$W$4,0))))</f>
        <v>0</v>
      </c>
      <c r="P78" s="168">
        <f ca="1">IF($C78-P$1&lt;År1,0,O77*(1-VLOOKUP($A78,[1]Hugst!$R$5:$W$9,MATCH(ROUNDUP((P$1)/10,0)*10,[1]Hugst!$R$4:$W$4,0))))</f>
        <v>0</v>
      </c>
      <c r="Q78" s="168">
        <f ca="1">IF($C78-Q$1&lt;År1,0,P77*(1-VLOOKUP($A78,[1]Hugst!$R$5:$W$9,MATCH(ROUNDUP((Q$1)/10,0)*10,[1]Hugst!$R$4:$W$4,0))))</f>
        <v>0</v>
      </c>
      <c r="R78" s="168">
        <f ca="1">IF($C78-R$1&lt;År1,0,Q77*(1-VLOOKUP($A78,[1]Hugst!$R$5:$W$9,MATCH(ROUNDUP((R$1)/10,0)*10,[1]Hugst!$R$4:$W$4,0))))</f>
        <v>0</v>
      </c>
      <c r="S78" s="168">
        <f ca="1">IF($C78-S$1&lt;År1,0,R77*(1-VLOOKUP($A78,[1]Hugst!$R$5:$W$9,MATCH(ROUNDUP((S$1)/10,0)*10,[1]Hugst!$R$4:$W$4,0))))</f>
        <v>0</v>
      </c>
      <c r="T78" s="168">
        <f ca="1">IF($C78-T$1&lt;År1,0,S77*(1-VLOOKUP($A78,[1]Hugst!$R$5:$W$9,MATCH(ROUNDUP((T$1)/10,0)*10,[1]Hugst!$R$4:$W$4,0))))</f>
        <v>0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0</v>
      </c>
      <c r="E79" s="168">
        <f t="shared" ca="1" si="1"/>
        <v>0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8">
        <f ca="1">IF($C79-G$1&lt;År1,0,F78*(1-VLOOKUP($A79,[1]Hugst!$R$5:$W$9,MATCH(ROUNDUP((G$1)/10,0)*10,[1]Hugst!$R$4:$W$4,0))))</f>
        <v>0</v>
      </c>
      <c r="H79" s="168">
        <f ca="1">IF($C79-H$1&lt;År1,0,G78*(1-VLOOKUP($A79,[1]Hugst!$R$5:$W$9,MATCH(ROUNDUP((H$1)/10,0)*10,[1]Hugst!$R$4:$W$4,0))))</f>
        <v>0</v>
      </c>
      <c r="I79" s="168">
        <f ca="1">IF($C79-I$1&lt;År1,0,H78*(1-VLOOKUP($A79,[1]Hugst!$R$5:$W$9,MATCH(ROUNDUP((I$1)/10,0)*10,[1]Hugst!$R$4:$W$4,0))))</f>
        <v>0</v>
      </c>
      <c r="J79" s="168">
        <f ca="1">IF($C79-J$1&lt;År1,0,I78*(1-VLOOKUP($A79,[1]Hugst!$R$5:$W$9,MATCH(ROUNDUP((J$1)/10,0)*10,[1]Hugst!$R$4:$W$4,0))))</f>
        <v>0</v>
      </c>
      <c r="K79" s="168">
        <f ca="1">IF($C79-K$1&lt;År1,0,J78*(1-VLOOKUP($A79,[1]Hugst!$R$5:$W$9,MATCH(ROUNDUP((K$1)/10,0)*10,[1]Hugst!$R$4:$W$4,0))))</f>
        <v>0</v>
      </c>
      <c r="L79" s="168">
        <f ca="1">IF($C79-L$1&lt;År1,0,K78*(1-VLOOKUP($A79,[1]Hugst!$R$5:$W$9,MATCH(ROUNDUP((L$1)/10,0)*10,[1]Hugst!$R$4:$W$4,0))))</f>
        <v>0</v>
      </c>
      <c r="M79" s="168">
        <f ca="1">IF($C79-M$1&lt;År1,0,L78*(1-VLOOKUP($A79,[1]Hugst!$R$5:$W$9,MATCH(ROUNDUP((M$1)/10,0)*10,[1]Hugst!$R$4:$W$4,0))))</f>
        <v>0</v>
      </c>
      <c r="N79" s="168">
        <f ca="1">IF($C79-N$1&lt;År1,0,M78*(1-VLOOKUP($A79,[1]Hugst!$R$5:$W$9,MATCH(ROUNDUP((N$1)/10,0)*10,[1]Hugst!$R$4:$W$4,0))))</f>
        <v>0</v>
      </c>
      <c r="O79" s="168">
        <f ca="1">IF($C79-O$1&lt;År1,0,N78*(1-VLOOKUP($A79,[1]Hugst!$R$5:$W$9,MATCH(ROUNDUP((O$1)/10,0)*10,[1]Hugst!$R$4:$W$4,0))))</f>
        <v>0</v>
      </c>
      <c r="P79" s="168">
        <f ca="1">IF($C79-P$1&lt;År1,0,O78*(1-VLOOKUP($A79,[1]Hugst!$R$5:$W$9,MATCH(ROUNDUP((P$1)/10,0)*10,[1]Hugst!$R$4:$W$4,0))))</f>
        <v>0</v>
      </c>
      <c r="Q79" s="168">
        <f ca="1">IF($C79-Q$1&lt;År1,0,P78*(1-VLOOKUP($A79,[1]Hugst!$R$5:$W$9,MATCH(ROUNDUP((Q$1)/10,0)*10,[1]Hugst!$R$4:$W$4,0))))</f>
        <v>0</v>
      </c>
      <c r="R79" s="168">
        <f ca="1">IF($C79-R$1&lt;År1,0,Q78*(1-VLOOKUP($A79,[1]Hugst!$R$5:$W$9,MATCH(ROUNDUP((R$1)/10,0)*10,[1]Hugst!$R$4:$W$4,0))))</f>
        <v>0</v>
      </c>
      <c r="S79" s="168">
        <f ca="1">IF($C79-S$1&lt;År1,0,R78*(1-VLOOKUP($A79,[1]Hugst!$R$5:$W$9,MATCH(ROUNDUP((S$1)/10,0)*10,[1]Hugst!$R$4:$W$4,0))))</f>
        <v>0</v>
      </c>
      <c r="T79" s="168">
        <f ca="1">IF($C79-T$1&lt;År1,0,S78*(1-VLOOKUP($A79,[1]Hugst!$R$5:$W$9,MATCH(ROUNDUP((T$1)/10,0)*10,[1]Hugst!$R$4:$W$4,0))))</f>
        <v>0</v>
      </c>
      <c r="U79" s="168">
        <f ca="1">IF($C79-U$1&lt;År1,0,T78*(1-VLOOKUP($A79,[1]Hugst!$R$5:$W$9,MATCH(ROUNDUP((U$1)/10,0)*10,[1]Hugst!$R$4:$W$4,0))))</f>
        <v>0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0</v>
      </c>
      <c r="E80" s="168">
        <f t="shared" ca="1" si="1"/>
        <v>0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8">
        <f ca="1">IF($C80-G$1&lt;År1,0,F79*(1-VLOOKUP($A80,[1]Hugst!$R$5:$W$9,MATCH(ROUNDUP((G$1)/10,0)*10,[1]Hugst!$R$4:$W$4,0))))</f>
        <v>0</v>
      </c>
      <c r="H80" s="168">
        <f ca="1">IF($C80-H$1&lt;År1,0,G79*(1-VLOOKUP($A80,[1]Hugst!$R$5:$W$9,MATCH(ROUNDUP((H$1)/10,0)*10,[1]Hugst!$R$4:$W$4,0))))</f>
        <v>0</v>
      </c>
      <c r="I80" s="168">
        <f ca="1">IF($C80-I$1&lt;År1,0,H79*(1-VLOOKUP($A80,[1]Hugst!$R$5:$W$9,MATCH(ROUNDUP((I$1)/10,0)*10,[1]Hugst!$R$4:$W$4,0))))</f>
        <v>0</v>
      </c>
      <c r="J80" s="168">
        <f ca="1">IF($C80-J$1&lt;År1,0,I79*(1-VLOOKUP($A80,[1]Hugst!$R$5:$W$9,MATCH(ROUNDUP((J$1)/10,0)*10,[1]Hugst!$R$4:$W$4,0))))</f>
        <v>0</v>
      </c>
      <c r="K80" s="168">
        <f ca="1">IF($C80-K$1&lt;År1,0,J79*(1-VLOOKUP($A80,[1]Hugst!$R$5:$W$9,MATCH(ROUNDUP((K$1)/10,0)*10,[1]Hugst!$R$4:$W$4,0))))</f>
        <v>0</v>
      </c>
      <c r="L80" s="168">
        <f ca="1">IF($C80-L$1&lt;År1,0,K79*(1-VLOOKUP($A80,[1]Hugst!$R$5:$W$9,MATCH(ROUNDUP((L$1)/10,0)*10,[1]Hugst!$R$4:$W$4,0))))</f>
        <v>0</v>
      </c>
      <c r="M80" s="168">
        <f ca="1">IF($C80-M$1&lt;År1,0,L79*(1-VLOOKUP($A80,[1]Hugst!$R$5:$W$9,MATCH(ROUNDUP((M$1)/10,0)*10,[1]Hugst!$R$4:$W$4,0))))</f>
        <v>0</v>
      </c>
      <c r="N80" s="168">
        <f ca="1">IF($C80-N$1&lt;År1,0,M79*(1-VLOOKUP($A80,[1]Hugst!$R$5:$W$9,MATCH(ROUNDUP((N$1)/10,0)*10,[1]Hugst!$R$4:$W$4,0))))</f>
        <v>0</v>
      </c>
      <c r="O80" s="168">
        <f ca="1">IF($C80-O$1&lt;År1,0,N79*(1-VLOOKUP($A80,[1]Hugst!$R$5:$W$9,MATCH(ROUNDUP((O$1)/10,0)*10,[1]Hugst!$R$4:$W$4,0))))</f>
        <v>0</v>
      </c>
      <c r="P80" s="168">
        <f ca="1">IF($C80-P$1&lt;År1,0,O79*(1-VLOOKUP($A80,[1]Hugst!$R$5:$W$9,MATCH(ROUNDUP((P$1)/10,0)*10,[1]Hugst!$R$4:$W$4,0))))</f>
        <v>0</v>
      </c>
      <c r="Q80" s="168">
        <f ca="1">IF($C80-Q$1&lt;År1,0,P79*(1-VLOOKUP($A80,[1]Hugst!$R$5:$W$9,MATCH(ROUNDUP((Q$1)/10,0)*10,[1]Hugst!$R$4:$W$4,0))))</f>
        <v>0</v>
      </c>
      <c r="R80" s="168">
        <f ca="1">IF($C80-R$1&lt;År1,0,Q79*(1-VLOOKUP($A80,[1]Hugst!$R$5:$W$9,MATCH(ROUNDUP((R$1)/10,0)*10,[1]Hugst!$R$4:$W$4,0))))</f>
        <v>0</v>
      </c>
      <c r="S80" s="168">
        <f ca="1">IF($C80-S$1&lt;År1,0,R79*(1-VLOOKUP($A80,[1]Hugst!$R$5:$W$9,MATCH(ROUNDUP((S$1)/10,0)*10,[1]Hugst!$R$4:$W$4,0))))</f>
        <v>0</v>
      </c>
      <c r="T80" s="168">
        <f ca="1">IF($C80-T$1&lt;År1,0,S79*(1-VLOOKUP($A80,[1]Hugst!$R$5:$W$9,MATCH(ROUNDUP((T$1)/10,0)*10,[1]Hugst!$R$4:$W$4,0))))</f>
        <v>0</v>
      </c>
      <c r="U80" s="168">
        <f ca="1">IF($C80-U$1&lt;År1,0,T79*(1-VLOOKUP($A80,[1]Hugst!$R$5:$W$9,MATCH(ROUNDUP((U$1)/10,0)*10,[1]Hugst!$R$4:$W$4,0))))</f>
        <v>0</v>
      </c>
      <c r="V80" s="168">
        <f ca="1">IF($C80-V$1&lt;År1,0,U79*(1-VLOOKUP($A80,[1]Hugst!$R$5:$W$9,MATCH(ROUNDUP((V$1)/10,0)*10,[1]Hugst!$R$4:$W$4,0))))</f>
        <v>0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0</v>
      </c>
      <c r="E81" s="168">
        <f t="shared" ca="1" si="1"/>
        <v>0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8">
        <f ca="1">IF($C81-G$1&lt;År1,0,F80*(1-VLOOKUP($A81,[1]Hugst!$R$5:$W$9,MATCH(ROUNDUP((G$1)/10,0)*10,[1]Hugst!$R$4:$W$4,0))))</f>
        <v>0</v>
      </c>
      <c r="H81" s="168">
        <f ca="1">IF($C81-H$1&lt;År1,0,G80*(1-VLOOKUP($A81,[1]Hugst!$R$5:$W$9,MATCH(ROUNDUP((H$1)/10,0)*10,[1]Hugst!$R$4:$W$4,0))))</f>
        <v>0</v>
      </c>
      <c r="I81" s="168">
        <f ca="1">IF($C81-I$1&lt;År1,0,H80*(1-VLOOKUP($A81,[1]Hugst!$R$5:$W$9,MATCH(ROUNDUP((I$1)/10,0)*10,[1]Hugst!$R$4:$W$4,0))))</f>
        <v>0</v>
      </c>
      <c r="J81" s="168">
        <f ca="1">IF($C81-J$1&lt;År1,0,I80*(1-VLOOKUP($A81,[1]Hugst!$R$5:$W$9,MATCH(ROUNDUP((J$1)/10,0)*10,[1]Hugst!$R$4:$W$4,0))))</f>
        <v>0</v>
      </c>
      <c r="K81" s="168">
        <f ca="1">IF($C81-K$1&lt;År1,0,J80*(1-VLOOKUP($A81,[1]Hugst!$R$5:$W$9,MATCH(ROUNDUP((K$1)/10,0)*10,[1]Hugst!$R$4:$W$4,0))))</f>
        <v>0</v>
      </c>
      <c r="L81" s="168">
        <f ca="1">IF($C81-L$1&lt;År1,0,K80*(1-VLOOKUP($A81,[1]Hugst!$R$5:$W$9,MATCH(ROUNDUP((L$1)/10,0)*10,[1]Hugst!$R$4:$W$4,0))))</f>
        <v>0</v>
      </c>
      <c r="M81" s="168">
        <f ca="1">IF($C81-M$1&lt;År1,0,L80*(1-VLOOKUP($A81,[1]Hugst!$R$5:$W$9,MATCH(ROUNDUP((M$1)/10,0)*10,[1]Hugst!$R$4:$W$4,0))))</f>
        <v>0</v>
      </c>
      <c r="N81" s="168">
        <f ca="1">IF($C81-N$1&lt;År1,0,M80*(1-VLOOKUP($A81,[1]Hugst!$R$5:$W$9,MATCH(ROUNDUP((N$1)/10,0)*10,[1]Hugst!$R$4:$W$4,0))))</f>
        <v>0</v>
      </c>
      <c r="O81" s="168">
        <f ca="1">IF($C81-O$1&lt;År1,0,N80*(1-VLOOKUP($A81,[1]Hugst!$R$5:$W$9,MATCH(ROUNDUP((O$1)/10,0)*10,[1]Hugst!$R$4:$W$4,0))))</f>
        <v>0</v>
      </c>
      <c r="P81" s="168">
        <f ca="1">IF($C81-P$1&lt;År1,0,O80*(1-VLOOKUP($A81,[1]Hugst!$R$5:$W$9,MATCH(ROUNDUP((P$1)/10,0)*10,[1]Hugst!$R$4:$W$4,0))))</f>
        <v>0</v>
      </c>
      <c r="Q81" s="168">
        <f ca="1">IF($C81-Q$1&lt;År1,0,P80*(1-VLOOKUP($A81,[1]Hugst!$R$5:$W$9,MATCH(ROUNDUP((Q$1)/10,0)*10,[1]Hugst!$R$4:$W$4,0))))</f>
        <v>0</v>
      </c>
      <c r="R81" s="168">
        <f ca="1">IF($C81-R$1&lt;År1,0,Q80*(1-VLOOKUP($A81,[1]Hugst!$R$5:$W$9,MATCH(ROUNDUP((R$1)/10,0)*10,[1]Hugst!$R$4:$W$4,0))))</f>
        <v>0</v>
      </c>
      <c r="S81" s="168">
        <f ca="1">IF($C81-S$1&lt;År1,0,R80*(1-VLOOKUP($A81,[1]Hugst!$R$5:$W$9,MATCH(ROUNDUP((S$1)/10,0)*10,[1]Hugst!$R$4:$W$4,0))))</f>
        <v>0</v>
      </c>
      <c r="T81" s="168">
        <f ca="1">IF($C81-T$1&lt;År1,0,S80*(1-VLOOKUP($A81,[1]Hugst!$R$5:$W$9,MATCH(ROUNDUP((T$1)/10,0)*10,[1]Hugst!$R$4:$W$4,0))))</f>
        <v>0</v>
      </c>
      <c r="U81" s="168">
        <f ca="1">IF($C81-U$1&lt;År1,0,T80*(1-VLOOKUP($A81,[1]Hugst!$R$5:$W$9,MATCH(ROUNDUP((U$1)/10,0)*10,[1]Hugst!$R$4:$W$4,0))))</f>
        <v>0</v>
      </c>
      <c r="V81" s="168">
        <f ca="1">IF($C81-V$1&lt;År1,0,U80*(1-VLOOKUP($A81,[1]Hugst!$R$5:$W$9,MATCH(ROUNDUP((V$1)/10,0)*10,[1]Hugst!$R$4:$W$4,0))))</f>
        <v>0</v>
      </c>
      <c r="W81" s="168">
        <f ca="1">IF($C81-W$1&lt;År1,0,V80*(1-VLOOKUP($A81,[1]Hugst!$R$5:$W$9,MATCH(ROUNDUP((W$1)/10,0)*10,[1]Hugst!$R$4:$W$4,0))))</f>
        <v>0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0</v>
      </c>
      <c r="E82" s="168">
        <f t="shared" ca="1" si="1"/>
        <v>0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8">
        <f ca="1">IF($C82-G$1&lt;År1,0,F81*(1-VLOOKUP($A82,[1]Hugst!$R$5:$W$9,MATCH(ROUNDUP((G$1)/10,0)*10,[1]Hugst!$R$4:$W$4,0))))</f>
        <v>0</v>
      </c>
      <c r="H82" s="168">
        <f ca="1">IF($C82-H$1&lt;År1,0,G81*(1-VLOOKUP($A82,[1]Hugst!$R$5:$W$9,MATCH(ROUNDUP((H$1)/10,0)*10,[1]Hugst!$R$4:$W$4,0))))</f>
        <v>0</v>
      </c>
      <c r="I82" s="168">
        <f ca="1">IF($C82-I$1&lt;År1,0,H81*(1-VLOOKUP($A82,[1]Hugst!$R$5:$W$9,MATCH(ROUNDUP((I$1)/10,0)*10,[1]Hugst!$R$4:$W$4,0))))</f>
        <v>0</v>
      </c>
      <c r="J82" s="168">
        <f ca="1">IF($C82-J$1&lt;År1,0,I81*(1-VLOOKUP($A82,[1]Hugst!$R$5:$W$9,MATCH(ROUNDUP((J$1)/10,0)*10,[1]Hugst!$R$4:$W$4,0))))</f>
        <v>0</v>
      </c>
      <c r="K82" s="168">
        <f ca="1">IF($C82-K$1&lt;År1,0,J81*(1-VLOOKUP($A82,[1]Hugst!$R$5:$W$9,MATCH(ROUNDUP((K$1)/10,0)*10,[1]Hugst!$R$4:$W$4,0))))</f>
        <v>0</v>
      </c>
      <c r="L82" s="168">
        <f ca="1">IF($C82-L$1&lt;År1,0,K81*(1-VLOOKUP($A82,[1]Hugst!$R$5:$W$9,MATCH(ROUNDUP((L$1)/10,0)*10,[1]Hugst!$R$4:$W$4,0))))</f>
        <v>0</v>
      </c>
      <c r="M82" s="168">
        <f ca="1">IF($C82-M$1&lt;År1,0,L81*(1-VLOOKUP($A82,[1]Hugst!$R$5:$W$9,MATCH(ROUNDUP((M$1)/10,0)*10,[1]Hugst!$R$4:$W$4,0))))</f>
        <v>0</v>
      </c>
      <c r="N82" s="168">
        <f ca="1">IF($C82-N$1&lt;År1,0,M81*(1-VLOOKUP($A82,[1]Hugst!$R$5:$W$9,MATCH(ROUNDUP((N$1)/10,0)*10,[1]Hugst!$R$4:$W$4,0))))</f>
        <v>0</v>
      </c>
      <c r="O82" s="168">
        <f ca="1">IF($C82-O$1&lt;År1,0,N81*(1-VLOOKUP($A82,[1]Hugst!$R$5:$W$9,MATCH(ROUNDUP((O$1)/10,0)*10,[1]Hugst!$R$4:$W$4,0))))</f>
        <v>0</v>
      </c>
      <c r="P82" s="168">
        <f ca="1">IF($C82-P$1&lt;År1,0,O81*(1-VLOOKUP($A82,[1]Hugst!$R$5:$W$9,MATCH(ROUNDUP((P$1)/10,0)*10,[1]Hugst!$R$4:$W$4,0))))</f>
        <v>0</v>
      </c>
      <c r="Q82" s="168">
        <f ca="1">IF($C82-Q$1&lt;År1,0,P81*(1-VLOOKUP($A82,[1]Hugst!$R$5:$W$9,MATCH(ROUNDUP((Q$1)/10,0)*10,[1]Hugst!$R$4:$W$4,0))))</f>
        <v>0</v>
      </c>
      <c r="R82" s="168">
        <f ca="1">IF($C82-R$1&lt;År1,0,Q81*(1-VLOOKUP($A82,[1]Hugst!$R$5:$W$9,MATCH(ROUNDUP((R$1)/10,0)*10,[1]Hugst!$R$4:$W$4,0))))</f>
        <v>0</v>
      </c>
      <c r="S82" s="168">
        <f ca="1">IF($C82-S$1&lt;År1,0,R81*(1-VLOOKUP($A82,[1]Hugst!$R$5:$W$9,MATCH(ROUNDUP((S$1)/10,0)*10,[1]Hugst!$R$4:$W$4,0))))</f>
        <v>0</v>
      </c>
      <c r="T82" s="168">
        <f ca="1">IF($C82-T$1&lt;År1,0,S81*(1-VLOOKUP($A82,[1]Hugst!$R$5:$W$9,MATCH(ROUNDUP((T$1)/10,0)*10,[1]Hugst!$R$4:$W$4,0))))</f>
        <v>0</v>
      </c>
      <c r="U82" s="168">
        <f ca="1">IF($C82-U$1&lt;År1,0,T81*(1-VLOOKUP($A82,[1]Hugst!$R$5:$W$9,MATCH(ROUNDUP((U$1)/10,0)*10,[1]Hugst!$R$4:$W$4,0))))</f>
        <v>0</v>
      </c>
      <c r="V82" s="168">
        <f ca="1">IF($C82-V$1&lt;År1,0,U81*(1-VLOOKUP($A82,[1]Hugst!$R$5:$W$9,MATCH(ROUNDUP((V$1)/10,0)*10,[1]Hugst!$R$4:$W$4,0))))</f>
        <v>0</v>
      </c>
      <c r="W82" s="168">
        <f ca="1">IF($C82-W$1&lt;År1,0,V81*(1-VLOOKUP($A82,[1]Hugst!$R$5:$W$9,MATCH(ROUNDUP((W$1)/10,0)*10,[1]Hugst!$R$4:$W$4,0))))</f>
        <v>0</v>
      </c>
      <c r="X82" s="168">
        <f ca="1">IF($C82-X$1&lt;År1,0,W81*(1-VLOOKUP($A82,[1]Hugst!$R$5:$W$9,MATCH(ROUNDUP((X$1)/10,0)*10,[1]Hugst!$R$4:$W$4,0))))</f>
        <v>0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0</v>
      </c>
      <c r="E83" s="168">
        <f t="shared" ca="1" si="1"/>
        <v>0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8">
        <f ca="1">IF($C83-G$1&lt;År1,0,F82*(1-VLOOKUP($A83,[1]Hugst!$R$5:$W$9,MATCH(ROUNDUP((G$1)/10,0)*10,[1]Hugst!$R$4:$W$4,0))))</f>
        <v>0</v>
      </c>
      <c r="H83" s="168">
        <f ca="1">IF($C83-H$1&lt;År1,0,G82*(1-VLOOKUP($A83,[1]Hugst!$R$5:$W$9,MATCH(ROUNDUP((H$1)/10,0)*10,[1]Hugst!$R$4:$W$4,0))))</f>
        <v>0</v>
      </c>
      <c r="I83" s="168">
        <f ca="1">IF($C83-I$1&lt;År1,0,H82*(1-VLOOKUP($A83,[1]Hugst!$R$5:$W$9,MATCH(ROUNDUP((I$1)/10,0)*10,[1]Hugst!$R$4:$W$4,0))))</f>
        <v>0</v>
      </c>
      <c r="J83" s="168">
        <f ca="1">IF($C83-J$1&lt;År1,0,I82*(1-VLOOKUP($A83,[1]Hugst!$R$5:$W$9,MATCH(ROUNDUP((J$1)/10,0)*10,[1]Hugst!$R$4:$W$4,0))))</f>
        <v>0</v>
      </c>
      <c r="K83" s="168">
        <f ca="1">IF($C83-K$1&lt;År1,0,J82*(1-VLOOKUP($A83,[1]Hugst!$R$5:$W$9,MATCH(ROUNDUP((K$1)/10,0)*10,[1]Hugst!$R$4:$W$4,0))))</f>
        <v>0</v>
      </c>
      <c r="L83" s="168">
        <f ca="1">IF($C83-L$1&lt;År1,0,K82*(1-VLOOKUP($A83,[1]Hugst!$R$5:$W$9,MATCH(ROUNDUP((L$1)/10,0)*10,[1]Hugst!$R$4:$W$4,0))))</f>
        <v>0</v>
      </c>
      <c r="M83" s="168">
        <f ca="1">IF($C83-M$1&lt;År1,0,L82*(1-VLOOKUP($A83,[1]Hugst!$R$5:$W$9,MATCH(ROUNDUP((M$1)/10,0)*10,[1]Hugst!$R$4:$W$4,0))))</f>
        <v>0</v>
      </c>
      <c r="N83" s="168">
        <f ca="1">IF($C83-N$1&lt;År1,0,M82*(1-VLOOKUP($A83,[1]Hugst!$R$5:$W$9,MATCH(ROUNDUP((N$1)/10,0)*10,[1]Hugst!$R$4:$W$4,0))))</f>
        <v>0</v>
      </c>
      <c r="O83" s="168">
        <f ca="1">IF($C83-O$1&lt;År1,0,N82*(1-VLOOKUP($A83,[1]Hugst!$R$5:$W$9,MATCH(ROUNDUP((O$1)/10,0)*10,[1]Hugst!$R$4:$W$4,0))))</f>
        <v>0</v>
      </c>
      <c r="P83" s="168">
        <f ca="1">IF($C83-P$1&lt;År1,0,O82*(1-VLOOKUP($A83,[1]Hugst!$R$5:$W$9,MATCH(ROUNDUP((P$1)/10,0)*10,[1]Hugst!$R$4:$W$4,0))))</f>
        <v>0</v>
      </c>
      <c r="Q83" s="168">
        <f ca="1">IF($C83-Q$1&lt;År1,0,P82*(1-VLOOKUP($A83,[1]Hugst!$R$5:$W$9,MATCH(ROUNDUP((Q$1)/10,0)*10,[1]Hugst!$R$4:$W$4,0))))</f>
        <v>0</v>
      </c>
      <c r="R83" s="168">
        <f ca="1">IF($C83-R$1&lt;År1,0,Q82*(1-VLOOKUP($A83,[1]Hugst!$R$5:$W$9,MATCH(ROUNDUP((R$1)/10,0)*10,[1]Hugst!$R$4:$W$4,0))))</f>
        <v>0</v>
      </c>
      <c r="S83" s="168">
        <f ca="1">IF($C83-S$1&lt;År1,0,R82*(1-VLOOKUP($A83,[1]Hugst!$R$5:$W$9,MATCH(ROUNDUP((S$1)/10,0)*10,[1]Hugst!$R$4:$W$4,0))))</f>
        <v>0</v>
      </c>
      <c r="T83" s="168">
        <f ca="1">IF($C83-T$1&lt;År1,0,S82*(1-VLOOKUP($A83,[1]Hugst!$R$5:$W$9,MATCH(ROUNDUP((T$1)/10,0)*10,[1]Hugst!$R$4:$W$4,0))))</f>
        <v>0</v>
      </c>
      <c r="U83" s="168">
        <f ca="1">IF($C83-U$1&lt;År1,0,T82*(1-VLOOKUP($A83,[1]Hugst!$R$5:$W$9,MATCH(ROUNDUP((U$1)/10,0)*10,[1]Hugst!$R$4:$W$4,0))))</f>
        <v>0</v>
      </c>
      <c r="V83" s="168">
        <f ca="1">IF($C83-V$1&lt;År1,0,U82*(1-VLOOKUP($A83,[1]Hugst!$R$5:$W$9,MATCH(ROUNDUP((V$1)/10,0)*10,[1]Hugst!$R$4:$W$4,0))))</f>
        <v>0</v>
      </c>
      <c r="W83" s="168">
        <f ca="1">IF($C83-W$1&lt;År1,0,V82*(1-VLOOKUP($A83,[1]Hugst!$R$5:$W$9,MATCH(ROUNDUP((W$1)/10,0)*10,[1]Hugst!$R$4:$W$4,0))))</f>
        <v>0</v>
      </c>
      <c r="X83" s="168">
        <f ca="1">IF($C83-X$1&lt;År1,0,W82*(1-VLOOKUP($A83,[1]Hugst!$R$5:$W$9,MATCH(ROUNDUP((X$1)/10,0)*10,[1]Hugst!$R$4:$W$4,0))))</f>
        <v>0</v>
      </c>
      <c r="Y83" s="168">
        <f ca="1">IF($C83-Y$1&lt;År1,0,X82*(1-VLOOKUP($A83,[1]Hugst!$R$5:$W$9,MATCH(ROUNDUP((Y$1)/10,0)*10,[1]Hugst!$R$4:$W$4,0))))</f>
        <v>0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0</v>
      </c>
      <c r="E84" s="168">
        <f t="shared" ca="1" si="1"/>
        <v>0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8">
        <f ca="1">IF($C84-G$1&lt;År1,0,F83*(1-VLOOKUP($A84,[1]Hugst!$R$5:$W$9,MATCH(ROUNDUP((G$1)/10,0)*10,[1]Hugst!$R$4:$W$4,0))))</f>
        <v>0</v>
      </c>
      <c r="H84" s="168">
        <f ca="1">IF($C84-H$1&lt;År1,0,G83*(1-VLOOKUP($A84,[1]Hugst!$R$5:$W$9,MATCH(ROUNDUP((H$1)/10,0)*10,[1]Hugst!$R$4:$W$4,0))))</f>
        <v>0</v>
      </c>
      <c r="I84" s="168">
        <f ca="1">IF($C84-I$1&lt;År1,0,H83*(1-VLOOKUP($A84,[1]Hugst!$R$5:$W$9,MATCH(ROUNDUP((I$1)/10,0)*10,[1]Hugst!$R$4:$W$4,0))))</f>
        <v>0</v>
      </c>
      <c r="J84" s="168">
        <f ca="1">IF($C84-J$1&lt;År1,0,I83*(1-VLOOKUP($A84,[1]Hugst!$R$5:$W$9,MATCH(ROUNDUP((J$1)/10,0)*10,[1]Hugst!$R$4:$W$4,0))))</f>
        <v>0</v>
      </c>
      <c r="K84" s="168">
        <f ca="1">IF($C84-K$1&lt;År1,0,J83*(1-VLOOKUP($A84,[1]Hugst!$R$5:$W$9,MATCH(ROUNDUP((K$1)/10,0)*10,[1]Hugst!$R$4:$W$4,0))))</f>
        <v>0</v>
      </c>
      <c r="L84" s="168">
        <f ca="1">IF($C84-L$1&lt;År1,0,K83*(1-VLOOKUP($A84,[1]Hugst!$R$5:$W$9,MATCH(ROUNDUP((L$1)/10,0)*10,[1]Hugst!$R$4:$W$4,0))))</f>
        <v>0</v>
      </c>
      <c r="M84" s="168">
        <f ca="1">IF($C84-M$1&lt;År1,0,L83*(1-VLOOKUP($A84,[1]Hugst!$R$5:$W$9,MATCH(ROUNDUP((M$1)/10,0)*10,[1]Hugst!$R$4:$W$4,0))))</f>
        <v>0</v>
      </c>
      <c r="N84" s="168">
        <f ca="1">IF($C84-N$1&lt;År1,0,M83*(1-VLOOKUP($A84,[1]Hugst!$R$5:$W$9,MATCH(ROUNDUP((N$1)/10,0)*10,[1]Hugst!$R$4:$W$4,0))))</f>
        <v>0</v>
      </c>
      <c r="O84" s="168">
        <f ca="1">IF($C84-O$1&lt;År1,0,N83*(1-VLOOKUP($A84,[1]Hugst!$R$5:$W$9,MATCH(ROUNDUP((O$1)/10,0)*10,[1]Hugst!$R$4:$W$4,0))))</f>
        <v>0</v>
      </c>
      <c r="P84" s="168">
        <f ca="1">IF($C84-P$1&lt;År1,0,O83*(1-VLOOKUP($A84,[1]Hugst!$R$5:$W$9,MATCH(ROUNDUP((P$1)/10,0)*10,[1]Hugst!$R$4:$W$4,0))))</f>
        <v>0</v>
      </c>
      <c r="Q84" s="168">
        <f ca="1">IF($C84-Q$1&lt;År1,0,P83*(1-VLOOKUP($A84,[1]Hugst!$R$5:$W$9,MATCH(ROUNDUP((Q$1)/10,0)*10,[1]Hugst!$R$4:$W$4,0))))</f>
        <v>0</v>
      </c>
      <c r="R84" s="168">
        <f ca="1">IF($C84-R$1&lt;År1,0,Q83*(1-VLOOKUP($A84,[1]Hugst!$R$5:$W$9,MATCH(ROUNDUP((R$1)/10,0)*10,[1]Hugst!$R$4:$W$4,0))))</f>
        <v>0</v>
      </c>
      <c r="S84" s="168">
        <f ca="1">IF($C84-S$1&lt;År1,0,R83*(1-VLOOKUP($A84,[1]Hugst!$R$5:$W$9,MATCH(ROUNDUP((S$1)/10,0)*10,[1]Hugst!$R$4:$W$4,0))))</f>
        <v>0</v>
      </c>
      <c r="T84" s="168">
        <f ca="1">IF($C84-T$1&lt;År1,0,S83*(1-VLOOKUP($A84,[1]Hugst!$R$5:$W$9,MATCH(ROUNDUP((T$1)/10,0)*10,[1]Hugst!$R$4:$W$4,0))))</f>
        <v>0</v>
      </c>
      <c r="U84" s="168">
        <f ca="1">IF($C84-U$1&lt;År1,0,T83*(1-VLOOKUP($A84,[1]Hugst!$R$5:$W$9,MATCH(ROUNDUP((U$1)/10,0)*10,[1]Hugst!$R$4:$W$4,0))))</f>
        <v>0</v>
      </c>
      <c r="V84" s="168">
        <f ca="1">IF($C84-V$1&lt;År1,0,U83*(1-VLOOKUP($A84,[1]Hugst!$R$5:$W$9,MATCH(ROUNDUP((V$1)/10,0)*10,[1]Hugst!$R$4:$W$4,0))))</f>
        <v>0</v>
      </c>
      <c r="W84" s="168">
        <f ca="1">IF($C84-W$1&lt;År1,0,V83*(1-VLOOKUP($A84,[1]Hugst!$R$5:$W$9,MATCH(ROUNDUP((W$1)/10,0)*10,[1]Hugst!$R$4:$W$4,0))))</f>
        <v>0</v>
      </c>
      <c r="X84" s="168">
        <f ca="1">IF($C84-X$1&lt;År1,0,W83*(1-VLOOKUP($A84,[1]Hugst!$R$5:$W$9,MATCH(ROUNDUP((X$1)/10,0)*10,[1]Hugst!$R$4:$W$4,0))))</f>
        <v>0</v>
      </c>
      <c r="Y84" s="168">
        <f ca="1">IF($C84-Y$1&lt;År1,0,X83*(1-VLOOKUP($A84,[1]Hugst!$R$5:$W$9,MATCH(ROUNDUP((Y$1)/10,0)*10,[1]Hugst!$R$4:$W$4,0))))</f>
        <v>0</v>
      </c>
      <c r="Z84" s="168">
        <f ca="1">IF($C84-Z$1&lt;År1,0,Y83*(1-VLOOKUP($A84,[1]Hugst!$R$5:$W$9,MATCH(ROUNDUP((Z$1)/10,0)*10,[1]Hugst!$R$4:$W$4,0))))</f>
        <v>0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0</v>
      </c>
      <c r="E85" s="168">
        <f t="shared" ca="1" si="1"/>
        <v>0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8">
        <f ca="1">IF($C85-G$1&lt;År1,0,F84*(1-VLOOKUP($A85,[1]Hugst!$R$5:$W$9,MATCH(ROUNDUP((G$1)/10,0)*10,[1]Hugst!$R$4:$W$4,0))))</f>
        <v>0</v>
      </c>
      <c r="H85" s="168">
        <f ca="1">IF($C85-H$1&lt;År1,0,G84*(1-VLOOKUP($A85,[1]Hugst!$R$5:$W$9,MATCH(ROUNDUP((H$1)/10,0)*10,[1]Hugst!$R$4:$W$4,0))))</f>
        <v>0</v>
      </c>
      <c r="I85" s="168">
        <f ca="1">IF($C85-I$1&lt;År1,0,H84*(1-VLOOKUP($A85,[1]Hugst!$R$5:$W$9,MATCH(ROUNDUP((I$1)/10,0)*10,[1]Hugst!$R$4:$W$4,0))))</f>
        <v>0</v>
      </c>
      <c r="J85" s="168">
        <f ca="1">IF($C85-J$1&lt;År1,0,I84*(1-VLOOKUP($A85,[1]Hugst!$R$5:$W$9,MATCH(ROUNDUP((J$1)/10,0)*10,[1]Hugst!$R$4:$W$4,0))))</f>
        <v>0</v>
      </c>
      <c r="K85" s="168">
        <f ca="1">IF($C85-K$1&lt;År1,0,J84*(1-VLOOKUP($A85,[1]Hugst!$R$5:$W$9,MATCH(ROUNDUP((K$1)/10,0)*10,[1]Hugst!$R$4:$W$4,0))))</f>
        <v>0</v>
      </c>
      <c r="L85" s="168">
        <f ca="1">IF($C85-L$1&lt;År1,0,K84*(1-VLOOKUP($A85,[1]Hugst!$R$5:$W$9,MATCH(ROUNDUP((L$1)/10,0)*10,[1]Hugst!$R$4:$W$4,0))))</f>
        <v>0</v>
      </c>
      <c r="M85" s="168">
        <f ca="1">IF($C85-M$1&lt;År1,0,L84*(1-VLOOKUP($A85,[1]Hugst!$R$5:$W$9,MATCH(ROUNDUP((M$1)/10,0)*10,[1]Hugst!$R$4:$W$4,0))))</f>
        <v>0</v>
      </c>
      <c r="N85" s="168">
        <f ca="1">IF($C85-N$1&lt;År1,0,M84*(1-VLOOKUP($A85,[1]Hugst!$R$5:$W$9,MATCH(ROUNDUP((N$1)/10,0)*10,[1]Hugst!$R$4:$W$4,0))))</f>
        <v>0</v>
      </c>
      <c r="O85" s="168">
        <f ca="1">IF($C85-O$1&lt;År1,0,N84*(1-VLOOKUP($A85,[1]Hugst!$R$5:$W$9,MATCH(ROUNDUP((O$1)/10,0)*10,[1]Hugst!$R$4:$W$4,0))))</f>
        <v>0</v>
      </c>
      <c r="P85" s="168">
        <f ca="1">IF($C85-P$1&lt;År1,0,O84*(1-VLOOKUP($A85,[1]Hugst!$R$5:$W$9,MATCH(ROUNDUP((P$1)/10,0)*10,[1]Hugst!$R$4:$W$4,0))))</f>
        <v>0</v>
      </c>
      <c r="Q85" s="168">
        <f ca="1">IF($C85-Q$1&lt;År1,0,P84*(1-VLOOKUP($A85,[1]Hugst!$R$5:$W$9,MATCH(ROUNDUP((Q$1)/10,0)*10,[1]Hugst!$R$4:$W$4,0))))</f>
        <v>0</v>
      </c>
      <c r="R85" s="168">
        <f ca="1">IF($C85-R$1&lt;År1,0,Q84*(1-VLOOKUP($A85,[1]Hugst!$R$5:$W$9,MATCH(ROUNDUP((R$1)/10,0)*10,[1]Hugst!$R$4:$W$4,0))))</f>
        <v>0</v>
      </c>
      <c r="S85" s="168">
        <f ca="1">IF($C85-S$1&lt;År1,0,R84*(1-VLOOKUP($A85,[1]Hugst!$R$5:$W$9,MATCH(ROUNDUP((S$1)/10,0)*10,[1]Hugst!$R$4:$W$4,0))))</f>
        <v>0</v>
      </c>
      <c r="T85" s="168">
        <f ca="1">IF($C85-T$1&lt;År1,0,S84*(1-VLOOKUP($A85,[1]Hugst!$R$5:$W$9,MATCH(ROUNDUP((T$1)/10,0)*10,[1]Hugst!$R$4:$W$4,0))))</f>
        <v>0</v>
      </c>
      <c r="U85" s="168">
        <f ca="1">IF($C85-U$1&lt;År1,0,T84*(1-VLOOKUP($A85,[1]Hugst!$R$5:$W$9,MATCH(ROUNDUP((U$1)/10,0)*10,[1]Hugst!$R$4:$W$4,0))))</f>
        <v>0</v>
      </c>
      <c r="V85" s="168">
        <f ca="1">IF($C85-V$1&lt;År1,0,U84*(1-VLOOKUP($A85,[1]Hugst!$R$5:$W$9,MATCH(ROUNDUP((V$1)/10,0)*10,[1]Hugst!$R$4:$W$4,0))))</f>
        <v>0</v>
      </c>
      <c r="W85" s="168">
        <f ca="1">IF($C85-W$1&lt;År1,0,V84*(1-VLOOKUP($A85,[1]Hugst!$R$5:$W$9,MATCH(ROUNDUP((W$1)/10,0)*10,[1]Hugst!$R$4:$W$4,0))))</f>
        <v>0</v>
      </c>
      <c r="X85" s="168">
        <f ca="1">IF($C85-X$1&lt;År1,0,W84*(1-VLOOKUP($A85,[1]Hugst!$R$5:$W$9,MATCH(ROUNDUP((X$1)/10,0)*10,[1]Hugst!$R$4:$W$4,0))))</f>
        <v>0</v>
      </c>
      <c r="Y85" s="168">
        <f ca="1">IF($C85-Y$1&lt;År1,0,X84*(1-VLOOKUP($A85,[1]Hugst!$R$5:$W$9,MATCH(ROUNDUP((Y$1)/10,0)*10,[1]Hugst!$R$4:$W$4,0))))</f>
        <v>0</v>
      </c>
      <c r="Z85" s="168">
        <f ca="1">IF($C85-Z$1&lt;År1,0,Y84*(1-VLOOKUP($A85,[1]Hugst!$R$5:$W$9,MATCH(ROUNDUP((Z$1)/10,0)*10,[1]Hugst!$R$4:$W$4,0))))</f>
        <v>0</v>
      </c>
      <c r="AA85" s="168">
        <f ca="1">IF($C85-AA$1&lt;År1,0,Z84*(1-VLOOKUP($A85,[1]Hugst!$R$5:$W$9,MATCH(ROUNDUP((AA$1)/10,0)*10,[1]Hugst!$R$4:$W$4,0))))</f>
        <v>0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0</v>
      </c>
      <c r="E86" s="168">
        <f t="shared" ca="1" si="1"/>
        <v>0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8">
        <f ca="1">IF($C86-G$1&lt;År1,0,F85*(1-VLOOKUP($A86,[1]Hugst!$R$5:$W$9,MATCH(ROUNDUP((G$1)/10,0)*10,[1]Hugst!$R$4:$W$4,0))))</f>
        <v>0</v>
      </c>
      <c r="H86" s="168">
        <f ca="1">IF($C86-H$1&lt;År1,0,G85*(1-VLOOKUP($A86,[1]Hugst!$R$5:$W$9,MATCH(ROUNDUP((H$1)/10,0)*10,[1]Hugst!$R$4:$W$4,0))))</f>
        <v>0</v>
      </c>
      <c r="I86" s="168">
        <f ca="1">IF($C86-I$1&lt;År1,0,H85*(1-VLOOKUP($A86,[1]Hugst!$R$5:$W$9,MATCH(ROUNDUP((I$1)/10,0)*10,[1]Hugst!$R$4:$W$4,0))))</f>
        <v>0</v>
      </c>
      <c r="J86" s="168">
        <f ca="1">IF($C86-J$1&lt;År1,0,I85*(1-VLOOKUP($A86,[1]Hugst!$R$5:$W$9,MATCH(ROUNDUP((J$1)/10,0)*10,[1]Hugst!$R$4:$W$4,0))))</f>
        <v>0</v>
      </c>
      <c r="K86" s="168">
        <f ca="1">IF($C86-K$1&lt;År1,0,J85*(1-VLOOKUP($A86,[1]Hugst!$R$5:$W$9,MATCH(ROUNDUP((K$1)/10,0)*10,[1]Hugst!$R$4:$W$4,0))))</f>
        <v>0</v>
      </c>
      <c r="L86" s="168">
        <f ca="1">IF($C86-L$1&lt;År1,0,K85*(1-VLOOKUP($A86,[1]Hugst!$R$5:$W$9,MATCH(ROUNDUP((L$1)/10,0)*10,[1]Hugst!$R$4:$W$4,0))))</f>
        <v>0</v>
      </c>
      <c r="M86" s="168">
        <f ca="1">IF($C86-M$1&lt;År1,0,L85*(1-VLOOKUP($A86,[1]Hugst!$R$5:$W$9,MATCH(ROUNDUP((M$1)/10,0)*10,[1]Hugst!$R$4:$W$4,0))))</f>
        <v>0</v>
      </c>
      <c r="N86" s="168">
        <f ca="1">IF($C86-N$1&lt;År1,0,M85*(1-VLOOKUP($A86,[1]Hugst!$R$5:$W$9,MATCH(ROUNDUP((N$1)/10,0)*10,[1]Hugst!$R$4:$W$4,0))))</f>
        <v>0</v>
      </c>
      <c r="O86" s="168">
        <f ca="1">IF($C86-O$1&lt;År1,0,N85*(1-VLOOKUP($A86,[1]Hugst!$R$5:$W$9,MATCH(ROUNDUP((O$1)/10,0)*10,[1]Hugst!$R$4:$W$4,0))))</f>
        <v>0</v>
      </c>
      <c r="P86" s="168">
        <f ca="1">IF($C86-P$1&lt;År1,0,O85*(1-VLOOKUP($A86,[1]Hugst!$R$5:$W$9,MATCH(ROUNDUP((P$1)/10,0)*10,[1]Hugst!$R$4:$W$4,0))))</f>
        <v>0</v>
      </c>
      <c r="Q86" s="168">
        <f ca="1">IF($C86-Q$1&lt;År1,0,P85*(1-VLOOKUP($A86,[1]Hugst!$R$5:$W$9,MATCH(ROUNDUP((Q$1)/10,0)*10,[1]Hugst!$R$4:$W$4,0))))</f>
        <v>0</v>
      </c>
      <c r="R86" s="168">
        <f ca="1">IF($C86-R$1&lt;År1,0,Q85*(1-VLOOKUP($A86,[1]Hugst!$R$5:$W$9,MATCH(ROUNDUP((R$1)/10,0)*10,[1]Hugst!$R$4:$W$4,0))))</f>
        <v>0</v>
      </c>
      <c r="S86" s="168">
        <f ca="1">IF($C86-S$1&lt;År1,0,R85*(1-VLOOKUP($A86,[1]Hugst!$R$5:$W$9,MATCH(ROUNDUP((S$1)/10,0)*10,[1]Hugst!$R$4:$W$4,0))))</f>
        <v>0</v>
      </c>
      <c r="T86" s="168">
        <f ca="1">IF($C86-T$1&lt;År1,0,S85*(1-VLOOKUP($A86,[1]Hugst!$R$5:$W$9,MATCH(ROUNDUP((T$1)/10,0)*10,[1]Hugst!$R$4:$W$4,0))))</f>
        <v>0</v>
      </c>
      <c r="U86" s="168">
        <f ca="1">IF($C86-U$1&lt;År1,0,T85*(1-VLOOKUP($A86,[1]Hugst!$R$5:$W$9,MATCH(ROUNDUP((U$1)/10,0)*10,[1]Hugst!$R$4:$W$4,0))))</f>
        <v>0</v>
      </c>
      <c r="V86" s="168">
        <f ca="1">IF($C86-V$1&lt;År1,0,U85*(1-VLOOKUP($A86,[1]Hugst!$R$5:$W$9,MATCH(ROUNDUP((V$1)/10,0)*10,[1]Hugst!$R$4:$W$4,0))))</f>
        <v>0</v>
      </c>
      <c r="W86" s="168">
        <f ca="1">IF($C86-W$1&lt;År1,0,V85*(1-VLOOKUP($A86,[1]Hugst!$R$5:$W$9,MATCH(ROUNDUP((W$1)/10,0)*10,[1]Hugst!$R$4:$W$4,0))))</f>
        <v>0</v>
      </c>
      <c r="X86" s="168">
        <f ca="1">IF($C86-X$1&lt;År1,0,W85*(1-VLOOKUP($A86,[1]Hugst!$R$5:$W$9,MATCH(ROUNDUP((X$1)/10,0)*10,[1]Hugst!$R$4:$W$4,0))))</f>
        <v>0</v>
      </c>
      <c r="Y86" s="168">
        <f ca="1">IF($C86-Y$1&lt;År1,0,X85*(1-VLOOKUP($A86,[1]Hugst!$R$5:$W$9,MATCH(ROUNDUP((Y$1)/10,0)*10,[1]Hugst!$R$4:$W$4,0))))</f>
        <v>0</v>
      </c>
      <c r="Z86" s="168">
        <f ca="1">IF($C86-Z$1&lt;År1,0,Y85*(1-VLOOKUP($A86,[1]Hugst!$R$5:$W$9,MATCH(ROUNDUP((Z$1)/10,0)*10,[1]Hugst!$R$4:$W$4,0))))</f>
        <v>0</v>
      </c>
      <c r="AA86" s="168">
        <f ca="1">IF($C86-AA$1&lt;År1,0,Z85*(1-VLOOKUP($A86,[1]Hugst!$R$5:$W$9,MATCH(ROUNDUP((AA$1)/10,0)*10,[1]Hugst!$R$4:$W$4,0))))</f>
        <v>0</v>
      </c>
      <c r="AB86" s="168">
        <f ca="1">IF($C86-AB$1&lt;År1,0,AA85*(1-VLOOKUP($A86,[1]Hugst!$R$5:$W$9,MATCH(ROUNDUP((AB$1)/10,0)*10,[1]Hugst!$R$4:$W$4,0))))</f>
        <v>0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0</v>
      </c>
      <c r="E87" s="168">
        <f t="shared" ca="1" si="1"/>
        <v>0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8">
        <f ca="1">IF($C87-G$1&lt;År1,0,F86*(1-VLOOKUP($A87,[1]Hugst!$R$5:$W$9,MATCH(ROUNDUP((G$1)/10,0)*10,[1]Hugst!$R$4:$W$4,0))))</f>
        <v>0</v>
      </c>
      <c r="H87" s="168">
        <f ca="1">IF($C87-H$1&lt;År1,0,G86*(1-VLOOKUP($A87,[1]Hugst!$R$5:$W$9,MATCH(ROUNDUP((H$1)/10,0)*10,[1]Hugst!$R$4:$W$4,0))))</f>
        <v>0</v>
      </c>
      <c r="I87" s="168">
        <f ca="1">IF($C87-I$1&lt;År1,0,H86*(1-VLOOKUP($A87,[1]Hugst!$R$5:$W$9,MATCH(ROUNDUP((I$1)/10,0)*10,[1]Hugst!$R$4:$W$4,0))))</f>
        <v>0</v>
      </c>
      <c r="J87" s="168">
        <f ca="1">IF($C87-J$1&lt;År1,0,I86*(1-VLOOKUP($A87,[1]Hugst!$R$5:$W$9,MATCH(ROUNDUP((J$1)/10,0)*10,[1]Hugst!$R$4:$W$4,0))))</f>
        <v>0</v>
      </c>
      <c r="K87" s="168">
        <f ca="1">IF($C87-K$1&lt;År1,0,J86*(1-VLOOKUP($A87,[1]Hugst!$R$5:$W$9,MATCH(ROUNDUP((K$1)/10,0)*10,[1]Hugst!$R$4:$W$4,0))))</f>
        <v>0</v>
      </c>
      <c r="L87" s="168">
        <f ca="1">IF($C87-L$1&lt;År1,0,K86*(1-VLOOKUP($A87,[1]Hugst!$R$5:$W$9,MATCH(ROUNDUP((L$1)/10,0)*10,[1]Hugst!$R$4:$W$4,0))))</f>
        <v>0</v>
      </c>
      <c r="M87" s="168">
        <f ca="1">IF($C87-M$1&lt;År1,0,L86*(1-VLOOKUP($A87,[1]Hugst!$R$5:$W$9,MATCH(ROUNDUP((M$1)/10,0)*10,[1]Hugst!$R$4:$W$4,0))))</f>
        <v>0</v>
      </c>
      <c r="N87" s="168">
        <f ca="1">IF($C87-N$1&lt;År1,0,M86*(1-VLOOKUP($A87,[1]Hugst!$R$5:$W$9,MATCH(ROUNDUP((N$1)/10,0)*10,[1]Hugst!$R$4:$W$4,0))))</f>
        <v>0</v>
      </c>
      <c r="O87" s="168">
        <f ca="1">IF($C87-O$1&lt;År1,0,N86*(1-VLOOKUP($A87,[1]Hugst!$R$5:$W$9,MATCH(ROUNDUP((O$1)/10,0)*10,[1]Hugst!$R$4:$W$4,0))))</f>
        <v>0</v>
      </c>
      <c r="P87" s="168">
        <f ca="1">IF($C87-P$1&lt;År1,0,O86*(1-VLOOKUP($A87,[1]Hugst!$R$5:$W$9,MATCH(ROUNDUP((P$1)/10,0)*10,[1]Hugst!$R$4:$W$4,0))))</f>
        <v>0</v>
      </c>
      <c r="Q87" s="168">
        <f ca="1">IF($C87-Q$1&lt;År1,0,P86*(1-VLOOKUP($A87,[1]Hugst!$R$5:$W$9,MATCH(ROUNDUP((Q$1)/10,0)*10,[1]Hugst!$R$4:$W$4,0))))</f>
        <v>0</v>
      </c>
      <c r="R87" s="168">
        <f ca="1">IF($C87-R$1&lt;År1,0,Q86*(1-VLOOKUP($A87,[1]Hugst!$R$5:$W$9,MATCH(ROUNDUP((R$1)/10,0)*10,[1]Hugst!$R$4:$W$4,0))))</f>
        <v>0</v>
      </c>
      <c r="S87" s="168">
        <f ca="1">IF($C87-S$1&lt;År1,0,R86*(1-VLOOKUP($A87,[1]Hugst!$R$5:$W$9,MATCH(ROUNDUP((S$1)/10,0)*10,[1]Hugst!$R$4:$W$4,0))))</f>
        <v>0</v>
      </c>
      <c r="T87" s="168">
        <f ca="1">IF($C87-T$1&lt;År1,0,S86*(1-VLOOKUP($A87,[1]Hugst!$R$5:$W$9,MATCH(ROUNDUP((T$1)/10,0)*10,[1]Hugst!$R$4:$W$4,0))))</f>
        <v>0</v>
      </c>
      <c r="U87" s="168">
        <f ca="1">IF($C87-U$1&lt;År1,0,T86*(1-VLOOKUP($A87,[1]Hugst!$R$5:$W$9,MATCH(ROUNDUP((U$1)/10,0)*10,[1]Hugst!$R$4:$W$4,0))))</f>
        <v>0</v>
      </c>
      <c r="V87" s="168">
        <f ca="1">IF($C87-V$1&lt;År1,0,U86*(1-VLOOKUP($A87,[1]Hugst!$R$5:$W$9,MATCH(ROUNDUP((V$1)/10,0)*10,[1]Hugst!$R$4:$W$4,0))))</f>
        <v>0</v>
      </c>
      <c r="W87" s="168">
        <f ca="1">IF($C87-W$1&lt;År1,0,V86*(1-VLOOKUP($A87,[1]Hugst!$R$5:$W$9,MATCH(ROUNDUP((W$1)/10,0)*10,[1]Hugst!$R$4:$W$4,0))))</f>
        <v>0</v>
      </c>
      <c r="X87" s="168">
        <f ca="1">IF($C87-X$1&lt;År1,0,W86*(1-VLOOKUP($A87,[1]Hugst!$R$5:$W$9,MATCH(ROUNDUP((X$1)/10,0)*10,[1]Hugst!$R$4:$W$4,0))))</f>
        <v>0</v>
      </c>
      <c r="Y87" s="168">
        <f ca="1">IF($C87-Y$1&lt;År1,0,X86*(1-VLOOKUP($A87,[1]Hugst!$R$5:$W$9,MATCH(ROUNDUP((Y$1)/10,0)*10,[1]Hugst!$R$4:$W$4,0))))</f>
        <v>0</v>
      </c>
      <c r="Z87" s="168">
        <f ca="1">IF($C87-Z$1&lt;År1,0,Y86*(1-VLOOKUP($A87,[1]Hugst!$R$5:$W$9,MATCH(ROUNDUP((Z$1)/10,0)*10,[1]Hugst!$R$4:$W$4,0))))</f>
        <v>0</v>
      </c>
      <c r="AA87" s="168">
        <f ca="1">IF($C87-AA$1&lt;År1,0,Z86*(1-VLOOKUP($A87,[1]Hugst!$R$5:$W$9,MATCH(ROUNDUP((AA$1)/10,0)*10,[1]Hugst!$R$4:$W$4,0))))</f>
        <v>0</v>
      </c>
      <c r="AB87" s="168">
        <f ca="1">IF($C87-AB$1&lt;År1,0,AA86*(1-VLOOKUP($A87,[1]Hugst!$R$5:$W$9,MATCH(ROUNDUP((AB$1)/10,0)*10,[1]Hugst!$R$4:$W$4,0))))</f>
        <v>0</v>
      </c>
      <c r="AC87" s="168">
        <f ca="1">IF($C87-AC$1&lt;År1,0,AB86*(1-VLOOKUP($A87,[1]Hugst!$R$5:$W$9,MATCH(ROUNDUP((AC$1)/10,0)*10,[1]Hugst!$R$4:$W$4,0))))</f>
        <v>0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0</v>
      </c>
      <c r="E88" s="168">
        <f t="shared" ca="1" si="1"/>
        <v>0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8">
        <f ca="1">IF($C88-G$1&lt;År1,0,F87*(1-VLOOKUP($A88,[1]Hugst!$R$5:$W$9,MATCH(ROUNDUP((G$1)/10,0)*10,[1]Hugst!$R$4:$W$4,0))))</f>
        <v>0</v>
      </c>
      <c r="H88" s="168">
        <f ca="1">IF($C88-H$1&lt;År1,0,G87*(1-VLOOKUP($A88,[1]Hugst!$R$5:$W$9,MATCH(ROUNDUP((H$1)/10,0)*10,[1]Hugst!$R$4:$W$4,0))))</f>
        <v>0</v>
      </c>
      <c r="I88" s="168">
        <f ca="1">IF($C88-I$1&lt;År1,0,H87*(1-VLOOKUP($A88,[1]Hugst!$R$5:$W$9,MATCH(ROUNDUP((I$1)/10,0)*10,[1]Hugst!$R$4:$W$4,0))))</f>
        <v>0</v>
      </c>
      <c r="J88" s="168">
        <f ca="1">IF($C88-J$1&lt;År1,0,I87*(1-VLOOKUP($A88,[1]Hugst!$R$5:$W$9,MATCH(ROUNDUP((J$1)/10,0)*10,[1]Hugst!$R$4:$W$4,0))))</f>
        <v>0</v>
      </c>
      <c r="K88" s="168">
        <f ca="1">IF($C88-K$1&lt;År1,0,J87*(1-VLOOKUP($A88,[1]Hugst!$R$5:$W$9,MATCH(ROUNDUP((K$1)/10,0)*10,[1]Hugst!$R$4:$W$4,0))))</f>
        <v>0</v>
      </c>
      <c r="L88" s="168">
        <f ca="1">IF($C88-L$1&lt;År1,0,K87*(1-VLOOKUP($A88,[1]Hugst!$R$5:$W$9,MATCH(ROUNDUP((L$1)/10,0)*10,[1]Hugst!$R$4:$W$4,0))))</f>
        <v>0</v>
      </c>
      <c r="M88" s="168">
        <f ca="1">IF($C88-M$1&lt;År1,0,L87*(1-VLOOKUP($A88,[1]Hugst!$R$5:$W$9,MATCH(ROUNDUP((M$1)/10,0)*10,[1]Hugst!$R$4:$W$4,0))))</f>
        <v>0</v>
      </c>
      <c r="N88" s="168">
        <f ca="1">IF($C88-N$1&lt;År1,0,M87*(1-VLOOKUP($A88,[1]Hugst!$R$5:$W$9,MATCH(ROUNDUP((N$1)/10,0)*10,[1]Hugst!$R$4:$W$4,0))))</f>
        <v>0</v>
      </c>
      <c r="O88" s="168">
        <f ca="1">IF($C88-O$1&lt;År1,0,N87*(1-VLOOKUP($A88,[1]Hugst!$R$5:$W$9,MATCH(ROUNDUP((O$1)/10,0)*10,[1]Hugst!$R$4:$W$4,0))))</f>
        <v>0</v>
      </c>
      <c r="P88" s="168">
        <f ca="1">IF($C88-P$1&lt;År1,0,O87*(1-VLOOKUP($A88,[1]Hugst!$R$5:$W$9,MATCH(ROUNDUP((P$1)/10,0)*10,[1]Hugst!$R$4:$W$4,0))))</f>
        <v>0</v>
      </c>
      <c r="Q88" s="168">
        <f ca="1">IF($C88-Q$1&lt;År1,0,P87*(1-VLOOKUP($A88,[1]Hugst!$R$5:$W$9,MATCH(ROUNDUP((Q$1)/10,0)*10,[1]Hugst!$R$4:$W$4,0))))</f>
        <v>0</v>
      </c>
      <c r="R88" s="168">
        <f ca="1">IF($C88-R$1&lt;År1,0,Q87*(1-VLOOKUP($A88,[1]Hugst!$R$5:$W$9,MATCH(ROUNDUP((R$1)/10,0)*10,[1]Hugst!$R$4:$W$4,0))))</f>
        <v>0</v>
      </c>
      <c r="S88" s="168">
        <f ca="1">IF($C88-S$1&lt;År1,0,R87*(1-VLOOKUP($A88,[1]Hugst!$R$5:$W$9,MATCH(ROUNDUP((S$1)/10,0)*10,[1]Hugst!$R$4:$W$4,0))))</f>
        <v>0</v>
      </c>
      <c r="T88" s="168">
        <f ca="1">IF($C88-T$1&lt;År1,0,S87*(1-VLOOKUP($A88,[1]Hugst!$R$5:$W$9,MATCH(ROUNDUP((T$1)/10,0)*10,[1]Hugst!$R$4:$W$4,0))))</f>
        <v>0</v>
      </c>
      <c r="U88" s="168">
        <f ca="1">IF($C88-U$1&lt;År1,0,T87*(1-VLOOKUP($A88,[1]Hugst!$R$5:$W$9,MATCH(ROUNDUP((U$1)/10,0)*10,[1]Hugst!$R$4:$W$4,0))))</f>
        <v>0</v>
      </c>
      <c r="V88" s="168">
        <f ca="1">IF($C88-V$1&lt;År1,0,U87*(1-VLOOKUP($A88,[1]Hugst!$R$5:$W$9,MATCH(ROUNDUP((V$1)/10,0)*10,[1]Hugst!$R$4:$W$4,0))))</f>
        <v>0</v>
      </c>
      <c r="W88" s="168">
        <f ca="1">IF($C88-W$1&lt;År1,0,V87*(1-VLOOKUP($A88,[1]Hugst!$R$5:$W$9,MATCH(ROUNDUP((W$1)/10,0)*10,[1]Hugst!$R$4:$W$4,0))))</f>
        <v>0</v>
      </c>
      <c r="X88" s="168">
        <f ca="1">IF($C88-X$1&lt;År1,0,W87*(1-VLOOKUP($A88,[1]Hugst!$R$5:$W$9,MATCH(ROUNDUP((X$1)/10,0)*10,[1]Hugst!$R$4:$W$4,0))))</f>
        <v>0</v>
      </c>
      <c r="Y88" s="168">
        <f ca="1">IF($C88-Y$1&lt;År1,0,X87*(1-VLOOKUP($A88,[1]Hugst!$R$5:$W$9,MATCH(ROUNDUP((Y$1)/10,0)*10,[1]Hugst!$R$4:$W$4,0))))</f>
        <v>0</v>
      </c>
      <c r="Z88" s="168">
        <f ca="1">IF($C88-Z$1&lt;År1,0,Y87*(1-VLOOKUP($A88,[1]Hugst!$R$5:$W$9,MATCH(ROUNDUP((Z$1)/10,0)*10,[1]Hugst!$R$4:$W$4,0))))</f>
        <v>0</v>
      </c>
      <c r="AA88" s="168">
        <f ca="1">IF($C88-AA$1&lt;År1,0,Z87*(1-VLOOKUP($A88,[1]Hugst!$R$5:$W$9,MATCH(ROUNDUP((AA$1)/10,0)*10,[1]Hugst!$R$4:$W$4,0))))</f>
        <v>0</v>
      </c>
      <c r="AB88" s="168">
        <f ca="1">IF($C88-AB$1&lt;År1,0,AA87*(1-VLOOKUP($A88,[1]Hugst!$R$5:$W$9,MATCH(ROUNDUP((AB$1)/10,0)*10,[1]Hugst!$R$4:$W$4,0))))</f>
        <v>0</v>
      </c>
      <c r="AC88" s="168">
        <f ca="1">IF($C88-AC$1&lt;År1,0,AB87*(1-VLOOKUP($A88,[1]Hugst!$R$5:$W$9,MATCH(ROUNDUP((AC$1)/10,0)*10,[1]Hugst!$R$4:$W$4,0))))</f>
        <v>0</v>
      </c>
      <c r="AD88" s="168">
        <f ca="1">IF($C88-AD$1&lt;År1,0,AC87*(1-VLOOKUP($A88,[1]Hugst!$R$5:$W$9,MATCH(ROUNDUP((AD$1)/10,0)*10,[1]Hugst!$R$4:$W$4,0))))</f>
        <v>0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0</v>
      </c>
      <c r="E89" s="168">
        <f t="shared" ca="1" si="1"/>
        <v>0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8">
        <f ca="1">IF($C89-G$1&lt;År1,0,F88*(1-VLOOKUP($A89,[1]Hugst!$R$5:$W$9,MATCH(ROUNDUP((G$1)/10,0)*10,[1]Hugst!$R$4:$W$4,0))))</f>
        <v>0</v>
      </c>
      <c r="H89" s="168">
        <f ca="1">IF($C89-H$1&lt;År1,0,G88*(1-VLOOKUP($A89,[1]Hugst!$R$5:$W$9,MATCH(ROUNDUP((H$1)/10,0)*10,[1]Hugst!$R$4:$W$4,0))))</f>
        <v>0</v>
      </c>
      <c r="I89" s="168">
        <f ca="1">IF($C89-I$1&lt;År1,0,H88*(1-VLOOKUP($A89,[1]Hugst!$R$5:$W$9,MATCH(ROUNDUP((I$1)/10,0)*10,[1]Hugst!$R$4:$W$4,0))))</f>
        <v>0</v>
      </c>
      <c r="J89" s="168">
        <f ca="1">IF($C89-J$1&lt;År1,0,I88*(1-VLOOKUP($A89,[1]Hugst!$R$5:$W$9,MATCH(ROUNDUP((J$1)/10,0)*10,[1]Hugst!$R$4:$W$4,0))))</f>
        <v>0</v>
      </c>
      <c r="K89" s="168">
        <f ca="1">IF($C89-K$1&lt;År1,0,J88*(1-VLOOKUP($A89,[1]Hugst!$R$5:$W$9,MATCH(ROUNDUP((K$1)/10,0)*10,[1]Hugst!$R$4:$W$4,0))))</f>
        <v>0</v>
      </c>
      <c r="L89" s="168">
        <f ca="1">IF($C89-L$1&lt;År1,0,K88*(1-VLOOKUP($A89,[1]Hugst!$R$5:$W$9,MATCH(ROUNDUP((L$1)/10,0)*10,[1]Hugst!$R$4:$W$4,0))))</f>
        <v>0</v>
      </c>
      <c r="M89" s="168">
        <f ca="1">IF($C89-M$1&lt;År1,0,L88*(1-VLOOKUP($A89,[1]Hugst!$R$5:$W$9,MATCH(ROUNDUP((M$1)/10,0)*10,[1]Hugst!$R$4:$W$4,0))))</f>
        <v>0</v>
      </c>
      <c r="N89" s="168">
        <f ca="1">IF($C89-N$1&lt;År1,0,M88*(1-VLOOKUP($A89,[1]Hugst!$R$5:$W$9,MATCH(ROUNDUP((N$1)/10,0)*10,[1]Hugst!$R$4:$W$4,0))))</f>
        <v>0</v>
      </c>
      <c r="O89" s="168">
        <f ca="1">IF($C89-O$1&lt;År1,0,N88*(1-VLOOKUP($A89,[1]Hugst!$R$5:$W$9,MATCH(ROUNDUP((O$1)/10,0)*10,[1]Hugst!$R$4:$W$4,0))))</f>
        <v>0</v>
      </c>
      <c r="P89" s="168">
        <f ca="1">IF($C89-P$1&lt;År1,0,O88*(1-VLOOKUP($A89,[1]Hugst!$R$5:$W$9,MATCH(ROUNDUP((P$1)/10,0)*10,[1]Hugst!$R$4:$W$4,0))))</f>
        <v>0</v>
      </c>
      <c r="Q89" s="168">
        <f ca="1">IF($C89-Q$1&lt;År1,0,P88*(1-VLOOKUP($A89,[1]Hugst!$R$5:$W$9,MATCH(ROUNDUP((Q$1)/10,0)*10,[1]Hugst!$R$4:$W$4,0))))</f>
        <v>0</v>
      </c>
      <c r="R89" s="168">
        <f ca="1">IF($C89-R$1&lt;År1,0,Q88*(1-VLOOKUP($A89,[1]Hugst!$R$5:$W$9,MATCH(ROUNDUP((R$1)/10,0)*10,[1]Hugst!$R$4:$W$4,0))))</f>
        <v>0</v>
      </c>
      <c r="S89" s="168">
        <f ca="1">IF($C89-S$1&lt;År1,0,R88*(1-VLOOKUP($A89,[1]Hugst!$R$5:$W$9,MATCH(ROUNDUP((S$1)/10,0)*10,[1]Hugst!$R$4:$W$4,0))))</f>
        <v>0</v>
      </c>
      <c r="T89" s="168">
        <f ca="1">IF($C89-T$1&lt;År1,0,S88*(1-VLOOKUP($A89,[1]Hugst!$R$5:$W$9,MATCH(ROUNDUP((T$1)/10,0)*10,[1]Hugst!$R$4:$W$4,0))))</f>
        <v>0</v>
      </c>
      <c r="U89" s="168">
        <f ca="1">IF($C89-U$1&lt;År1,0,T88*(1-VLOOKUP($A89,[1]Hugst!$R$5:$W$9,MATCH(ROUNDUP((U$1)/10,0)*10,[1]Hugst!$R$4:$W$4,0))))</f>
        <v>0</v>
      </c>
      <c r="V89" s="168">
        <f ca="1">IF($C89-V$1&lt;År1,0,U88*(1-VLOOKUP($A89,[1]Hugst!$R$5:$W$9,MATCH(ROUNDUP((V$1)/10,0)*10,[1]Hugst!$R$4:$W$4,0))))</f>
        <v>0</v>
      </c>
      <c r="W89" s="168">
        <f ca="1">IF($C89-W$1&lt;År1,0,V88*(1-VLOOKUP($A89,[1]Hugst!$R$5:$W$9,MATCH(ROUNDUP((W$1)/10,0)*10,[1]Hugst!$R$4:$W$4,0))))</f>
        <v>0</v>
      </c>
      <c r="X89" s="168">
        <f ca="1">IF($C89-X$1&lt;År1,0,W88*(1-VLOOKUP($A89,[1]Hugst!$R$5:$W$9,MATCH(ROUNDUP((X$1)/10,0)*10,[1]Hugst!$R$4:$W$4,0))))</f>
        <v>0</v>
      </c>
      <c r="Y89" s="168">
        <f ca="1">IF($C89-Y$1&lt;År1,0,X88*(1-VLOOKUP($A89,[1]Hugst!$R$5:$W$9,MATCH(ROUNDUP((Y$1)/10,0)*10,[1]Hugst!$R$4:$W$4,0))))</f>
        <v>0</v>
      </c>
      <c r="Z89" s="168">
        <f ca="1">IF($C89-Z$1&lt;År1,0,Y88*(1-VLOOKUP($A89,[1]Hugst!$R$5:$W$9,MATCH(ROUNDUP((Z$1)/10,0)*10,[1]Hugst!$R$4:$W$4,0))))</f>
        <v>0</v>
      </c>
      <c r="AA89" s="168">
        <f ca="1">IF($C89-AA$1&lt;År1,0,Z88*(1-VLOOKUP($A89,[1]Hugst!$R$5:$W$9,MATCH(ROUNDUP((AA$1)/10,0)*10,[1]Hugst!$R$4:$W$4,0))))</f>
        <v>0</v>
      </c>
      <c r="AB89" s="168">
        <f ca="1">IF($C89-AB$1&lt;År1,0,AA88*(1-VLOOKUP($A89,[1]Hugst!$R$5:$W$9,MATCH(ROUNDUP((AB$1)/10,0)*10,[1]Hugst!$R$4:$W$4,0))))</f>
        <v>0</v>
      </c>
      <c r="AC89" s="168">
        <f ca="1">IF($C89-AC$1&lt;År1,0,AB88*(1-VLOOKUP($A89,[1]Hugst!$R$5:$W$9,MATCH(ROUNDUP((AC$1)/10,0)*10,[1]Hugst!$R$4:$W$4,0))))</f>
        <v>0</v>
      </c>
      <c r="AD89" s="168">
        <f ca="1">IF($C89-AD$1&lt;År1,0,AC88*(1-VLOOKUP($A89,[1]Hugst!$R$5:$W$9,MATCH(ROUNDUP((AD$1)/10,0)*10,[1]Hugst!$R$4:$W$4,0))))</f>
        <v>0</v>
      </c>
      <c r="AE89" s="168">
        <f ca="1">IF($C89-AE$1&lt;År1,0,AD88*(1-VLOOKUP($A89,[1]Hugst!$R$5:$W$9,MATCH(ROUNDUP((AE$1)/10,0)*10,[1]Hugst!$R$4:$W$4,0))))</f>
        <v>0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0</v>
      </c>
      <c r="E90" s="168">
        <f t="shared" ca="1" si="1"/>
        <v>0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8">
        <f ca="1">IF($C90-G$1&lt;År1,0,F89*(1-VLOOKUP($A90,[1]Hugst!$R$5:$W$9,MATCH(ROUNDUP((G$1)/10,0)*10,[1]Hugst!$R$4:$W$4,0))))</f>
        <v>0</v>
      </c>
      <c r="H90" s="168">
        <f ca="1">IF($C90-H$1&lt;År1,0,G89*(1-VLOOKUP($A90,[1]Hugst!$R$5:$W$9,MATCH(ROUNDUP((H$1)/10,0)*10,[1]Hugst!$R$4:$W$4,0))))</f>
        <v>0</v>
      </c>
      <c r="I90" s="168">
        <f ca="1">IF($C90-I$1&lt;År1,0,H89*(1-VLOOKUP($A90,[1]Hugst!$R$5:$W$9,MATCH(ROUNDUP((I$1)/10,0)*10,[1]Hugst!$R$4:$W$4,0))))</f>
        <v>0</v>
      </c>
      <c r="J90" s="168">
        <f ca="1">IF($C90-J$1&lt;År1,0,I89*(1-VLOOKUP($A90,[1]Hugst!$R$5:$W$9,MATCH(ROUNDUP((J$1)/10,0)*10,[1]Hugst!$R$4:$W$4,0))))</f>
        <v>0</v>
      </c>
      <c r="K90" s="168">
        <f ca="1">IF($C90-K$1&lt;År1,0,J89*(1-VLOOKUP($A90,[1]Hugst!$R$5:$W$9,MATCH(ROUNDUP((K$1)/10,0)*10,[1]Hugst!$R$4:$W$4,0))))</f>
        <v>0</v>
      </c>
      <c r="L90" s="168">
        <f ca="1">IF($C90-L$1&lt;År1,0,K89*(1-VLOOKUP($A90,[1]Hugst!$R$5:$W$9,MATCH(ROUNDUP((L$1)/10,0)*10,[1]Hugst!$R$4:$W$4,0))))</f>
        <v>0</v>
      </c>
      <c r="M90" s="168">
        <f ca="1">IF($C90-M$1&lt;År1,0,L89*(1-VLOOKUP($A90,[1]Hugst!$R$5:$W$9,MATCH(ROUNDUP((M$1)/10,0)*10,[1]Hugst!$R$4:$W$4,0))))</f>
        <v>0</v>
      </c>
      <c r="N90" s="168">
        <f ca="1">IF($C90-N$1&lt;År1,0,M89*(1-VLOOKUP($A90,[1]Hugst!$R$5:$W$9,MATCH(ROUNDUP((N$1)/10,0)*10,[1]Hugst!$R$4:$W$4,0))))</f>
        <v>0</v>
      </c>
      <c r="O90" s="168">
        <f ca="1">IF($C90-O$1&lt;År1,0,N89*(1-VLOOKUP($A90,[1]Hugst!$R$5:$W$9,MATCH(ROUNDUP((O$1)/10,0)*10,[1]Hugst!$R$4:$W$4,0))))</f>
        <v>0</v>
      </c>
      <c r="P90" s="168">
        <f ca="1">IF($C90-P$1&lt;År1,0,O89*(1-VLOOKUP($A90,[1]Hugst!$R$5:$W$9,MATCH(ROUNDUP((P$1)/10,0)*10,[1]Hugst!$R$4:$W$4,0))))</f>
        <v>0</v>
      </c>
      <c r="Q90" s="168">
        <f ca="1">IF($C90-Q$1&lt;År1,0,P89*(1-VLOOKUP($A90,[1]Hugst!$R$5:$W$9,MATCH(ROUNDUP((Q$1)/10,0)*10,[1]Hugst!$R$4:$W$4,0))))</f>
        <v>0</v>
      </c>
      <c r="R90" s="168">
        <f ca="1">IF($C90-R$1&lt;År1,0,Q89*(1-VLOOKUP($A90,[1]Hugst!$R$5:$W$9,MATCH(ROUNDUP((R$1)/10,0)*10,[1]Hugst!$R$4:$W$4,0))))</f>
        <v>0</v>
      </c>
      <c r="S90" s="168">
        <f ca="1">IF($C90-S$1&lt;År1,0,R89*(1-VLOOKUP($A90,[1]Hugst!$R$5:$W$9,MATCH(ROUNDUP((S$1)/10,0)*10,[1]Hugst!$R$4:$W$4,0))))</f>
        <v>0</v>
      </c>
      <c r="T90" s="168">
        <f ca="1">IF($C90-T$1&lt;År1,0,S89*(1-VLOOKUP($A90,[1]Hugst!$R$5:$W$9,MATCH(ROUNDUP((T$1)/10,0)*10,[1]Hugst!$R$4:$W$4,0))))</f>
        <v>0</v>
      </c>
      <c r="U90" s="168">
        <f ca="1">IF($C90-U$1&lt;År1,0,T89*(1-VLOOKUP($A90,[1]Hugst!$R$5:$W$9,MATCH(ROUNDUP((U$1)/10,0)*10,[1]Hugst!$R$4:$W$4,0))))</f>
        <v>0</v>
      </c>
      <c r="V90" s="168">
        <f ca="1">IF($C90-V$1&lt;År1,0,U89*(1-VLOOKUP($A90,[1]Hugst!$R$5:$W$9,MATCH(ROUNDUP((V$1)/10,0)*10,[1]Hugst!$R$4:$W$4,0))))</f>
        <v>0</v>
      </c>
      <c r="W90" s="168">
        <f ca="1">IF($C90-W$1&lt;År1,0,V89*(1-VLOOKUP($A90,[1]Hugst!$R$5:$W$9,MATCH(ROUNDUP((W$1)/10,0)*10,[1]Hugst!$R$4:$W$4,0))))</f>
        <v>0</v>
      </c>
      <c r="X90" s="168">
        <f ca="1">IF($C90-X$1&lt;År1,0,W89*(1-VLOOKUP($A90,[1]Hugst!$R$5:$W$9,MATCH(ROUNDUP((X$1)/10,0)*10,[1]Hugst!$R$4:$W$4,0))))</f>
        <v>0</v>
      </c>
      <c r="Y90" s="168">
        <f ca="1">IF($C90-Y$1&lt;År1,0,X89*(1-VLOOKUP($A90,[1]Hugst!$R$5:$W$9,MATCH(ROUNDUP((Y$1)/10,0)*10,[1]Hugst!$R$4:$W$4,0))))</f>
        <v>0</v>
      </c>
      <c r="Z90" s="168">
        <f ca="1">IF($C90-Z$1&lt;År1,0,Y89*(1-VLOOKUP($A90,[1]Hugst!$R$5:$W$9,MATCH(ROUNDUP((Z$1)/10,0)*10,[1]Hugst!$R$4:$W$4,0))))</f>
        <v>0</v>
      </c>
      <c r="AA90" s="168">
        <f ca="1">IF($C90-AA$1&lt;År1,0,Z89*(1-VLOOKUP($A90,[1]Hugst!$R$5:$W$9,MATCH(ROUNDUP((AA$1)/10,0)*10,[1]Hugst!$R$4:$W$4,0))))</f>
        <v>0</v>
      </c>
      <c r="AB90" s="168">
        <f ca="1">IF($C90-AB$1&lt;År1,0,AA89*(1-VLOOKUP($A90,[1]Hugst!$R$5:$W$9,MATCH(ROUNDUP((AB$1)/10,0)*10,[1]Hugst!$R$4:$W$4,0))))</f>
        <v>0</v>
      </c>
      <c r="AC90" s="168">
        <f ca="1">IF($C90-AC$1&lt;År1,0,AB89*(1-VLOOKUP($A90,[1]Hugst!$R$5:$W$9,MATCH(ROUNDUP((AC$1)/10,0)*10,[1]Hugst!$R$4:$W$4,0))))</f>
        <v>0</v>
      </c>
      <c r="AD90" s="168">
        <f ca="1">IF($C90-AD$1&lt;År1,0,AC89*(1-VLOOKUP($A90,[1]Hugst!$R$5:$W$9,MATCH(ROUNDUP((AD$1)/10,0)*10,[1]Hugst!$R$4:$W$4,0))))</f>
        <v>0</v>
      </c>
      <c r="AE90" s="168">
        <f ca="1">IF($C90-AE$1&lt;År1,0,AD89*(1-VLOOKUP($A90,[1]Hugst!$R$5:$W$9,MATCH(ROUNDUP((AE$1)/10,0)*10,[1]Hugst!$R$4:$W$4,0))))</f>
        <v>0</v>
      </c>
      <c r="AF90" s="168">
        <f ca="1">IF($C90-AF$1&lt;År1,0,AE89*(1-VLOOKUP($A90,[1]Hugst!$R$5:$W$9,MATCH(ROUNDUP((AF$1)/10,0)*10,[1]Hugst!$R$4:$W$4,0))))</f>
        <v>0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0</v>
      </c>
      <c r="E91" s="168">
        <f t="shared" ca="1" si="1"/>
        <v>0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8">
        <f ca="1">IF($C91-G$1&lt;År1,0,F90*(1-VLOOKUP($A91,[1]Hugst!$R$5:$W$9,MATCH(ROUNDUP((G$1)/10,0)*10,[1]Hugst!$R$4:$W$4,0))))</f>
        <v>0</v>
      </c>
      <c r="H91" s="168">
        <f ca="1">IF($C91-H$1&lt;År1,0,G90*(1-VLOOKUP($A91,[1]Hugst!$R$5:$W$9,MATCH(ROUNDUP((H$1)/10,0)*10,[1]Hugst!$R$4:$W$4,0))))</f>
        <v>0</v>
      </c>
      <c r="I91" s="168">
        <f ca="1">IF($C91-I$1&lt;År1,0,H90*(1-VLOOKUP($A91,[1]Hugst!$R$5:$W$9,MATCH(ROUNDUP((I$1)/10,0)*10,[1]Hugst!$R$4:$W$4,0))))</f>
        <v>0</v>
      </c>
      <c r="J91" s="168">
        <f ca="1">IF($C91-J$1&lt;År1,0,I90*(1-VLOOKUP($A91,[1]Hugst!$R$5:$W$9,MATCH(ROUNDUP((J$1)/10,0)*10,[1]Hugst!$R$4:$W$4,0))))</f>
        <v>0</v>
      </c>
      <c r="K91" s="168">
        <f ca="1">IF($C91-K$1&lt;År1,0,J90*(1-VLOOKUP($A91,[1]Hugst!$R$5:$W$9,MATCH(ROUNDUP((K$1)/10,0)*10,[1]Hugst!$R$4:$W$4,0))))</f>
        <v>0</v>
      </c>
      <c r="L91" s="168">
        <f ca="1">IF($C91-L$1&lt;År1,0,K90*(1-VLOOKUP($A91,[1]Hugst!$R$5:$W$9,MATCH(ROUNDUP((L$1)/10,0)*10,[1]Hugst!$R$4:$W$4,0))))</f>
        <v>0</v>
      </c>
      <c r="M91" s="168">
        <f ca="1">IF($C91-M$1&lt;År1,0,L90*(1-VLOOKUP($A91,[1]Hugst!$R$5:$W$9,MATCH(ROUNDUP((M$1)/10,0)*10,[1]Hugst!$R$4:$W$4,0))))</f>
        <v>0</v>
      </c>
      <c r="N91" s="168">
        <f ca="1">IF($C91-N$1&lt;År1,0,M90*(1-VLOOKUP($A91,[1]Hugst!$R$5:$W$9,MATCH(ROUNDUP((N$1)/10,0)*10,[1]Hugst!$R$4:$W$4,0))))</f>
        <v>0</v>
      </c>
      <c r="O91" s="168">
        <f ca="1">IF($C91-O$1&lt;År1,0,N90*(1-VLOOKUP($A91,[1]Hugst!$R$5:$W$9,MATCH(ROUNDUP((O$1)/10,0)*10,[1]Hugst!$R$4:$W$4,0))))</f>
        <v>0</v>
      </c>
      <c r="P91" s="168">
        <f ca="1">IF($C91-P$1&lt;År1,0,O90*(1-VLOOKUP($A91,[1]Hugst!$R$5:$W$9,MATCH(ROUNDUP((P$1)/10,0)*10,[1]Hugst!$R$4:$W$4,0))))</f>
        <v>0</v>
      </c>
      <c r="Q91" s="168">
        <f ca="1">IF($C91-Q$1&lt;År1,0,P90*(1-VLOOKUP($A91,[1]Hugst!$R$5:$W$9,MATCH(ROUNDUP((Q$1)/10,0)*10,[1]Hugst!$R$4:$W$4,0))))</f>
        <v>0</v>
      </c>
      <c r="R91" s="168">
        <f ca="1">IF($C91-R$1&lt;År1,0,Q90*(1-VLOOKUP($A91,[1]Hugst!$R$5:$W$9,MATCH(ROUNDUP((R$1)/10,0)*10,[1]Hugst!$R$4:$W$4,0))))</f>
        <v>0</v>
      </c>
      <c r="S91" s="168">
        <f ca="1">IF($C91-S$1&lt;År1,0,R90*(1-VLOOKUP($A91,[1]Hugst!$R$5:$W$9,MATCH(ROUNDUP((S$1)/10,0)*10,[1]Hugst!$R$4:$W$4,0))))</f>
        <v>0</v>
      </c>
      <c r="T91" s="168">
        <f ca="1">IF($C91-T$1&lt;År1,0,S90*(1-VLOOKUP($A91,[1]Hugst!$R$5:$W$9,MATCH(ROUNDUP((T$1)/10,0)*10,[1]Hugst!$R$4:$W$4,0))))</f>
        <v>0</v>
      </c>
      <c r="U91" s="168">
        <f ca="1">IF($C91-U$1&lt;År1,0,T90*(1-VLOOKUP($A91,[1]Hugst!$R$5:$W$9,MATCH(ROUNDUP((U$1)/10,0)*10,[1]Hugst!$R$4:$W$4,0))))</f>
        <v>0</v>
      </c>
      <c r="V91" s="168">
        <f ca="1">IF($C91-V$1&lt;År1,0,U90*(1-VLOOKUP($A91,[1]Hugst!$R$5:$W$9,MATCH(ROUNDUP((V$1)/10,0)*10,[1]Hugst!$R$4:$W$4,0))))</f>
        <v>0</v>
      </c>
      <c r="W91" s="168">
        <f ca="1">IF($C91-W$1&lt;År1,0,V90*(1-VLOOKUP($A91,[1]Hugst!$R$5:$W$9,MATCH(ROUNDUP((W$1)/10,0)*10,[1]Hugst!$R$4:$W$4,0))))</f>
        <v>0</v>
      </c>
      <c r="X91" s="168">
        <f ca="1">IF($C91-X$1&lt;År1,0,W90*(1-VLOOKUP($A91,[1]Hugst!$R$5:$W$9,MATCH(ROUNDUP((X$1)/10,0)*10,[1]Hugst!$R$4:$W$4,0))))</f>
        <v>0</v>
      </c>
      <c r="Y91" s="168">
        <f ca="1">IF($C91-Y$1&lt;År1,0,X90*(1-VLOOKUP($A91,[1]Hugst!$R$5:$W$9,MATCH(ROUNDUP((Y$1)/10,0)*10,[1]Hugst!$R$4:$W$4,0))))</f>
        <v>0</v>
      </c>
      <c r="Z91" s="168">
        <f ca="1">IF($C91-Z$1&lt;År1,0,Y90*(1-VLOOKUP($A91,[1]Hugst!$R$5:$W$9,MATCH(ROUNDUP((Z$1)/10,0)*10,[1]Hugst!$R$4:$W$4,0))))</f>
        <v>0</v>
      </c>
      <c r="AA91" s="168">
        <f ca="1">IF($C91-AA$1&lt;År1,0,Z90*(1-VLOOKUP($A91,[1]Hugst!$R$5:$W$9,MATCH(ROUNDUP((AA$1)/10,0)*10,[1]Hugst!$R$4:$W$4,0))))</f>
        <v>0</v>
      </c>
      <c r="AB91" s="168">
        <f ca="1">IF($C91-AB$1&lt;År1,0,AA90*(1-VLOOKUP($A91,[1]Hugst!$R$5:$W$9,MATCH(ROUNDUP((AB$1)/10,0)*10,[1]Hugst!$R$4:$W$4,0))))</f>
        <v>0</v>
      </c>
      <c r="AC91" s="168">
        <f ca="1">IF($C91-AC$1&lt;År1,0,AB90*(1-VLOOKUP($A91,[1]Hugst!$R$5:$W$9,MATCH(ROUNDUP((AC$1)/10,0)*10,[1]Hugst!$R$4:$W$4,0))))</f>
        <v>0</v>
      </c>
      <c r="AD91" s="168">
        <f ca="1">IF($C91-AD$1&lt;År1,0,AC90*(1-VLOOKUP($A91,[1]Hugst!$R$5:$W$9,MATCH(ROUNDUP((AD$1)/10,0)*10,[1]Hugst!$R$4:$W$4,0))))</f>
        <v>0</v>
      </c>
      <c r="AE91" s="168">
        <f ca="1">IF($C91-AE$1&lt;År1,0,AD90*(1-VLOOKUP($A91,[1]Hugst!$R$5:$W$9,MATCH(ROUNDUP((AE$1)/10,0)*10,[1]Hugst!$R$4:$W$4,0))))</f>
        <v>0</v>
      </c>
      <c r="AF91" s="168">
        <f ca="1">IF($C91-AF$1&lt;År1,0,AE90*(1-VLOOKUP($A91,[1]Hugst!$R$5:$W$9,MATCH(ROUNDUP((AF$1)/10,0)*10,[1]Hugst!$R$4:$W$4,0))))</f>
        <v>0</v>
      </c>
      <c r="AG91" s="168">
        <f ca="1">IF($C91-AG$1&lt;År1,0,AF90*(1-VLOOKUP($A91,[1]Hugst!$R$5:$W$9,MATCH(ROUNDUP((AG$1)/10,0)*10,[1]Hugst!$R$4:$W$4,0))))</f>
        <v>0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0</v>
      </c>
      <c r="E92" s="168">
        <f t="shared" ca="1" si="1"/>
        <v>0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8">
        <f ca="1">IF($C92-G$1&lt;År1,0,F91*(1-VLOOKUP($A92,[1]Hugst!$R$5:$W$9,MATCH(ROUNDUP((G$1)/10,0)*10,[1]Hugst!$R$4:$W$4,0))))</f>
        <v>0</v>
      </c>
      <c r="H92" s="168">
        <f ca="1">IF($C92-H$1&lt;År1,0,G91*(1-VLOOKUP($A92,[1]Hugst!$R$5:$W$9,MATCH(ROUNDUP((H$1)/10,0)*10,[1]Hugst!$R$4:$W$4,0))))</f>
        <v>0</v>
      </c>
      <c r="I92" s="168">
        <f ca="1">IF($C92-I$1&lt;År1,0,H91*(1-VLOOKUP($A92,[1]Hugst!$R$5:$W$9,MATCH(ROUNDUP((I$1)/10,0)*10,[1]Hugst!$R$4:$W$4,0))))</f>
        <v>0</v>
      </c>
      <c r="J92" s="168">
        <f ca="1">IF($C92-J$1&lt;År1,0,I91*(1-VLOOKUP($A92,[1]Hugst!$R$5:$W$9,MATCH(ROUNDUP((J$1)/10,0)*10,[1]Hugst!$R$4:$W$4,0))))</f>
        <v>0</v>
      </c>
      <c r="K92" s="168">
        <f ca="1">IF($C92-K$1&lt;År1,0,J91*(1-VLOOKUP($A92,[1]Hugst!$R$5:$W$9,MATCH(ROUNDUP((K$1)/10,0)*10,[1]Hugst!$R$4:$W$4,0))))</f>
        <v>0</v>
      </c>
      <c r="L92" s="168">
        <f ca="1">IF($C92-L$1&lt;År1,0,K91*(1-VLOOKUP($A92,[1]Hugst!$R$5:$W$9,MATCH(ROUNDUP((L$1)/10,0)*10,[1]Hugst!$R$4:$W$4,0))))</f>
        <v>0</v>
      </c>
      <c r="M92" s="168">
        <f ca="1">IF($C92-M$1&lt;År1,0,L91*(1-VLOOKUP($A92,[1]Hugst!$R$5:$W$9,MATCH(ROUNDUP((M$1)/10,0)*10,[1]Hugst!$R$4:$W$4,0))))</f>
        <v>0</v>
      </c>
      <c r="N92" s="168">
        <f ca="1">IF($C92-N$1&lt;År1,0,M91*(1-VLOOKUP($A92,[1]Hugst!$R$5:$W$9,MATCH(ROUNDUP((N$1)/10,0)*10,[1]Hugst!$R$4:$W$4,0))))</f>
        <v>0</v>
      </c>
      <c r="O92" s="168">
        <f ca="1">IF($C92-O$1&lt;År1,0,N91*(1-VLOOKUP($A92,[1]Hugst!$R$5:$W$9,MATCH(ROUNDUP((O$1)/10,0)*10,[1]Hugst!$R$4:$W$4,0))))</f>
        <v>0</v>
      </c>
      <c r="P92" s="168">
        <f ca="1">IF($C92-P$1&lt;År1,0,O91*(1-VLOOKUP($A92,[1]Hugst!$R$5:$W$9,MATCH(ROUNDUP((P$1)/10,0)*10,[1]Hugst!$R$4:$W$4,0))))</f>
        <v>0</v>
      </c>
      <c r="Q92" s="168">
        <f ca="1">IF($C92-Q$1&lt;År1,0,P91*(1-VLOOKUP($A92,[1]Hugst!$R$5:$W$9,MATCH(ROUNDUP((Q$1)/10,0)*10,[1]Hugst!$R$4:$W$4,0))))</f>
        <v>0</v>
      </c>
      <c r="R92" s="168">
        <f ca="1">IF($C92-R$1&lt;År1,0,Q91*(1-VLOOKUP($A92,[1]Hugst!$R$5:$W$9,MATCH(ROUNDUP((R$1)/10,0)*10,[1]Hugst!$R$4:$W$4,0))))</f>
        <v>0</v>
      </c>
      <c r="S92" s="168">
        <f ca="1">IF($C92-S$1&lt;År1,0,R91*(1-VLOOKUP($A92,[1]Hugst!$R$5:$W$9,MATCH(ROUNDUP((S$1)/10,0)*10,[1]Hugst!$R$4:$W$4,0))))</f>
        <v>0</v>
      </c>
      <c r="T92" s="168">
        <f ca="1">IF($C92-T$1&lt;År1,0,S91*(1-VLOOKUP($A92,[1]Hugst!$R$5:$W$9,MATCH(ROUNDUP((T$1)/10,0)*10,[1]Hugst!$R$4:$W$4,0))))</f>
        <v>0</v>
      </c>
      <c r="U92" s="168">
        <f ca="1">IF($C92-U$1&lt;År1,0,T91*(1-VLOOKUP($A92,[1]Hugst!$R$5:$W$9,MATCH(ROUNDUP((U$1)/10,0)*10,[1]Hugst!$R$4:$W$4,0))))</f>
        <v>0</v>
      </c>
      <c r="V92" s="168">
        <f ca="1">IF($C92-V$1&lt;År1,0,U91*(1-VLOOKUP($A92,[1]Hugst!$R$5:$W$9,MATCH(ROUNDUP((V$1)/10,0)*10,[1]Hugst!$R$4:$W$4,0))))</f>
        <v>0</v>
      </c>
      <c r="W92" s="168">
        <f ca="1">IF($C92-W$1&lt;År1,0,V91*(1-VLOOKUP($A92,[1]Hugst!$R$5:$W$9,MATCH(ROUNDUP((W$1)/10,0)*10,[1]Hugst!$R$4:$W$4,0))))</f>
        <v>0</v>
      </c>
      <c r="X92" s="168">
        <f ca="1">IF($C92-X$1&lt;År1,0,W91*(1-VLOOKUP($A92,[1]Hugst!$R$5:$W$9,MATCH(ROUNDUP((X$1)/10,0)*10,[1]Hugst!$R$4:$W$4,0))))</f>
        <v>0</v>
      </c>
      <c r="Y92" s="168">
        <f ca="1">IF($C92-Y$1&lt;År1,0,X91*(1-VLOOKUP($A92,[1]Hugst!$R$5:$W$9,MATCH(ROUNDUP((Y$1)/10,0)*10,[1]Hugst!$R$4:$W$4,0))))</f>
        <v>0</v>
      </c>
      <c r="Z92" s="168">
        <f ca="1">IF($C92-Z$1&lt;År1,0,Y91*(1-VLOOKUP($A92,[1]Hugst!$R$5:$W$9,MATCH(ROUNDUP((Z$1)/10,0)*10,[1]Hugst!$R$4:$W$4,0))))</f>
        <v>0</v>
      </c>
      <c r="AA92" s="168">
        <f ca="1">IF($C92-AA$1&lt;År1,0,Z91*(1-VLOOKUP($A92,[1]Hugst!$R$5:$W$9,MATCH(ROUNDUP((AA$1)/10,0)*10,[1]Hugst!$R$4:$W$4,0))))</f>
        <v>0</v>
      </c>
      <c r="AB92" s="168">
        <f ca="1">IF($C92-AB$1&lt;År1,0,AA91*(1-VLOOKUP($A92,[1]Hugst!$R$5:$W$9,MATCH(ROUNDUP((AB$1)/10,0)*10,[1]Hugst!$R$4:$W$4,0))))</f>
        <v>0</v>
      </c>
      <c r="AC92" s="168">
        <f ca="1">IF($C92-AC$1&lt;År1,0,AB91*(1-VLOOKUP($A92,[1]Hugst!$R$5:$W$9,MATCH(ROUNDUP((AC$1)/10,0)*10,[1]Hugst!$R$4:$W$4,0))))</f>
        <v>0</v>
      </c>
      <c r="AD92" s="168">
        <f ca="1">IF($C92-AD$1&lt;År1,0,AC91*(1-VLOOKUP($A92,[1]Hugst!$R$5:$W$9,MATCH(ROUNDUP((AD$1)/10,0)*10,[1]Hugst!$R$4:$W$4,0))))</f>
        <v>0</v>
      </c>
      <c r="AE92" s="168">
        <f ca="1">IF($C92-AE$1&lt;År1,0,AD91*(1-VLOOKUP($A92,[1]Hugst!$R$5:$W$9,MATCH(ROUNDUP((AE$1)/10,0)*10,[1]Hugst!$R$4:$W$4,0))))</f>
        <v>0</v>
      </c>
      <c r="AF92" s="168">
        <f ca="1">IF($C92-AF$1&lt;År1,0,AE91*(1-VLOOKUP($A92,[1]Hugst!$R$5:$W$9,MATCH(ROUNDUP((AF$1)/10,0)*10,[1]Hugst!$R$4:$W$4,0))))</f>
        <v>0</v>
      </c>
      <c r="AG92" s="168">
        <f ca="1">IF($C92-AG$1&lt;År1,0,AF91*(1-VLOOKUP($A92,[1]Hugst!$R$5:$W$9,MATCH(ROUNDUP((AG$1)/10,0)*10,[1]Hugst!$R$4:$W$4,0))))</f>
        <v>0</v>
      </c>
      <c r="AH92" s="168">
        <f ca="1">IF($C92-AH$1&lt;År1,0,AG91*(1-VLOOKUP($A92,[1]Hugst!$R$5:$W$9,MATCH(ROUNDUP((AH$1)/10,0)*10,[1]Hugst!$R$4:$W$4,0))))</f>
        <v>0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0</v>
      </c>
      <c r="E93" s="168">
        <f t="shared" ca="1" si="1"/>
        <v>0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8">
        <f ca="1">IF($C93-G$1&lt;År1,0,F92*(1-VLOOKUP($A93,[1]Hugst!$R$5:$W$9,MATCH(ROUNDUP((G$1)/10,0)*10,[1]Hugst!$R$4:$W$4,0))))</f>
        <v>0</v>
      </c>
      <c r="H93" s="168">
        <f ca="1">IF($C93-H$1&lt;År1,0,G92*(1-VLOOKUP($A93,[1]Hugst!$R$5:$W$9,MATCH(ROUNDUP((H$1)/10,0)*10,[1]Hugst!$R$4:$W$4,0))))</f>
        <v>0</v>
      </c>
      <c r="I93" s="168">
        <f ca="1">IF($C93-I$1&lt;År1,0,H92*(1-VLOOKUP($A93,[1]Hugst!$R$5:$W$9,MATCH(ROUNDUP((I$1)/10,0)*10,[1]Hugst!$R$4:$W$4,0))))</f>
        <v>0</v>
      </c>
      <c r="J93" s="168">
        <f ca="1">IF($C93-J$1&lt;År1,0,I92*(1-VLOOKUP($A93,[1]Hugst!$R$5:$W$9,MATCH(ROUNDUP((J$1)/10,0)*10,[1]Hugst!$R$4:$W$4,0))))</f>
        <v>0</v>
      </c>
      <c r="K93" s="168">
        <f ca="1">IF($C93-K$1&lt;År1,0,J92*(1-VLOOKUP($A93,[1]Hugst!$R$5:$W$9,MATCH(ROUNDUP((K$1)/10,0)*10,[1]Hugst!$R$4:$W$4,0))))</f>
        <v>0</v>
      </c>
      <c r="L93" s="168">
        <f ca="1">IF($C93-L$1&lt;År1,0,K92*(1-VLOOKUP($A93,[1]Hugst!$R$5:$W$9,MATCH(ROUNDUP((L$1)/10,0)*10,[1]Hugst!$R$4:$W$4,0))))</f>
        <v>0</v>
      </c>
      <c r="M93" s="168">
        <f ca="1">IF($C93-M$1&lt;År1,0,L92*(1-VLOOKUP($A93,[1]Hugst!$R$5:$W$9,MATCH(ROUNDUP((M$1)/10,0)*10,[1]Hugst!$R$4:$W$4,0))))</f>
        <v>0</v>
      </c>
      <c r="N93" s="168">
        <f ca="1">IF($C93-N$1&lt;År1,0,M92*(1-VLOOKUP($A93,[1]Hugst!$R$5:$W$9,MATCH(ROUNDUP((N$1)/10,0)*10,[1]Hugst!$R$4:$W$4,0))))</f>
        <v>0</v>
      </c>
      <c r="O93" s="168">
        <f ca="1">IF($C93-O$1&lt;År1,0,N92*(1-VLOOKUP($A93,[1]Hugst!$R$5:$W$9,MATCH(ROUNDUP((O$1)/10,0)*10,[1]Hugst!$R$4:$W$4,0))))</f>
        <v>0</v>
      </c>
      <c r="P93" s="168">
        <f ca="1">IF($C93-P$1&lt;År1,0,O92*(1-VLOOKUP($A93,[1]Hugst!$R$5:$W$9,MATCH(ROUNDUP((P$1)/10,0)*10,[1]Hugst!$R$4:$W$4,0))))</f>
        <v>0</v>
      </c>
      <c r="Q93" s="168">
        <f ca="1">IF($C93-Q$1&lt;År1,0,P92*(1-VLOOKUP($A93,[1]Hugst!$R$5:$W$9,MATCH(ROUNDUP((Q$1)/10,0)*10,[1]Hugst!$R$4:$W$4,0))))</f>
        <v>0</v>
      </c>
      <c r="R93" s="168">
        <f ca="1">IF($C93-R$1&lt;År1,0,Q92*(1-VLOOKUP($A93,[1]Hugst!$R$5:$W$9,MATCH(ROUNDUP((R$1)/10,0)*10,[1]Hugst!$R$4:$W$4,0))))</f>
        <v>0</v>
      </c>
      <c r="S93" s="168">
        <f ca="1">IF($C93-S$1&lt;År1,0,R92*(1-VLOOKUP($A93,[1]Hugst!$R$5:$W$9,MATCH(ROUNDUP((S$1)/10,0)*10,[1]Hugst!$R$4:$W$4,0))))</f>
        <v>0</v>
      </c>
      <c r="T93" s="168">
        <f ca="1">IF($C93-T$1&lt;År1,0,S92*(1-VLOOKUP($A93,[1]Hugst!$R$5:$W$9,MATCH(ROUNDUP((T$1)/10,0)*10,[1]Hugst!$R$4:$W$4,0))))</f>
        <v>0</v>
      </c>
      <c r="U93" s="168">
        <f ca="1">IF($C93-U$1&lt;År1,0,T92*(1-VLOOKUP($A93,[1]Hugst!$R$5:$W$9,MATCH(ROUNDUP((U$1)/10,0)*10,[1]Hugst!$R$4:$W$4,0))))</f>
        <v>0</v>
      </c>
      <c r="V93" s="168">
        <f ca="1">IF($C93-V$1&lt;År1,0,U92*(1-VLOOKUP($A93,[1]Hugst!$R$5:$W$9,MATCH(ROUNDUP((V$1)/10,0)*10,[1]Hugst!$R$4:$W$4,0))))</f>
        <v>0</v>
      </c>
      <c r="W93" s="168">
        <f ca="1">IF($C93-W$1&lt;År1,0,V92*(1-VLOOKUP($A93,[1]Hugst!$R$5:$W$9,MATCH(ROUNDUP((W$1)/10,0)*10,[1]Hugst!$R$4:$W$4,0))))</f>
        <v>0</v>
      </c>
      <c r="X93" s="168">
        <f ca="1">IF($C93-X$1&lt;År1,0,W92*(1-VLOOKUP($A93,[1]Hugst!$R$5:$W$9,MATCH(ROUNDUP((X$1)/10,0)*10,[1]Hugst!$R$4:$W$4,0))))</f>
        <v>0</v>
      </c>
      <c r="Y93" s="168">
        <f ca="1">IF($C93-Y$1&lt;År1,0,X92*(1-VLOOKUP($A93,[1]Hugst!$R$5:$W$9,MATCH(ROUNDUP((Y$1)/10,0)*10,[1]Hugst!$R$4:$W$4,0))))</f>
        <v>0</v>
      </c>
      <c r="Z93" s="168">
        <f ca="1">IF($C93-Z$1&lt;År1,0,Y92*(1-VLOOKUP($A93,[1]Hugst!$R$5:$W$9,MATCH(ROUNDUP((Z$1)/10,0)*10,[1]Hugst!$R$4:$W$4,0))))</f>
        <v>0</v>
      </c>
      <c r="AA93" s="168">
        <f ca="1">IF($C93-AA$1&lt;År1,0,Z92*(1-VLOOKUP($A93,[1]Hugst!$R$5:$W$9,MATCH(ROUNDUP((AA$1)/10,0)*10,[1]Hugst!$R$4:$W$4,0))))</f>
        <v>0</v>
      </c>
      <c r="AB93" s="168">
        <f ca="1">IF($C93-AB$1&lt;År1,0,AA92*(1-VLOOKUP($A93,[1]Hugst!$R$5:$W$9,MATCH(ROUNDUP((AB$1)/10,0)*10,[1]Hugst!$R$4:$W$4,0))))</f>
        <v>0</v>
      </c>
      <c r="AC93" s="168">
        <f ca="1">IF($C93-AC$1&lt;År1,0,AB92*(1-VLOOKUP($A93,[1]Hugst!$R$5:$W$9,MATCH(ROUNDUP((AC$1)/10,0)*10,[1]Hugst!$R$4:$W$4,0))))</f>
        <v>0</v>
      </c>
      <c r="AD93" s="168">
        <f ca="1">IF($C93-AD$1&lt;År1,0,AC92*(1-VLOOKUP($A93,[1]Hugst!$R$5:$W$9,MATCH(ROUNDUP((AD$1)/10,0)*10,[1]Hugst!$R$4:$W$4,0))))</f>
        <v>0</v>
      </c>
      <c r="AE93" s="168">
        <f ca="1">IF($C93-AE$1&lt;År1,0,AD92*(1-VLOOKUP($A93,[1]Hugst!$R$5:$W$9,MATCH(ROUNDUP((AE$1)/10,0)*10,[1]Hugst!$R$4:$W$4,0))))</f>
        <v>0</v>
      </c>
      <c r="AF93" s="168">
        <f ca="1">IF($C93-AF$1&lt;År1,0,AE92*(1-VLOOKUP($A93,[1]Hugst!$R$5:$W$9,MATCH(ROUNDUP((AF$1)/10,0)*10,[1]Hugst!$R$4:$W$4,0))))</f>
        <v>0</v>
      </c>
      <c r="AG93" s="168">
        <f ca="1">IF($C93-AG$1&lt;År1,0,AF92*(1-VLOOKUP($A93,[1]Hugst!$R$5:$W$9,MATCH(ROUNDUP((AG$1)/10,0)*10,[1]Hugst!$R$4:$W$4,0))))</f>
        <v>0</v>
      </c>
      <c r="AH93" s="168">
        <f ca="1">IF($C93-AH$1&lt;År1,0,AG92*(1-VLOOKUP($A93,[1]Hugst!$R$5:$W$9,MATCH(ROUNDUP((AH$1)/10,0)*10,[1]Hugst!$R$4:$W$4,0))))</f>
        <v>0</v>
      </c>
      <c r="AI93" s="168">
        <f ca="1">IF($C93-AI$1&lt;År1,0,AH92*(1-VLOOKUP($A93,[1]Hugst!$R$5:$W$9,MATCH(ROUNDUP((AI$1)/10,0)*10,[1]Hugst!$R$4:$W$4,0))))</f>
        <v>0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0</v>
      </c>
      <c r="E94" s="168">
        <f t="shared" ca="1" si="1"/>
        <v>0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8">
        <f ca="1">IF($C94-G$1&lt;År1,0,F93*(1-VLOOKUP($A94,[1]Hugst!$R$5:$W$9,MATCH(ROUNDUP((G$1)/10,0)*10,[1]Hugst!$R$4:$W$4,0))))</f>
        <v>0</v>
      </c>
      <c r="H94" s="168">
        <f ca="1">IF($C94-H$1&lt;År1,0,G93*(1-VLOOKUP($A94,[1]Hugst!$R$5:$W$9,MATCH(ROUNDUP((H$1)/10,0)*10,[1]Hugst!$R$4:$W$4,0))))</f>
        <v>0</v>
      </c>
      <c r="I94" s="168">
        <f ca="1">IF($C94-I$1&lt;År1,0,H93*(1-VLOOKUP($A94,[1]Hugst!$R$5:$W$9,MATCH(ROUNDUP((I$1)/10,0)*10,[1]Hugst!$R$4:$W$4,0))))</f>
        <v>0</v>
      </c>
      <c r="J94" s="168">
        <f ca="1">IF($C94-J$1&lt;År1,0,I93*(1-VLOOKUP($A94,[1]Hugst!$R$5:$W$9,MATCH(ROUNDUP((J$1)/10,0)*10,[1]Hugst!$R$4:$W$4,0))))</f>
        <v>0</v>
      </c>
      <c r="K94" s="168">
        <f ca="1">IF($C94-K$1&lt;År1,0,J93*(1-VLOOKUP($A94,[1]Hugst!$R$5:$W$9,MATCH(ROUNDUP((K$1)/10,0)*10,[1]Hugst!$R$4:$W$4,0))))</f>
        <v>0</v>
      </c>
      <c r="L94" s="168">
        <f ca="1">IF($C94-L$1&lt;År1,0,K93*(1-VLOOKUP($A94,[1]Hugst!$R$5:$W$9,MATCH(ROUNDUP((L$1)/10,0)*10,[1]Hugst!$R$4:$W$4,0))))</f>
        <v>0</v>
      </c>
      <c r="M94" s="168">
        <f ca="1">IF($C94-M$1&lt;År1,0,L93*(1-VLOOKUP($A94,[1]Hugst!$R$5:$W$9,MATCH(ROUNDUP((M$1)/10,0)*10,[1]Hugst!$R$4:$W$4,0))))</f>
        <v>0</v>
      </c>
      <c r="N94" s="168">
        <f ca="1">IF($C94-N$1&lt;År1,0,M93*(1-VLOOKUP($A94,[1]Hugst!$R$5:$W$9,MATCH(ROUNDUP((N$1)/10,0)*10,[1]Hugst!$R$4:$W$4,0))))</f>
        <v>0</v>
      </c>
      <c r="O94" s="168">
        <f ca="1">IF($C94-O$1&lt;År1,0,N93*(1-VLOOKUP($A94,[1]Hugst!$R$5:$W$9,MATCH(ROUNDUP((O$1)/10,0)*10,[1]Hugst!$R$4:$W$4,0))))</f>
        <v>0</v>
      </c>
      <c r="P94" s="168">
        <f ca="1">IF($C94-P$1&lt;År1,0,O93*(1-VLOOKUP($A94,[1]Hugst!$R$5:$W$9,MATCH(ROUNDUP((P$1)/10,0)*10,[1]Hugst!$R$4:$W$4,0))))</f>
        <v>0</v>
      </c>
      <c r="Q94" s="168">
        <f ca="1">IF($C94-Q$1&lt;År1,0,P93*(1-VLOOKUP($A94,[1]Hugst!$R$5:$W$9,MATCH(ROUNDUP((Q$1)/10,0)*10,[1]Hugst!$R$4:$W$4,0))))</f>
        <v>0</v>
      </c>
      <c r="R94" s="168">
        <f ca="1">IF($C94-R$1&lt;År1,0,Q93*(1-VLOOKUP($A94,[1]Hugst!$R$5:$W$9,MATCH(ROUNDUP((R$1)/10,0)*10,[1]Hugst!$R$4:$W$4,0))))</f>
        <v>0</v>
      </c>
      <c r="S94" s="168">
        <f ca="1">IF($C94-S$1&lt;År1,0,R93*(1-VLOOKUP($A94,[1]Hugst!$R$5:$W$9,MATCH(ROUNDUP((S$1)/10,0)*10,[1]Hugst!$R$4:$W$4,0))))</f>
        <v>0</v>
      </c>
      <c r="T94" s="168">
        <f ca="1">IF($C94-T$1&lt;År1,0,S93*(1-VLOOKUP($A94,[1]Hugst!$R$5:$W$9,MATCH(ROUNDUP((T$1)/10,0)*10,[1]Hugst!$R$4:$W$4,0))))</f>
        <v>0</v>
      </c>
      <c r="U94" s="168">
        <f ca="1">IF($C94-U$1&lt;År1,0,T93*(1-VLOOKUP($A94,[1]Hugst!$R$5:$W$9,MATCH(ROUNDUP((U$1)/10,0)*10,[1]Hugst!$R$4:$W$4,0))))</f>
        <v>0</v>
      </c>
      <c r="V94" s="168">
        <f ca="1">IF($C94-V$1&lt;År1,0,U93*(1-VLOOKUP($A94,[1]Hugst!$R$5:$W$9,MATCH(ROUNDUP((V$1)/10,0)*10,[1]Hugst!$R$4:$W$4,0))))</f>
        <v>0</v>
      </c>
      <c r="W94" s="168">
        <f ca="1">IF($C94-W$1&lt;År1,0,V93*(1-VLOOKUP($A94,[1]Hugst!$R$5:$W$9,MATCH(ROUNDUP((W$1)/10,0)*10,[1]Hugst!$R$4:$W$4,0))))</f>
        <v>0</v>
      </c>
      <c r="X94" s="168">
        <f ca="1">IF($C94-X$1&lt;År1,0,W93*(1-VLOOKUP($A94,[1]Hugst!$R$5:$W$9,MATCH(ROUNDUP((X$1)/10,0)*10,[1]Hugst!$R$4:$W$4,0))))</f>
        <v>0</v>
      </c>
      <c r="Y94" s="168">
        <f ca="1">IF($C94-Y$1&lt;År1,0,X93*(1-VLOOKUP($A94,[1]Hugst!$R$5:$W$9,MATCH(ROUNDUP((Y$1)/10,0)*10,[1]Hugst!$R$4:$W$4,0))))</f>
        <v>0</v>
      </c>
      <c r="Z94" s="168">
        <f ca="1">IF($C94-Z$1&lt;År1,0,Y93*(1-VLOOKUP($A94,[1]Hugst!$R$5:$W$9,MATCH(ROUNDUP((Z$1)/10,0)*10,[1]Hugst!$R$4:$W$4,0))))</f>
        <v>0</v>
      </c>
      <c r="AA94" s="168">
        <f ca="1">IF($C94-AA$1&lt;År1,0,Z93*(1-VLOOKUP($A94,[1]Hugst!$R$5:$W$9,MATCH(ROUNDUP((AA$1)/10,0)*10,[1]Hugst!$R$4:$W$4,0))))</f>
        <v>0</v>
      </c>
      <c r="AB94" s="168">
        <f ca="1">IF($C94-AB$1&lt;År1,0,AA93*(1-VLOOKUP($A94,[1]Hugst!$R$5:$W$9,MATCH(ROUNDUP((AB$1)/10,0)*10,[1]Hugst!$R$4:$W$4,0))))</f>
        <v>0</v>
      </c>
      <c r="AC94" s="168">
        <f ca="1">IF($C94-AC$1&lt;År1,0,AB93*(1-VLOOKUP($A94,[1]Hugst!$R$5:$W$9,MATCH(ROUNDUP((AC$1)/10,0)*10,[1]Hugst!$R$4:$W$4,0))))</f>
        <v>0</v>
      </c>
      <c r="AD94" s="168">
        <f ca="1">IF($C94-AD$1&lt;År1,0,AC93*(1-VLOOKUP($A94,[1]Hugst!$R$5:$W$9,MATCH(ROUNDUP((AD$1)/10,0)*10,[1]Hugst!$R$4:$W$4,0))))</f>
        <v>0</v>
      </c>
      <c r="AE94" s="168">
        <f ca="1">IF($C94-AE$1&lt;År1,0,AD93*(1-VLOOKUP($A94,[1]Hugst!$R$5:$W$9,MATCH(ROUNDUP((AE$1)/10,0)*10,[1]Hugst!$R$4:$W$4,0))))</f>
        <v>0</v>
      </c>
      <c r="AF94" s="168">
        <f ca="1">IF($C94-AF$1&lt;År1,0,AE93*(1-VLOOKUP($A94,[1]Hugst!$R$5:$W$9,MATCH(ROUNDUP((AF$1)/10,0)*10,[1]Hugst!$R$4:$W$4,0))))</f>
        <v>0</v>
      </c>
      <c r="AG94" s="168">
        <f ca="1">IF($C94-AG$1&lt;År1,0,AF93*(1-VLOOKUP($A94,[1]Hugst!$R$5:$W$9,MATCH(ROUNDUP((AG$1)/10,0)*10,[1]Hugst!$R$4:$W$4,0))))</f>
        <v>0</v>
      </c>
      <c r="AH94" s="168">
        <f ca="1">IF($C94-AH$1&lt;År1,0,AG93*(1-VLOOKUP($A94,[1]Hugst!$R$5:$W$9,MATCH(ROUNDUP((AH$1)/10,0)*10,[1]Hugst!$R$4:$W$4,0))))</f>
        <v>0</v>
      </c>
      <c r="AI94" s="168">
        <f ca="1">IF($C94-AI$1&lt;År1,0,AH93*(1-VLOOKUP($A94,[1]Hugst!$R$5:$W$9,MATCH(ROUNDUP((AI$1)/10,0)*10,[1]Hugst!$R$4:$W$4,0))))</f>
        <v>0</v>
      </c>
      <c r="AJ94" s="168">
        <f ca="1">IF($C94-AJ$1&lt;År1,0,AI93*(1-VLOOKUP($A94,[1]Hugst!$R$5:$W$9,MATCH(ROUNDUP((AJ$1)/10,0)*10,[1]Hugst!$R$4:$W$4,0))))</f>
        <v>0</v>
      </c>
      <c r="AK94" s="168"/>
      <c r="AL94" s="168">
        <f ca="1">SUM(F94:AJ94)</f>
        <v>0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0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0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8">
        <f ca="1">IF($C96-G$1&lt;År1,0,F95*(1-VLOOKUP($A96,[1]Hugst!$R$5:$W$9,MATCH(ROUNDUP((G$1)/10,0)*10,[1]Hugst!$R$4:$W$4,0))))</f>
        <v>0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0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8">
        <f ca="1">IF($C97-G$1&lt;År1,0,F96*(1-VLOOKUP($A97,[1]Hugst!$R$5:$W$9,MATCH(ROUNDUP((G$1)/10,0)*10,[1]Hugst!$R$4:$W$4,0))))</f>
        <v>0</v>
      </c>
      <c r="H97" s="168">
        <f ca="1">IF($C97-H$1&lt;År1,0,G96*(1-VLOOKUP($A97,[1]Hugst!$R$5:$W$9,MATCH(ROUNDUP((H$1)/10,0)*10,[1]Hugst!$R$4:$W$4,0))))</f>
        <v>0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0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8">
        <f ca="1">IF($C98-G$1&lt;År1,0,F97*(1-VLOOKUP($A98,[1]Hugst!$R$5:$W$9,MATCH(ROUNDUP((G$1)/10,0)*10,[1]Hugst!$R$4:$W$4,0))))</f>
        <v>0</v>
      </c>
      <c r="H98" s="168">
        <f ca="1">IF($C98-H$1&lt;År1,0,G97*(1-VLOOKUP($A98,[1]Hugst!$R$5:$W$9,MATCH(ROUNDUP((H$1)/10,0)*10,[1]Hugst!$R$4:$W$4,0))))</f>
        <v>0</v>
      </c>
      <c r="I98" s="168">
        <f ca="1">IF($C98-I$1&lt;År1,0,H97*(1-VLOOKUP($A98,[1]Hugst!$R$5:$W$9,MATCH(ROUNDUP((I$1)/10,0)*10,[1]Hugst!$R$4:$W$4,0))))</f>
        <v>0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0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8">
        <f ca="1">IF($C99-G$1&lt;År1,0,F98*(1-VLOOKUP($A99,[1]Hugst!$R$5:$W$9,MATCH(ROUNDUP((G$1)/10,0)*10,[1]Hugst!$R$4:$W$4,0))))</f>
        <v>0</v>
      </c>
      <c r="H99" s="168">
        <f ca="1">IF($C99-H$1&lt;År1,0,G98*(1-VLOOKUP($A99,[1]Hugst!$R$5:$W$9,MATCH(ROUNDUP((H$1)/10,0)*10,[1]Hugst!$R$4:$W$4,0))))</f>
        <v>0</v>
      </c>
      <c r="I99" s="168">
        <f ca="1">IF($C99-I$1&lt;År1,0,H98*(1-VLOOKUP($A99,[1]Hugst!$R$5:$W$9,MATCH(ROUNDUP((I$1)/10,0)*10,[1]Hugst!$R$4:$W$4,0))))</f>
        <v>0</v>
      </c>
      <c r="J99" s="168">
        <f ca="1">IF($C99-J$1&lt;År1,0,I98*(1-VLOOKUP($A99,[1]Hugst!$R$5:$W$9,MATCH(ROUNDUP((J$1)/10,0)*10,[1]Hugst!$R$4:$W$4,0))))</f>
        <v>0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0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8">
        <f ca="1">IF($C100-G$1&lt;År1,0,F99*(1-VLOOKUP($A100,[1]Hugst!$R$5:$W$9,MATCH(ROUNDUP((G$1)/10,0)*10,[1]Hugst!$R$4:$W$4,0))))</f>
        <v>0</v>
      </c>
      <c r="H100" s="168">
        <f ca="1">IF($C100-H$1&lt;År1,0,G99*(1-VLOOKUP($A100,[1]Hugst!$R$5:$W$9,MATCH(ROUNDUP((H$1)/10,0)*10,[1]Hugst!$R$4:$W$4,0))))</f>
        <v>0</v>
      </c>
      <c r="I100" s="168">
        <f ca="1">IF($C100-I$1&lt;År1,0,H99*(1-VLOOKUP($A100,[1]Hugst!$R$5:$W$9,MATCH(ROUNDUP((I$1)/10,0)*10,[1]Hugst!$R$4:$W$4,0))))</f>
        <v>0</v>
      </c>
      <c r="J100" s="168">
        <f ca="1">IF($C100-J$1&lt;År1,0,I99*(1-VLOOKUP($A100,[1]Hugst!$R$5:$W$9,MATCH(ROUNDUP((J$1)/10,0)*10,[1]Hugst!$R$4:$W$4,0))))</f>
        <v>0</v>
      </c>
      <c r="K100" s="168">
        <f ca="1">IF($C100-K$1&lt;År1,0,J99*(1-VLOOKUP($A100,[1]Hugst!$R$5:$W$9,MATCH(ROUNDUP((K$1)/10,0)*10,[1]Hugst!$R$4:$W$4,0))))</f>
        <v>0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0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8">
        <f ca="1">IF($C101-G$1&lt;År1,0,F100*(1-VLOOKUP($A101,[1]Hugst!$R$5:$W$9,MATCH(ROUNDUP((G$1)/10,0)*10,[1]Hugst!$R$4:$W$4,0))))</f>
        <v>0</v>
      </c>
      <c r="H101" s="168">
        <f ca="1">IF($C101-H$1&lt;År1,0,G100*(1-VLOOKUP($A101,[1]Hugst!$R$5:$W$9,MATCH(ROUNDUP((H$1)/10,0)*10,[1]Hugst!$R$4:$W$4,0))))</f>
        <v>0</v>
      </c>
      <c r="I101" s="168">
        <f ca="1">IF($C101-I$1&lt;År1,0,H100*(1-VLOOKUP($A101,[1]Hugst!$R$5:$W$9,MATCH(ROUNDUP((I$1)/10,0)*10,[1]Hugst!$R$4:$W$4,0))))</f>
        <v>0</v>
      </c>
      <c r="J101" s="168">
        <f ca="1">IF($C101-J$1&lt;År1,0,I100*(1-VLOOKUP($A101,[1]Hugst!$R$5:$W$9,MATCH(ROUNDUP((J$1)/10,0)*10,[1]Hugst!$R$4:$W$4,0))))</f>
        <v>0</v>
      </c>
      <c r="K101" s="168">
        <f ca="1">IF($C101-K$1&lt;År1,0,J100*(1-VLOOKUP($A101,[1]Hugst!$R$5:$W$9,MATCH(ROUNDUP((K$1)/10,0)*10,[1]Hugst!$R$4:$W$4,0))))</f>
        <v>0</v>
      </c>
      <c r="L101" s="168">
        <f ca="1">IF($C101-L$1&lt;År1,0,K100*(1-VLOOKUP($A101,[1]Hugst!$R$5:$W$9,MATCH(ROUNDUP((L$1)/10,0)*10,[1]Hugst!$R$4:$W$4,0))))</f>
        <v>0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0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8">
        <f ca="1">IF($C102-G$1&lt;År1,0,F101*(1-VLOOKUP($A102,[1]Hugst!$R$5:$W$9,MATCH(ROUNDUP((G$1)/10,0)*10,[1]Hugst!$R$4:$W$4,0))))</f>
        <v>0</v>
      </c>
      <c r="H102" s="168">
        <f ca="1">IF($C102-H$1&lt;År1,0,G101*(1-VLOOKUP($A102,[1]Hugst!$R$5:$W$9,MATCH(ROUNDUP((H$1)/10,0)*10,[1]Hugst!$R$4:$W$4,0))))</f>
        <v>0</v>
      </c>
      <c r="I102" s="168">
        <f ca="1">IF($C102-I$1&lt;År1,0,H101*(1-VLOOKUP($A102,[1]Hugst!$R$5:$W$9,MATCH(ROUNDUP((I$1)/10,0)*10,[1]Hugst!$R$4:$W$4,0))))</f>
        <v>0</v>
      </c>
      <c r="J102" s="168">
        <f ca="1">IF($C102-J$1&lt;År1,0,I101*(1-VLOOKUP($A102,[1]Hugst!$R$5:$W$9,MATCH(ROUNDUP((J$1)/10,0)*10,[1]Hugst!$R$4:$W$4,0))))</f>
        <v>0</v>
      </c>
      <c r="K102" s="168">
        <f ca="1">IF($C102-K$1&lt;År1,0,J101*(1-VLOOKUP($A102,[1]Hugst!$R$5:$W$9,MATCH(ROUNDUP((K$1)/10,0)*10,[1]Hugst!$R$4:$W$4,0))))</f>
        <v>0</v>
      </c>
      <c r="L102" s="168">
        <f ca="1">IF($C102-L$1&lt;År1,0,K101*(1-VLOOKUP($A102,[1]Hugst!$R$5:$W$9,MATCH(ROUNDUP((L$1)/10,0)*10,[1]Hugst!$R$4:$W$4,0))))</f>
        <v>0</v>
      </c>
      <c r="M102" s="168">
        <f ca="1">IF($C102-M$1&lt;År1,0,L101*(1-VLOOKUP($A102,[1]Hugst!$R$5:$W$9,MATCH(ROUNDUP((M$1)/10,0)*10,[1]Hugst!$R$4:$W$4,0))))</f>
        <v>0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0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8">
        <f ca="1">IF($C103-G$1&lt;År1,0,F102*(1-VLOOKUP($A103,[1]Hugst!$R$5:$W$9,MATCH(ROUNDUP((G$1)/10,0)*10,[1]Hugst!$R$4:$W$4,0))))</f>
        <v>0</v>
      </c>
      <c r="H103" s="168">
        <f ca="1">IF($C103-H$1&lt;År1,0,G102*(1-VLOOKUP($A103,[1]Hugst!$R$5:$W$9,MATCH(ROUNDUP((H$1)/10,0)*10,[1]Hugst!$R$4:$W$4,0))))</f>
        <v>0</v>
      </c>
      <c r="I103" s="168">
        <f ca="1">IF($C103-I$1&lt;År1,0,H102*(1-VLOOKUP($A103,[1]Hugst!$R$5:$W$9,MATCH(ROUNDUP((I$1)/10,0)*10,[1]Hugst!$R$4:$W$4,0))))</f>
        <v>0</v>
      </c>
      <c r="J103" s="168">
        <f ca="1">IF($C103-J$1&lt;År1,0,I102*(1-VLOOKUP($A103,[1]Hugst!$R$5:$W$9,MATCH(ROUNDUP((J$1)/10,0)*10,[1]Hugst!$R$4:$W$4,0))))</f>
        <v>0</v>
      </c>
      <c r="K103" s="168">
        <f ca="1">IF($C103-K$1&lt;År1,0,J102*(1-VLOOKUP($A103,[1]Hugst!$R$5:$W$9,MATCH(ROUNDUP((K$1)/10,0)*10,[1]Hugst!$R$4:$W$4,0))))</f>
        <v>0</v>
      </c>
      <c r="L103" s="168">
        <f ca="1">IF($C103-L$1&lt;År1,0,K102*(1-VLOOKUP($A103,[1]Hugst!$R$5:$W$9,MATCH(ROUNDUP((L$1)/10,0)*10,[1]Hugst!$R$4:$W$4,0))))</f>
        <v>0</v>
      </c>
      <c r="M103" s="168">
        <f ca="1">IF($C103-M$1&lt;År1,0,L102*(1-VLOOKUP($A103,[1]Hugst!$R$5:$W$9,MATCH(ROUNDUP((M$1)/10,0)*10,[1]Hugst!$R$4:$W$4,0))))</f>
        <v>0</v>
      </c>
      <c r="N103" s="168">
        <f ca="1">IF($C103-N$1&lt;År1,0,M102*(1-VLOOKUP($A103,[1]Hugst!$R$5:$W$9,MATCH(ROUNDUP((N$1)/10,0)*10,[1]Hugst!$R$4:$W$4,0))))</f>
        <v>0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0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8">
        <f ca="1">IF($C104-G$1&lt;År1,0,F103*(1-VLOOKUP($A104,[1]Hugst!$R$5:$W$9,MATCH(ROUNDUP((G$1)/10,0)*10,[1]Hugst!$R$4:$W$4,0))))</f>
        <v>0</v>
      </c>
      <c r="H104" s="168">
        <f ca="1">IF($C104-H$1&lt;År1,0,G103*(1-VLOOKUP($A104,[1]Hugst!$R$5:$W$9,MATCH(ROUNDUP((H$1)/10,0)*10,[1]Hugst!$R$4:$W$4,0))))</f>
        <v>0</v>
      </c>
      <c r="I104" s="168">
        <f ca="1">IF($C104-I$1&lt;År1,0,H103*(1-VLOOKUP($A104,[1]Hugst!$R$5:$W$9,MATCH(ROUNDUP((I$1)/10,0)*10,[1]Hugst!$R$4:$W$4,0))))</f>
        <v>0</v>
      </c>
      <c r="J104" s="168">
        <f ca="1">IF($C104-J$1&lt;År1,0,I103*(1-VLOOKUP($A104,[1]Hugst!$R$5:$W$9,MATCH(ROUNDUP((J$1)/10,0)*10,[1]Hugst!$R$4:$W$4,0))))</f>
        <v>0</v>
      </c>
      <c r="K104" s="168">
        <f ca="1">IF($C104-K$1&lt;År1,0,J103*(1-VLOOKUP($A104,[1]Hugst!$R$5:$W$9,MATCH(ROUNDUP((K$1)/10,0)*10,[1]Hugst!$R$4:$W$4,0))))</f>
        <v>0</v>
      </c>
      <c r="L104" s="168">
        <f ca="1">IF($C104-L$1&lt;År1,0,K103*(1-VLOOKUP($A104,[1]Hugst!$R$5:$W$9,MATCH(ROUNDUP((L$1)/10,0)*10,[1]Hugst!$R$4:$W$4,0))))</f>
        <v>0</v>
      </c>
      <c r="M104" s="168">
        <f ca="1">IF($C104-M$1&lt;År1,0,L103*(1-VLOOKUP($A104,[1]Hugst!$R$5:$W$9,MATCH(ROUNDUP((M$1)/10,0)*10,[1]Hugst!$R$4:$W$4,0))))</f>
        <v>0</v>
      </c>
      <c r="N104" s="168">
        <f ca="1">IF($C104-N$1&lt;År1,0,M103*(1-VLOOKUP($A104,[1]Hugst!$R$5:$W$9,MATCH(ROUNDUP((N$1)/10,0)*10,[1]Hugst!$R$4:$W$4,0))))</f>
        <v>0</v>
      </c>
      <c r="O104" s="168">
        <f ca="1">IF($C104-O$1&lt;År1,0,N103*(1-VLOOKUP($A104,[1]Hugst!$R$5:$W$9,MATCH(ROUNDUP((O$1)/10,0)*10,[1]Hugst!$R$4:$W$4,0))))</f>
        <v>0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0</v>
      </c>
      <c r="E105" s="168">
        <f t="shared" ca="1" si="2"/>
        <v>0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8">
        <f ca="1">IF($C105-G$1&lt;År1,0,F104*(1-VLOOKUP($A105,[1]Hugst!$R$5:$W$9,MATCH(ROUNDUP((G$1)/10,0)*10,[1]Hugst!$R$4:$W$4,0))))</f>
        <v>0</v>
      </c>
      <c r="H105" s="168">
        <f ca="1">IF($C105-H$1&lt;År1,0,G104*(1-VLOOKUP($A105,[1]Hugst!$R$5:$W$9,MATCH(ROUNDUP((H$1)/10,0)*10,[1]Hugst!$R$4:$W$4,0))))</f>
        <v>0</v>
      </c>
      <c r="I105" s="168">
        <f ca="1">IF($C105-I$1&lt;År1,0,H104*(1-VLOOKUP($A105,[1]Hugst!$R$5:$W$9,MATCH(ROUNDUP((I$1)/10,0)*10,[1]Hugst!$R$4:$W$4,0))))</f>
        <v>0</v>
      </c>
      <c r="J105" s="168">
        <f ca="1">IF($C105-J$1&lt;År1,0,I104*(1-VLOOKUP($A105,[1]Hugst!$R$5:$W$9,MATCH(ROUNDUP((J$1)/10,0)*10,[1]Hugst!$R$4:$W$4,0))))</f>
        <v>0</v>
      </c>
      <c r="K105" s="168">
        <f ca="1">IF($C105-K$1&lt;År1,0,J104*(1-VLOOKUP($A105,[1]Hugst!$R$5:$W$9,MATCH(ROUNDUP((K$1)/10,0)*10,[1]Hugst!$R$4:$W$4,0))))</f>
        <v>0</v>
      </c>
      <c r="L105" s="168">
        <f ca="1">IF($C105-L$1&lt;År1,0,K104*(1-VLOOKUP($A105,[1]Hugst!$R$5:$W$9,MATCH(ROUNDUP((L$1)/10,0)*10,[1]Hugst!$R$4:$W$4,0))))</f>
        <v>0</v>
      </c>
      <c r="M105" s="168">
        <f ca="1">IF($C105-M$1&lt;År1,0,L104*(1-VLOOKUP($A105,[1]Hugst!$R$5:$W$9,MATCH(ROUNDUP((M$1)/10,0)*10,[1]Hugst!$R$4:$W$4,0))))</f>
        <v>0</v>
      </c>
      <c r="N105" s="168">
        <f ca="1">IF($C105-N$1&lt;År1,0,M104*(1-VLOOKUP($A105,[1]Hugst!$R$5:$W$9,MATCH(ROUNDUP((N$1)/10,0)*10,[1]Hugst!$R$4:$W$4,0))))</f>
        <v>0</v>
      </c>
      <c r="O105" s="168">
        <f ca="1">IF($C105-O$1&lt;År1,0,N104*(1-VLOOKUP($A105,[1]Hugst!$R$5:$W$9,MATCH(ROUNDUP((O$1)/10,0)*10,[1]Hugst!$R$4:$W$4,0))))</f>
        <v>0</v>
      </c>
      <c r="P105" s="168">
        <f ca="1">IF($C105-P$1&lt;År1,0,O104*(1-VLOOKUP($A105,[1]Hugst!$R$5:$W$9,MATCH(ROUNDUP((P$1)/10,0)*10,[1]Hugst!$R$4:$W$4,0))))</f>
        <v>0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0</v>
      </c>
      <c r="E106" s="168">
        <f t="shared" ca="1" si="2"/>
        <v>0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8">
        <f ca="1">IF($C106-G$1&lt;År1,0,F105*(1-VLOOKUP($A106,[1]Hugst!$R$5:$W$9,MATCH(ROUNDUP((G$1)/10,0)*10,[1]Hugst!$R$4:$W$4,0))))</f>
        <v>0</v>
      </c>
      <c r="H106" s="168">
        <f ca="1">IF($C106-H$1&lt;År1,0,G105*(1-VLOOKUP($A106,[1]Hugst!$R$5:$W$9,MATCH(ROUNDUP((H$1)/10,0)*10,[1]Hugst!$R$4:$W$4,0))))</f>
        <v>0</v>
      </c>
      <c r="I106" s="168">
        <f ca="1">IF($C106-I$1&lt;År1,0,H105*(1-VLOOKUP($A106,[1]Hugst!$R$5:$W$9,MATCH(ROUNDUP((I$1)/10,0)*10,[1]Hugst!$R$4:$W$4,0))))</f>
        <v>0</v>
      </c>
      <c r="J106" s="168">
        <f ca="1">IF($C106-J$1&lt;År1,0,I105*(1-VLOOKUP($A106,[1]Hugst!$R$5:$W$9,MATCH(ROUNDUP((J$1)/10,0)*10,[1]Hugst!$R$4:$W$4,0))))</f>
        <v>0</v>
      </c>
      <c r="K106" s="168">
        <f ca="1">IF($C106-K$1&lt;År1,0,J105*(1-VLOOKUP($A106,[1]Hugst!$R$5:$W$9,MATCH(ROUNDUP((K$1)/10,0)*10,[1]Hugst!$R$4:$W$4,0))))</f>
        <v>0</v>
      </c>
      <c r="L106" s="168">
        <f ca="1">IF($C106-L$1&lt;År1,0,K105*(1-VLOOKUP($A106,[1]Hugst!$R$5:$W$9,MATCH(ROUNDUP((L$1)/10,0)*10,[1]Hugst!$R$4:$W$4,0))))</f>
        <v>0</v>
      </c>
      <c r="M106" s="168">
        <f ca="1">IF($C106-M$1&lt;År1,0,L105*(1-VLOOKUP($A106,[1]Hugst!$R$5:$W$9,MATCH(ROUNDUP((M$1)/10,0)*10,[1]Hugst!$R$4:$W$4,0))))</f>
        <v>0</v>
      </c>
      <c r="N106" s="168">
        <f ca="1">IF($C106-N$1&lt;År1,0,M105*(1-VLOOKUP($A106,[1]Hugst!$R$5:$W$9,MATCH(ROUNDUP((N$1)/10,0)*10,[1]Hugst!$R$4:$W$4,0))))</f>
        <v>0</v>
      </c>
      <c r="O106" s="168">
        <f ca="1">IF($C106-O$1&lt;År1,0,N105*(1-VLOOKUP($A106,[1]Hugst!$R$5:$W$9,MATCH(ROUNDUP((O$1)/10,0)*10,[1]Hugst!$R$4:$W$4,0))))</f>
        <v>0</v>
      </c>
      <c r="P106" s="168">
        <f ca="1">IF($C106-P$1&lt;År1,0,O105*(1-VLOOKUP($A106,[1]Hugst!$R$5:$W$9,MATCH(ROUNDUP((P$1)/10,0)*10,[1]Hugst!$R$4:$W$4,0))))</f>
        <v>0</v>
      </c>
      <c r="Q106" s="168">
        <f ca="1">IF($C106-Q$1&lt;År1,0,P105*(1-VLOOKUP($A106,[1]Hugst!$R$5:$W$9,MATCH(ROUNDUP((Q$1)/10,0)*10,[1]Hugst!$R$4:$W$4,0))))</f>
        <v>0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0</v>
      </c>
      <c r="E107" s="168">
        <f t="shared" ca="1" si="2"/>
        <v>0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8">
        <f ca="1">IF($C107-G$1&lt;År1,0,F106*(1-VLOOKUP($A107,[1]Hugst!$R$5:$W$9,MATCH(ROUNDUP((G$1)/10,0)*10,[1]Hugst!$R$4:$W$4,0))))</f>
        <v>0</v>
      </c>
      <c r="H107" s="168">
        <f ca="1">IF($C107-H$1&lt;År1,0,G106*(1-VLOOKUP($A107,[1]Hugst!$R$5:$W$9,MATCH(ROUNDUP((H$1)/10,0)*10,[1]Hugst!$R$4:$W$4,0))))</f>
        <v>0</v>
      </c>
      <c r="I107" s="168">
        <f ca="1">IF($C107-I$1&lt;År1,0,H106*(1-VLOOKUP($A107,[1]Hugst!$R$5:$W$9,MATCH(ROUNDUP((I$1)/10,0)*10,[1]Hugst!$R$4:$W$4,0))))</f>
        <v>0</v>
      </c>
      <c r="J107" s="168">
        <f ca="1">IF($C107-J$1&lt;År1,0,I106*(1-VLOOKUP($A107,[1]Hugst!$R$5:$W$9,MATCH(ROUNDUP((J$1)/10,0)*10,[1]Hugst!$R$4:$W$4,0))))</f>
        <v>0</v>
      </c>
      <c r="K107" s="168">
        <f ca="1">IF($C107-K$1&lt;År1,0,J106*(1-VLOOKUP($A107,[1]Hugst!$R$5:$W$9,MATCH(ROUNDUP((K$1)/10,0)*10,[1]Hugst!$R$4:$W$4,0))))</f>
        <v>0</v>
      </c>
      <c r="L107" s="168">
        <f ca="1">IF($C107-L$1&lt;År1,0,K106*(1-VLOOKUP($A107,[1]Hugst!$R$5:$W$9,MATCH(ROUNDUP((L$1)/10,0)*10,[1]Hugst!$R$4:$W$4,0))))</f>
        <v>0</v>
      </c>
      <c r="M107" s="168">
        <f ca="1">IF($C107-M$1&lt;År1,0,L106*(1-VLOOKUP($A107,[1]Hugst!$R$5:$W$9,MATCH(ROUNDUP((M$1)/10,0)*10,[1]Hugst!$R$4:$W$4,0))))</f>
        <v>0</v>
      </c>
      <c r="N107" s="168">
        <f ca="1">IF($C107-N$1&lt;År1,0,M106*(1-VLOOKUP($A107,[1]Hugst!$R$5:$W$9,MATCH(ROUNDUP((N$1)/10,0)*10,[1]Hugst!$R$4:$W$4,0))))</f>
        <v>0</v>
      </c>
      <c r="O107" s="168">
        <f ca="1">IF($C107-O$1&lt;År1,0,N106*(1-VLOOKUP($A107,[1]Hugst!$R$5:$W$9,MATCH(ROUNDUP((O$1)/10,0)*10,[1]Hugst!$R$4:$W$4,0))))</f>
        <v>0</v>
      </c>
      <c r="P107" s="168">
        <f ca="1">IF($C107-P$1&lt;År1,0,O106*(1-VLOOKUP($A107,[1]Hugst!$R$5:$W$9,MATCH(ROUNDUP((P$1)/10,0)*10,[1]Hugst!$R$4:$W$4,0))))</f>
        <v>0</v>
      </c>
      <c r="Q107" s="168">
        <f ca="1">IF($C107-Q$1&lt;År1,0,P106*(1-VLOOKUP($A107,[1]Hugst!$R$5:$W$9,MATCH(ROUNDUP((Q$1)/10,0)*10,[1]Hugst!$R$4:$W$4,0))))</f>
        <v>0</v>
      </c>
      <c r="R107" s="168">
        <f ca="1">IF($C107-R$1&lt;År1,0,Q106*(1-VLOOKUP($A107,[1]Hugst!$R$5:$W$9,MATCH(ROUNDUP((R$1)/10,0)*10,[1]Hugst!$R$4:$W$4,0))))</f>
        <v>0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0</v>
      </c>
      <c r="E108" s="168">
        <f t="shared" ca="1" si="2"/>
        <v>0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8">
        <f ca="1">IF($C108-G$1&lt;År1,0,F107*(1-VLOOKUP($A108,[1]Hugst!$R$5:$W$9,MATCH(ROUNDUP((G$1)/10,0)*10,[1]Hugst!$R$4:$W$4,0))))</f>
        <v>0</v>
      </c>
      <c r="H108" s="168">
        <f ca="1">IF($C108-H$1&lt;År1,0,G107*(1-VLOOKUP($A108,[1]Hugst!$R$5:$W$9,MATCH(ROUNDUP((H$1)/10,0)*10,[1]Hugst!$R$4:$W$4,0))))</f>
        <v>0</v>
      </c>
      <c r="I108" s="168">
        <f ca="1">IF($C108-I$1&lt;År1,0,H107*(1-VLOOKUP($A108,[1]Hugst!$R$5:$W$9,MATCH(ROUNDUP((I$1)/10,0)*10,[1]Hugst!$R$4:$W$4,0))))</f>
        <v>0</v>
      </c>
      <c r="J108" s="168">
        <f ca="1">IF($C108-J$1&lt;År1,0,I107*(1-VLOOKUP($A108,[1]Hugst!$R$5:$W$9,MATCH(ROUNDUP((J$1)/10,0)*10,[1]Hugst!$R$4:$W$4,0))))</f>
        <v>0</v>
      </c>
      <c r="K108" s="168">
        <f ca="1">IF($C108-K$1&lt;År1,0,J107*(1-VLOOKUP($A108,[1]Hugst!$R$5:$W$9,MATCH(ROUNDUP((K$1)/10,0)*10,[1]Hugst!$R$4:$W$4,0))))</f>
        <v>0</v>
      </c>
      <c r="L108" s="168">
        <f ca="1">IF($C108-L$1&lt;År1,0,K107*(1-VLOOKUP($A108,[1]Hugst!$R$5:$W$9,MATCH(ROUNDUP((L$1)/10,0)*10,[1]Hugst!$R$4:$W$4,0))))</f>
        <v>0</v>
      </c>
      <c r="M108" s="168">
        <f ca="1">IF($C108-M$1&lt;År1,0,L107*(1-VLOOKUP($A108,[1]Hugst!$R$5:$W$9,MATCH(ROUNDUP((M$1)/10,0)*10,[1]Hugst!$R$4:$W$4,0))))</f>
        <v>0</v>
      </c>
      <c r="N108" s="168">
        <f ca="1">IF($C108-N$1&lt;År1,0,M107*(1-VLOOKUP($A108,[1]Hugst!$R$5:$W$9,MATCH(ROUNDUP((N$1)/10,0)*10,[1]Hugst!$R$4:$W$4,0))))</f>
        <v>0</v>
      </c>
      <c r="O108" s="168">
        <f ca="1">IF($C108-O$1&lt;År1,0,N107*(1-VLOOKUP($A108,[1]Hugst!$R$5:$W$9,MATCH(ROUNDUP((O$1)/10,0)*10,[1]Hugst!$R$4:$W$4,0))))</f>
        <v>0</v>
      </c>
      <c r="P108" s="168">
        <f ca="1">IF($C108-P$1&lt;År1,0,O107*(1-VLOOKUP($A108,[1]Hugst!$R$5:$W$9,MATCH(ROUNDUP((P$1)/10,0)*10,[1]Hugst!$R$4:$W$4,0))))</f>
        <v>0</v>
      </c>
      <c r="Q108" s="168">
        <f ca="1">IF($C108-Q$1&lt;År1,0,P107*(1-VLOOKUP($A108,[1]Hugst!$R$5:$W$9,MATCH(ROUNDUP((Q$1)/10,0)*10,[1]Hugst!$R$4:$W$4,0))))</f>
        <v>0</v>
      </c>
      <c r="R108" s="168">
        <f ca="1">IF($C108-R$1&lt;År1,0,Q107*(1-VLOOKUP($A108,[1]Hugst!$R$5:$W$9,MATCH(ROUNDUP((R$1)/10,0)*10,[1]Hugst!$R$4:$W$4,0))))</f>
        <v>0</v>
      </c>
      <c r="S108" s="168">
        <f ca="1">IF($C108-S$1&lt;År1,0,R107*(1-VLOOKUP($A108,[1]Hugst!$R$5:$W$9,MATCH(ROUNDUP((S$1)/10,0)*10,[1]Hugst!$R$4:$W$4,0))))</f>
        <v>0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0</v>
      </c>
      <c r="E109" s="168">
        <f t="shared" ca="1" si="2"/>
        <v>0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8">
        <f ca="1">IF($C109-G$1&lt;År1,0,F108*(1-VLOOKUP($A109,[1]Hugst!$R$5:$W$9,MATCH(ROUNDUP((G$1)/10,0)*10,[1]Hugst!$R$4:$W$4,0))))</f>
        <v>0</v>
      </c>
      <c r="H109" s="168">
        <f ca="1">IF($C109-H$1&lt;År1,0,G108*(1-VLOOKUP($A109,[1]Hugst!$R$5:$W$9,MATCH(ROUNDUP((H$1)/10,0)*10,[1]Hugst!$R$4:$W$4,0))))</f>
        <v>0</v>
      </c>
      <c r="I109" s="168">
        <f ca="1">IF($C109-I$1&lt;År1,0,H108*(1-VLOOKUP($A109,[1]Hugst!$R$5:$W$9,MATCH(ROUNDUP((I$1)/10,0)*10,[1]Hugst!$R$4:$W$4,0))))</f>
        <v>0</v>
      </c>
      <c r="J109" s="168">
        <f ca="1">IF($C109-J$1&lt;År1,0,I108*(1-VLOOKUP($A109,[1]Hugst!$R$5:$W$9,MATCH(ROUNDUP((J$1)/10,0)*10,[1]Hugst!$R$4:$W$4,0))))</f>
        <v>0</v>
      </c>
      <c r="K109" s="168">
        <f ca="1">IF($C109-K$1&lt;År1,0,J108*(1-VLOOKUP($A109,[1]Hugst!$R$5:$W$9,MATCH(ROUNDUP((K$1)/10,0)*10,[1]Hugst!$R$4:$W$4,0))))</f>
        <v>0</v>
      </c>
      <c r="L109" s="168">
        <f ca="1">IF($C109-L$1&lt;År1,0,K108*(1-VLOOKUP($A109,[1]Hugst!$R$5:$W$9,MATCH(ROUNDUP((L$1)/10,0)*10,[1]Hugst!$R$4:$W$4,0))))</f>
        <v>0</v>
      </c>
      <c r="M109" s="168">
        <f ca="1">IF($C109-M$1&lt;År1,0,L108*(1-VLOOKUP($A109,[1]Hugst!$R$5:$W$9,MATCH(ROUNDUP((M$1)/10,0)*10,[1]Hugst!$R$4:$W$4,0))))</f>
        <v>0</v>
      </c>
      <c r="N109" s="168">
        <f ca="1">IF($C109-N$1&lt;År1,0,M108*(1-VLOOKUP($A109,[1]Hugst!$R$5:$W$9,MATCH(ROUNDUP((N$1)/10,0)*10,[1]Hugst!$R$4:$W$4,0))))</f>
        <v>0</v>
      </c>
      <c r="O109" s="168">
        <f ca="1">IF($C109-O$1&lt;År1,0,N108*(1-VLOOKUP($A109,[1]Hugst!$R$5:$W$9,MATCH(ROUNDUP((O$1)/10,0)*10,[1]Hugst!$R$4:$W$4,0))))</f>
        <v>0</v>
      </c>
      <c r="P109" s="168">
        <f ca="1">IF($C109-P$1&lt;År1,0,O108*(1-VLOOKUP($A109,[1]Hugst!$R$5:$W$9,MATCH(ROUNDUP((P$1)/10,0)*10,[1]Hugst!$R$4:$W$4,0))))</f>
        <v>0</v>
      </c>
      <c r="Q109" s="168">
        <f ca="1">IF($C109-Q$1&lt;År1,0,P108*(1-VLOOKUP($A109,[1]Hugst!$R$5:$W$9,MATCH(ROUNDUP((Q$1)/10,0)*10,[1]Hugst!$R$4:$W$4,0))))</f>
        <v>0</v>
      </c>
      <c r="R109" s="168">
        <f ca="1">IF($C109-R$1&lt;År1,0,Q108*(1-VLOOKUP($A109,[1]Hugst!$R$5:$W$9,MATCH(ROUNDUP((R$1)/10,0)*10,[1]Hugst!$R$4:$W$4,0))))</f>
        <v>0</v>
      </c>
      <c r="S109" s="168">
        <f ca="1">IF($C109-S$1&lt;År1,0,R108*(1-VLOOKUP($A109,[1]Hugst!$R$5:$W$9,MATCH(ROUNDUP((S$1)/10,0)*10,[1]Hugst!$R$4:$W$4,0))))</f>
        <v>0</v>
      </c>
      <c r="T109" s="168">
        <f ca="1">IF($C109-T$1&lt;År1,0,S108*(1-VLOOKUP($A109,[1]Hugst!$R$5:$W$9,MATCH(ROUNDUP((T$1)/10,0)*10,[1]Hugst!$R$4:$W$4,0))))</f>
        <v>0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0</v>
      </c>
      <c r="E110" s="168">
        <f t="shared" ca="1" si="2"/>
        <v>0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8">
        <f ca="1">IF($C110-G$1&lt;År1,0,F109*(1-VLOOKUP($A110,[1]Hugst!$R$5:$W$9,MATCH(ROUNDUP((G$1)/10,0)*10,[1]Hugst!$R$4:$W$4,0))))</f>
        <v>0</v>
      </c>
      <c r="H110" s="168">
        <f ca="1">IF($C110-H$1&lt;År1,0,G109*(1-VLOOKUP($A110,[1]Hugst!$R$5:$W$9,MATCH(ROUNDUP((H$1)/10,0)*10,[1]Hugst!$R$4:$W$4,0))))</f>
        <v>0</v>
      </c>
      <c r="I110" s="168">
        <f ca="1">IF($C110-I$1&lt;År1,0,H109*(1-VLOOKUP($A110,[1]Hugst!$R$5:$W$9,MATCH(ROUNDUP((I$1)/10,0)*10,[1]Hugst!$R$4:$W$4,0))))</f>
        <v>0</v>
      </c>
      <c r="J110" s="168">
        <f ca="1">IF($C110-J$1&lt;År1,0,I109*(1-VLOOKUP($A110,[1]Hugst!$R$5:$W$9,MATCH(ROUNDUP((J$1)/10,0)*10,[1]Hugst!$R$4:$W$4,0))))</f>
        <v>0</v>
      </c>
      <c r="K110" s="168">
        <f ca="1">IF($C110-K$1&lt;År1,0,J109*(1-VLOOKUP($A110,[1]Hugst!$R$5:$W$9,MATCH(ROUNDUP((K$1)/10,0)*10,[1]Hugst!$R$4:$W$4,0))))</f>
        <v>0</v>
      </c>
      <c r="L110" s="168">
        <f ca="1">IF($C110-L$1&lt;År1,0,K109*(1-VLOOKUP($A110,[1]Hugst!$R$5:$W$9,MATCH(ROUNDUP((L$1)/10,0)*10,[1]Hugst!$R$4:$W$4,0))))</f>
        <v>0</v>
      </c>
      <c r="M110" s="168">
        <f ca="1">IF($C110-M$1&lt;År1,0,L109*(1-VLOOKUP($A110,[1]Hugst!$R$5:$W$9,MATCH(ROUNDUP((M$1)/10,0)*10,[1]Hugst!$R$4:$W$4,0))))</f>
        <v>0</v>
      </c>
      <c r="N110" s="168">
        <f ca="1">IF($C110-N$1&lt;År1,0,M109*(1-VLOOKUP($A110,[1]Hugst!$R$5:$W$9,MATCH(ROUNDUP((N$1)/10,0)*10,[1]Hugst!$R$4:$W$4,0))))</f>
        <v>0</v>
      </c>
      <c r="O110" s="168">
        <f ca="1">IF($C110-O$1&lt;År1,0,N109*(1-VLOOKUP($A110,[1]Hugst!$R$5:$W$9,MATCH(ROUNDUP((O$1)/10,0)*10,[1]Hugst!$R$4:$W$4,0))))</f>
        <v>0</v>
      </c>
      <c r="P110" s="168">
        <f ca="1">IF($C110-P$1&lt;År1,0,O109*(1-VLOOKUP($A110,[1]Hugst!$R$5:$W$9,MATCH(ROUNDUP((P$1)/10,0)*10,[1]Hugst!$R$4:$W$4,0))))</f>
        <v>0</v>
      </c>
      <c r="Q110" s="168">
        <f ca="1">IF($C110-Q$1&lt;År1,0,P109*(1-VLOOKUP($A110,[1]Hugst!$R$5:$W$9,MATCH(ROUNDUP((Q$1)/10,0)*10,[1]Hugst!$R$4:$W$4,0))))</f>
        <v>0</v>
      </c>
      <c r="R110" s="168">
        <f ca="1">IF($C110-R$1&lt;År1,0,Q109*(1-VLOOKUP($A110,[1]Hugst!$R$5:$W$9,MATCH(ROUNDUP((R$1)/10,0)*10,[1]Hugst!$R$4:$W$4,0))))</f>
        <v>0</v>
      </c>
      <c r="S110" s="168">
        <f ca="1">IF($C110-S$1&lt;År1,0,R109*(1-VLOOKUP($A110,[1]Hugst!$R$5:$W$9,MATCH(ROUNDUP((S$1)/10,0)*10,[1]Hugst!$R$4:$W$4,0))))</f>
        <v>0</v>
      </c>
      <c r="T110" s="168">
        <f ca="1">IF($C110-T$1&lt;År1,0,S109*(1-VLOOKUP($A110,[1]Hugst!$R$5:$W$9,MATCH(ROUNDUP((T$1)/10,0)*10,[1]Hugst!$R$4:$W$4,0))))</f>
        <v>0</v>
      </c>
      <c r="U110" s="168">
        <f ca="1">IF($C110-U$1&lt;År1,0,T109*(1-VLOOKUP($A110,[1]Hugst!$R$5:$W$9,MATCH(ROUNDUP((U$1)/10,0)*10,[1]Hugst!$R$4:$W$4,0))))</f>
        <v>0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0</v>
      </c>
      <c r="E111" s="168">
        <f t="shared" ca="1" si="2"/>
        <v>0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8">
        <f ca="1">IF($C111-G$1&lt;År1,0,F110*(1-VLOOKUP($A111,[1]Hugst!$R$5:$W$9,MATCH(ROUNDUP((G$1)/10,0)*10,[1]Hugst!$R$4:$W$4,0))))</f>
        <v>0</v>
      </c>
      <c r="H111" s="168">
        <f ca="1">IF($C111-H$1&lt;År1,0,G110*(1-VLOOKUP($A111,[1]Hugst!$R$5:$W$9,MATCH(ROUNDUP((H$1)/10,0)*10,[1]Hugst!$R$4:$W$4,0))))</f>
        <v>0</v>
      </c>
      <c r="I111" s="168">
        <f ca="1">IF($C111-I$1&lt;År1,0,H110*(1-VLOOKUP($A111,[1]Hugst!$R$5:$W$9,MATCH(ROUNDUP((I$1)/10,0)*10,[1]Hugst!$R$4:$W$4,0))))</f>
        <v>0</v>
      </c>
      <c r="J111" s="168">
        <f ca="1">IF($C111-J$1&lt;År1,0,I110*(1-VLOOKUP($A111,[1]Hugst!$R$5:$W$9,MATCH(ROUNDUP((J$1)/10,0)*10,[1]Hugst!$R$4:$W$4,0))))</f>
        <v>0</v>
      </c>
      <c r="K111" s="168">
        <f ca="1">IF($C111-K$1&lt;År1,0,J110*(1-VLOOKUP($A111,[1]Hugst!$R$5:$W$9,MATCH(ROUNDUP((K$1)/10,0)*10,[1]Hugst!$R$4:$W$4,0))))</f>
        <v>0</v>
      </c>
      <c r="L111" s="168">
        <f ca="1">IF($C111-L$1&lt;År1,0,K110*(1-VLOOKUP($A111,[1]Hugst!$R$5:$W$9,MATCH(ROUNDUP((L$1)/10,0)*10,[1]Hugst!$R$4:$W$4,0))))</f>
        <v>0</v>
      </c>
      <c r="M111" s="168">
        <f ca="1">IF($C111-M$1&lt;År1,0,L110*(1-VLOOKUP($A111,[1]Hugst!$R$5:$W$9,MATCH(ROUNDUP((M$1)/10,0)*10,[1]Hugst!$R$4:$W$4,0))))</f>
        <v>0</v>
      </c>
      <c r="N111" s="168">
        <f ca="1">IF($C111-N$1&lt;År1,0,M110*(1-VLOOKUP($A111,[1]Hugst!$R$5:$W$9,MATCH(ROUNDUP((N$1)/10,0)*10,[1]Hugst!$R$4:$W$4,0))))</f>
        <v>0</v>
      </c>
      <c r="O111" s="168">
        <f ca="1">IF($C111-O$1&lt;År1,0,N110*(1-VLOOKUP($A111,[1]Hugst!$R$5:$W$9,MATCH(ROUNDUP((O$1)/10,0)*10,[1]Hugst!$R$4:$W$4,0))))</f>
        <v>0</v>
      </c>
      <c r="P111" s="168">
        <f ca="1">IF($C111-P$1&lt;År1,0,O110*(1-VLOOKUP($A111,[1]Hugst!$R$5:$W$9,MATCH(ROUNDUP((P$1)/10,0)*10,[1]Hugst!$R$4:$W$4,0))))</f>
        <v>0</v>
      </c>
      <c r="Q111" s="168">
        <f ca="1">IF($C111-Q$1&lt;År1,0,P110*(1-VLOOKUP($A111,[1]Hugst!$R$5:$W$9,MATCH(ROUNDUP((Q$1)/10,0)*10,[1]Hugst!$R$4:$W$4,0))))</f>
        <v>0</v>
      </c>
      <c r="R111" s="168">
        <f ca="1">IF($C111-R$1&lt;År1,0,Q110*(1-VLOOKUP($A111,[1]Hugst!$R$5:$W$9,MATCH(ROUNDUP((R$1)/10,0)*10,[1]Hugst!$R$4:$W$4,0))))</f>
        <v>0</v>
      </c>
      <c r="S111" s="168">
        <f ca="1">IF($C111-S$1&lt;År1,0,R110*(1-VLOOKUP($A111,[1]Hugst!$R$5:$W$9,MATCH(ROUNDUP((S$1)/10,0)*10,[1]Hugst!$R$4:$W$4,0))))</f>
        <v>0</v>
      </c>
      <c r="T111" s="168">
        <f ca="1">IF($C111-T$1&lt;År1,0,S110*(1-VLOOKUP($A111,[1]Hugst!$R$5:$W$9,MATCH(ROUNDUP((T$1)/10,0)*10,[1]Hugst!$R$4:$W$4,0))))</f>
        <v>0</v>
      </c>
      <c r="U111" s="168">
        <f ca="1">IF($C111-U$1&lt;År1,0,T110*(1-VLOOKUP($A111,[1]Hugst!$R$5:$W$9,MATCH(ROUNDUP((U$1)/10,0)*10,[1]Hugst!$R$4:$W$4,0))))</f>
        <v>0</v>
      </c>
      <c r="V111" s="168">
        <f ca="1">IF($C111-V$1&lt;År1,0,U110*(1-VLOOKUP($A111,[1]Hugst!$R$5:$W$9,MATCH(ROUNDUP((V$1)/10,0)*10,[1]Hugst!$R$4:$W$4,0))))</f>
        <v>0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0</v>
      </c>
      <c r="E112" s="168">
        <f t="shared" ca="1" si="2"/>
        <v>0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8">
        <f ca="1">IF($C112-G$1&lt;År1,0,F111*(1-VLOOKUP($A112,[1]Hugst!$R$5:$W$9,MATCH(ROUNDUP((G$1)/10,0)*10,[1]Hugst!$R$4:$W$4,0))))</f>
        <v>0</v>
      </c>
      <c r="H112" s="168">
        <f ca="1">IF($C112-H$1&lt;År1,0,G111*(1-VLOOKUP($A112,[1]Hugst!$R$5:$W$9,MATCH(ROUNDUP((H$1)/10,0)*10,[1]Hugst!$R$4:$W$4,0))))</f>
        <v>0</v>
      </c>
      <c r="I112" s="168">
        <f ca="1">IF($C112-I$1&lt;År1,0,H111*(1-VLOOKUP($A112,[1]Hugst!$R$5:$W$9,MATCH(ROUNDUP((I$1)/10,0)*10,[1]Hugst!$R$4:$W$4,0))))</f>
        <v>0</v>
      </c>
      <c r="J112" s="168">
        <f ca="1">IF($C112-J$1&lt;År1,0,I111*(1-VLOOKUP($A112,[1]Hugst!$R$5:$W$9,MATCH(ROUNDUP((J$1)/10,0)*10,[1]Hugst!$R$4:$W$4,0))))</f>
        <v>0</v>
      </c>
      <c r="K112" s="168">
        <f ca="1">IF($C112-K$1&lt;År1,0,J111*(1-VLOOKUP($A112,[1]Hugst!$R$5:$W$9,MATCH(ROUNDUP((K$1)/10,0)*10,[1]Hugst!$R$4:$W$4,0))))</f>
        <v>0</v>
      </c>
      <c r="L112" s="168">
        <f ca="1">IF($C112-L$1&lt;År1,0,K111*(1-VLOOKUP($A112,[1]Hugst!$R$5:$W$9,MATCH(ROUNDUP((L$1)/10,0)*10,[1]Hugst!$R$4:$W$4,0))))</f>
        <v>0</v>
      </c>
      <c r="M112" s="168">
        <f ca="1">IF($C112-M$1&lt;År1,0,L111*(1-VLOOKUP($A112,[1]Hugst!$R$5:$W$9,MATCH(ROUNDUP((M$1)/10,0)*10,[1]Hugst!$R$4:$W$4,0))))</f>
        <v>0</v>
      </c>
      <c r="N112" s="168">
        <f ca="1">IF($C112-N$1&lt;År1,0,M111*(1-VLOOKUP($A112,[1]Hugst!$R$5:$W$9,MATCH(ROUNDUP((N$1)/10,0)*10,[1]Hugst!$R$4:$W$4,0))))</f>
        <v>0</v>
      </c>
      <c r="O112" s="168">
        <f ca="1">IF($C112-O$1&lt;År1,0,N111*(1-VLOOKUP($A112,[1]Hugst!$R$5:$W$9,MATCH(ROUNDUP((O$1)/10,0)*10,[1]Hugst!$R$4:$W$4,0))))</f>
        <v>0</v>
      </c>
      <c r="P112" s="168">
        <f ca="1">IF($C112-P$1&lt;År1,0,O111*(1-VLOOKUP($A112,[1]Hugst!$R$5:$W$9,MATCH(ROUNDUP((P$1)/10,0)*10,[1]Hugst!$R$4:$W$4,0))))</f>
        <v>0</v>
      </c>
      <c r="Q112" s="168">
        <f ca="1">IF($C112-Q$1&lt;År1,0,P111*(1-VLOOKUP($A112,[1]Hugst!$R$5:$W$9,MATCH(ROUNDUP((Q$1)/10,0)*10,[1]Hugst!$R$4:$W$4,0))))</f>
        <v>0</v>
      </c>
      <c r="R112" s="168">
        <f ca="1">IF($C112-R$1&lt;År1,0,Q111*(1-VLOOKUP($A112,[1]Hugst!$R$5:$W$9,MATCH(ROUNDUP((R$1)/10,0)*10,[1]Hugst!$R$4:$W$4,0))))</f>
        <v>0</v>
      </c>
      <c r="S112" s="168">
        <f ca="1">IF($C112-S$1&lt;År1,0,R111*(1-VLOOKUP($A112,[1]Hugst!$R$5:$W$9,MATCH(ROUNDUP((S$1)/10,0)*10,[1]Hugst!$R$4:$W$4,0))))</f>
        <v>0</v>
      </c>
      <c r="T112" s="168">
        <f ca="1">IF($C112-T$1&lt;År1,0,S111*(1-VLOOKUP($A112,[1]Hugst!$R$5:$W$9,MATCH(ROUNDUP((T$1)/10,0)*10,[1]Hugst!$R$4:$W$4,0))))</f>
        <v>0</v>
      </c>
      <c r="U112" s="168">
        <f ca="1">IF($C112-U$1&lt;År1,0,T111*(1-VLOOKUP($A112,[1]Hugst!$R$5:$W$9,MATCH(ROUNDUP((U$1)/10,0)*10,[1]Hugst!$R$4:$W$4,0))))</f>
        <v>0</v>
      </c>
      <c r="V112" s="168">
        <f ca="1">IF($C112-V$1&lt;År1,0,U111*(1-VLOOKUP($A112,[1]Hugst!$R$5:$W$9,MATCH(ROUNDUP((V$1)/10,0)*10,[1]Hugst!$R$4:$W$4,0))))</f>
        <v>0</v>
      </c>
      <c r="W112" s="168">
        <f ca="1">IF($C112-W$1&lt;År1,0,V111*(1-VLOOKUP($A112,[1]Hugst!$R$5:$W$9,MATCH(ROUNDUP((W$1)/10,0)*10,[1]Hugst!$R$4:$W$4,0))))</f>
        <v>0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0</v>
      </c>
      <c r="E113" s="168">
        <f t="shared" ca="1" si="2"/>
        <v>0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8">
        <f ca="1">IF($C113-G$1&lt;År1,0,F112*(1-VLOOKUP($A113,[1]Hugst!$R$5:$W$9,MATCH(ROUNDUP((G$1)/10,0)*10,[1]Hugst!$R$4:$W$4,0))))</f>
        <v>0</v>
      </c>
      <c r="H113" s="168">
        <f ca="1">IF($C113-H$1&lt;År1,0,G112*(1-VLOOKUP($A113,[1]Hugst!$R$5:$W$9,MATCH(ROUNDUP((H$1)/10,0)*10,[1]Hugst!$R$4:$W$4,0))))</f>
        <v>0</v>
      </c>
      <c r="I113" s="168">
        <f ca="1">IF($C113-I$1&lt;År1,0,H112*(1-VLOOKUP($A113,[1]Hugst!$R$5:$W$9,MATCH(ROUNDUP((I$1)/10,0)*10,[1]Hugst!$R$4:$W$4,0))))</f>
        <v>0</v>
      </c>
      <c r="J113" s="168">
        <f ca="1">IF($C113-J$1&lt;År1,0,I112*(1-VLOOKUP($A113,[1]Hugst!$R$5:$W$9,MATCH(ROUNDUP((J$1)/10,0)*10,[1]Hugst!$R$4:$W$4,0))))</f>
        <v>0</v>
      </c>
      <c r="K113" s="168">
        <f ca="1">IF($C113-K$1&lt;År1,0,J112*(1-VLOOKUP($A113,[1]Hugst!$R$5:$W$9,MATCH(ROUNDUP((K$1)/10,0)*10,[1]Hugst!$R$4:$W$4,0))))</f>
        <v>0</v>
      </c>
      <c r="L113" s="168">
        <f ca="1">IF($C113-L$1&lt;År1,0,K112*(1-VLOOKUP($A113,[1]Hugst!$R$5:$W$9,MATCH(ROUNDUP((L$1)/10,0)*10,[1]Hugst!$R$4:$W$4,0))))</f>
        <v>0</v>
      </c>
      <c r="M113" s="168">
        <f ca="1">IF($C113-M$1&lt;År1,0,L112*(1-VLOOKUP($A113,[1]Hugst!$R$5:$W$9,MATCH(ROUNDUP((M$1)/10,0)*10,[1]Hugst!$R$4:$W$4,0))))</f>
        <v>0</v>
      </c>
      <c r="N113" s="168">
        <f ca="1">IF($C113-N$1&lt;År1,0,M112*(1-VLOOKUP($A113,[1]Hugst!$R$5:$W$9,MATCH(ROUNDUP((N$1)/10,0)*10,[1]Hugst!$R$4:$W$4,0))))</f>
        <v>0</v>
      </c>
      <c r="O113" s="168">
        <f ca="1">IF($C113-O$1&lt;År1,0,N112*(1-VLOOKUP($A113,[1]Hugst!$R$5:$W$9,MATCH(ROUNDUP((O$1)/10,0)*10,[1]Hugst!$R$4:$W$4,0))))</f>
        <v>0</v>
      </c>
      <c r="P113" s="168">
        <f ca="1">IF($C113-P$1&lt;År1,0,O112*(1-VLOOKUP($A113,[1]Hugst!$R$5:$W$9,MATCH(ROUNDUP((P$1)/10,0)*10,[1]Hugst!$R$4:$W$4,0))))</f>
        <v>0</v>
      </c>
      <c r="Q113" s="168">
        <f ca="1">IF($C113-Q$1&lt;År1,0,P112*(1-VLOOKUP($A113,[1]Hugst!$R$5:$W$9,MATCH(ROUNDUP((Q$1)/10,0)*10,[1]Hugst!$R$4:$W$4,0))))</f>
        <v>0</v>
      </c>
      <c r="R113" s="168">
        <f ca="1">IF($C113-R$1&lt;År1,0,Q112*(1-VLOOKUP($A113,[1]Hugst!$R$5:$W$9,MATCH(ROUNDUP((R$1)/10,0)*10,[1]Hugst!$R$4:$W$4,0))))</f>
        <v>0</v>
      </c>
      <c r="S113" s="168">
        <f ca="1">IF($C113-S$1&lt;År1,0,R112*(1-VLOOKUP($A113,[1]Hugst!$R$5:$W$9,MATCH(ROUNDUP((S$1)/10,0)*10,[1]Hugst!$R$4:$W$4,0))))</f>
        <v>0</v>
      </c>
      <c r="T113" s="168">
        <f ca="1">IF($C113-T$1&lt;År1,0,S112*(1-VLOOKUP($A113,[1]Hugst!$R$5:$W$9,MATCH(ROUNDUP((T$1)/10,0)*10,[1]Hugst!$R$4:$W$4,0))))</f>
        <v>0</v>
      </c>
      <c r="U113" s="168">
        <f ca="1">IF($C113-U$1&lt;År1,0,T112*(1-VLOOKUP($A113,[1]Hugst!$R$5:$W$9,MATCH(ROUNDUP((U$1)/10,0)*10,[1]Hugst!$R$4:$W$4,0))))</f>
        <v>0</v>
      </c>
      <c r="V113" s="168">
        <f ca="1">IF($C113-V$1&lt;År1,0,U112*(1-VLOOKUP($A113,[1]Hugst!$R$5:$W$9,MATCH(ROUNDUP((V$1)/10,0)*10,[1]Hugst!$R$4:$W$4,0))))</f>
        <v>0</v>
      </c>
      <c r="W113" s="168">
        <f ca="1">IF($C113-W$1&lt;År1,0,V112*(1-VLOOKUP($A113,[1]Hugst!$R$5:$W$9,MATCH(ROUNDUP((W$1)/10,0)*10,[1]Hugst!$R$4:$W$4,0))))</f>
        <v>0</v>
      </c>
      <c r="X113" s="168">
        <f ca="1">IF($C113-X$1&lt;År1,0,W112*(1-VLOOKUP($A113,[1]Hugst!$R$5:$W$9,MATCH(ROUNDUP((X$1)/10,0)*10,[1]Hugst!$R$4:$W$4,0))))</f>
        <v>0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0</v>
      </c>
      <c r="E114" s="168">
        <f t="shared" ca="1" si="2"/>
        <v>0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8">
        <f ca="1">IF($C114-G$1&lt;År1,0,F113*(1-VLOOKUP($A114,[1]Hugst!$R$5:$W$9,MATCH(ROUNDUP((G$1)/10,0)*10,[1]Hugst!$R$4:$W$4,0))))</f>
        <v>0</v>
      </c>
      <c r="H114" s="168">
        <f ca="1">IF($C114-H$1&lt;År1,0,G113*(1-VLOOKUP($A114,[1]Hugst!$R$5:$W$9,MATCH(ROUNDUP((H$1)/10,0)*10,[1]Hugst!$R$4:$W$4,0))))</f>
        <v>0</v>
      </c>
      <c r="I114" s="168">
        <f ca="1">IF($C114-I$1&lt;År1,0,H113*(1-VLOOKUP($A114,[1]Hugst!$R$5:$W$9,MATCH(ROUNDUP((I$1)/10,0)*10,[1]Hugst!$R$4:$W$4,0))))</f>
        <v>0</v>
      </c>
      <c r="J114" s="168">
        <f ca="1">IF($C114-J$1&lt;År1,0,I113*(1-VLOOKUP($A114,[1]Hugst!$R$5:$W$9,MATCH(ROUNDUP((J$1)/10,0)*10,[1]Hugst!$R$4:$W$4,0))))</f>
        <v>0</v>
      </c>
      <c r="K114" s="168">
        <f ca="1">IF($C114-K$1&lt;År1,0,J113*(1-VLOOKUP($A114,[1]Hugst!$R$5:$W$9,MATCH(ROUNDUP((K$1)/10,0)*10,[1]Hugst!$R$4:$W$4,0))))</f>
        <v>0</v>
      </c>
      <c r="L114" s="168">
        <f ca="1">IF($C114-L$1&lt;År1,0,K113*(1-VLOOKUP($A114,[1]Hugst!$R$5:$W$9,MATCH(ROUNDUP((L$1)/10,0)*10,[1]Hugst!$R$4:$W$4,0))))</f>
        <v>0</v>
      </c>
      <c r="M114" s="168">
        <f ca="1">IF($C114-M$1&lt;År1,0,L113*(1-VLOOKUP($A114,[1]Hugst!$R$5:$W$9,MATCH(ROUNDUP((M$1)/10,0)*10,[1]Hugst!$R$4:$W$4,0))))</f>
        <v>0</v>
      </c>
      <c r="N114" s="168">
        <f ca="1">IF($C114-N$1&lt;År1,0,M113*(1-VLOOKUP($A114,[1]Hugst!$R$5:$W$9,MATCH(ROUNDUP((N$1)/10,0)*10,[1]Hugst!$R$4:$W$4,0))))</f>
        <v>0</v>
      </c>
      <c r="O114" s="168">
        <f ca="1">IF($C114-O$1&lt;År1,0,N113*(1-VLOOKUP($A114,[1]Hugst!$R$5:$W$9,MATCH(ROUNDUP((O$1)/10,0)*10,[1]Hugst!$R$4:$W$4,0))))</f>
        <v>0</v>
      </c>
      <c r="P114" s="168">
        <f ca="1">IF($C114-P$1&lt;År1,0,O113*(1-VLOOKUP($A114,[1]Hugst!$R$5:$W$9,MATCH(ROUNDUP((P$1)/10,0)*10,[1]Hugst!$R$4:$W$4,0))))</f>
        <v>0</v>
      </c>
      <c r="Q114" s="168">
        <f ca="1">IF($C114-Q$1&lt;År1,0,P113*(1-VLOOKUP($A114,[1]Hugst!$R$5:$W$9,MATCH(ROUNDUP((Q$1)/10,0)*10,[1]Hugst!$R$4:$W$4,0))))</f>
        <v>0</v>
      </c>
      <c r="R114" s="168">
        <f ca="1">IF($C114-R$1&lt;År1,0,Q113*(1-VLOOKUP($A114,[1]Hugst!$R$5:$W$9,MATCH(ROUNDUP((R$1)/10,0)*10,[1]Hugst!$R$4:$W$4,0))))</f>
        <v>0</v>
      </c>
      <c r="S114" s="168">
        <f ca="1">IF($C114-S$1&lt;År1,0,R113*(1-VLOOKUP($A114,[1]Hugst!$R$5:$W$9,MATCH(ROUNDUP((S$1)/10,0)*10,[1]Hugst!$R$4:$W$4,0))))</f>
        <v>0</v>
      </c>
      <c r="T114" s="168">
        <f ca="1">IF($C114-T$1&lt;År1,0,S113*(1-VLOOKUP($A114,[1]Hugst!$R$5:$W$9,MATCH(ROUNDUP((T$1)/10,0)*10,[1]Hugst!$R$4:$W$4,0))))</f>
        <v>0</v>
      </c>
      <c r="U114" s="168">
        <f ca="1">IF($C114-U$1&lt;År1,0,T113*(1-VLOOKUP($A114,[1]Hugst!$R$5:$W$9,MATCH(ROUNDUP((U$1)/10,0)*10,[1]Hugst!$R$4:$W$4,0))))</f>
        <v>0</v>
      </c>
      <c r="V114" s="168">
        <f ca="1">IF($C114-V$1&lt;År1,0,U113*(1-VLOOKUP($A114,[1]Hugst!$R$5:$W$9,MATCH(ROUNDUP((V$1)/10,0)*10,[1]Hugst!$R$4:$W$4,0))))</f>
        <v>0</v>
      </c>
      <c r="W114" s="168">
        <f ca="1">IF($C114-W$1&lt;År1,0,V113*(1-VLOOKUP($A114,[1]Hugst!$R$5:$W$9,MATCH(ROUNDUP((W$1)/10,0)*10,[1]Hugst!$R$4:$W$4,0))))</f>
        <v>0</v>
      </c>
      <c r="X114" s="168">
        <f ca="1">IF($C114-X$1&lt;År1,0,W113*(1-VLOOKUP($A114,[1]Hugst!$R$5:$W$9,MATCH(ROUNDUP((X$1)/10,0)*10,[1]Hugst!$R$4:$W$4,0))))</f>
        <v>0</v>
      </c>
      <c r="Y114" s="168">
        <f ca="1">IF($C114-Y$1&lt;År1,0,X113*(1-VLOOKUP($A114,[1]Hugst!$R$5:$W$9,MATCH(ROUNDUP((Y$1)/10,0)*10,[1]Hugst!$R$4:$W$4,0))))</f>
        <v>0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0</v>
      </c>
      <c r="E115" s="168">
        <f t="shared" ca="1" si="2"/>
        <v>0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8">
        <f ca="1">IF($C115-G$1&lt;År1,0,F114*(1-VLOOKUP($A115,[1]Hugst!$R$5:$W$9,MATCH(ROUNDUP((G$1)/10,0)*10,[1]Hugst!$R$4:$W$4,0))))</f>
        <v>0</v>
      </c>
      <c r="H115" s="168">
        <f ca="1">IF($C115-H$1&lt;År1,0,G114*(1-VLOOKUP($A115,[1]Hugst!$R$5:$W$9,MATCH(ROUNDUP((H$1)/10,0)*10,[1]Hugst!$R$4:$W$4,0))))</f>
        <v>0</v>
      </c>
      <c r="I115" s="168">
        <f ca="1">IF($C115-I$1&lt;År1,0,H114*(1-VLOOKUP($A115,[1]Hugst!$R$5:$W$9,MATCH(ROUNDUP((I$1)/10,0)*10,[1]Hugst!$R$4:$W$4,0))))</f>
        <v>0</v>
      </c>
      <c r="J115" s="168">
        <f ca="1">IF($C115-J$1&lt;År1,0,I114*(1-VLOOKUP($A115,[1]Hugst!$R$5:$W$9,MATCH(ROUNDUP((J$1)/10,0)*10,[1]Hugst!$R$4:$W$4,0))))</f>
        <v>0</v>
      </c>
      <c r="K115" s="168">
        <f ca="1">IF($C115-K$1&lt;År1,0,J114*(1-VLOOKUP($A115,[1]Hugst!$R$5:$W$9,MATCH(ROUNDUP((K$1)/10,0)*10,[1]Hugst!$R$4:$W$4,0))))</f>
        <v>0</v>
      </c>
      <c r="L115" s="168">
        <f ca="1">IF($C115-L$1&lt;År1,0,K114*(1-VLOOKUP($A115,[1]Hugst!$R$5:$W$9,MATCH(ROUNDUP((L$1)/10,0)*10,[1]Hugst!$R$4:$W$4,0))))</f>
        <v>0</v>
      </c>
      <c r="M115" s="168">
        <f ca="1">IF($C115-M$1&lt;År1,0,L114*(1-VLOOKUP($A115,[1]Hugst!$R$5:$W$9,MATCH(ROUNDUP((M$1)/10,0)*10,[1]Hugst!$R$4:$W$4,0))))</f>
        <v>0</v>
      </c>
      <c r="N115" s="168">
        <f ca="1">IF($C115-N$1&lt;År1,0,M114*(1-VLOOKUP($A115,[1]Hugst!$R$5:$W$9,MATCH(ROUNDUP((N$1)/10,0)*10,[1]Hugst!$R$4:$W$4,0))))</f>
        <v>0</v>
      </c>
      <c r="O115" s="168">
        <f ca="1">IF($C115-O$1&lt;År1,0,N114*(1-VLOOKUP($A115,[1]Hugst!$R$5:$W$9,MATCH(ROUNDUP((O$1)/10,0)*10,[1]Hugst!$R$4:$W$4,0))))</f>
        <v>0</v>
      </c>
      <c r="P115" s="168">
        <f ca="1">IF($C115-P$1&lt;År1,0,O114*(1-VLOOKUP($A115,[1]Hugst!$R$5:$W$9,MATCH(ROUNDUP((P$1)/10,0)*10,[1]Hugst!$R$4:$W$4,0))))</f>
        <v>0</v>
      </c>
      <c r="Q115" s="168">
        <f ca="1">IF($C115-Q$1&lt;År1,0,P114*(1-VLOOKUP($A115,[1]Hugst!$R$5:$W$9,MATCH(ROUNDUP((Q$1)/10,0)*10,[1]Hugst!$R$4:$W$4,0))))</f>
        <v>0</v>
      </c>
      <c r="R115" s="168">
        <f ca="1">IF($C115-R$1&lt;År1,0,Q114*(1-VLOOKUP($A115,[1]Hugst!$R$5:$W$9,MATCH(ROUNDUP((R$1)/10,0)*10,[1]Hugst!$R$4:$W$4,0))))</f>
        <v>0</v>
      </c>
      <c r="S115" s="168">
        <f ca="1">IF($C115-S$1&lt;År1,0,R114*(1-VLOOKUP($A115,[1]Hugst!$R$5:$W$9,MATCH(ROUNDUP((S$1)/10,0)*10,[1]Hugst!$R$4:$W$4,0))))</f>
        <v>0</v>
      </c>
      <c r="T115" s="168">
        <f ca="1">IF($C115-T$1&lt;År1,0,S114*(1-VLOOKUP($A115,[1]Hugst!$R$5:$W$9,MATCH(ROUNDUP((T$1)/10,0)*10,[1]Hugst!$R$4:$W$4,0))))</f>
        <v>0</v>
      </c>
      <c r="U115" s="168">
        <f ca="1">IF($C115-U$1&lt;År1,0,T114*(1-VLOOKUP($A115,[1]Hugst!$R$5:$W$9,MATCH(ROUNDUP((U$1)/10,0)*10,[1]Hugst!$R$4:$W$4,0))))</f>
        <v>0</v>
      </c>
      <c r="V115" s="168">
        <f ca="1">IF($C115-V$1&lt;År1,0,U114*(1-VLOOKUP($A115,[1]Hugst!$R$5:$W$9,MATCH(ROUNDUP((V$1)/10,0)*10,[1]Hugst!$R$4:$W$4,0))))</f>
        <v>0</v>
      </c>
      <c r="W115" s="168">
        <f ca="1">IF($C115-W$1&lt;År1,0,V114*(1-VLOOKUP($A115,[1]Hugst!$R$5:$W$9,MATCH(ROUNDUP((W$1)/10,0)*10,[1]Hugst!$R$4:$W$4,0))))</f>
        <v>0</v>
      </c>
      <c r="X115" s="168">
        <f ca="1">IF($C115-X$1&lt;År1,0,W114*(1-VLOOKUP($A115,[1]Hugst!$R$5:$W$9,MATCH(ROUNDUP((X$1)/10,0)*10,[1]Hugst!$R$4:$W$4,0))))</f>
        <v>0</v>
      </c>
      <c r="Y115" s="168">
        <f ca="1">IF($C115-Y$1&lt;År1,0,X114*(1-VLOOKUP($A115,[1]Hugst!$R$5:$W$9,MATCH(ROUNDUP((Y$1)/10,0)*10,[1]Hugst!$R$4:$W$4,0))))</f>
        <v>0</v>
      </c>
      <c r="Z115" s="168">
        <f ca="1">IF($C115-Z$1&lt;År1,0,Y114*(1-VLOOKUP($A115,[1]Hugst!$R$5:$W$9,MATCH(ROUNDUP((Z$1)/10,0)*10,[1]Hugst!$R$4:$W$4,0))))</f>
        <v>0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0</v>
      </c>
      <c r="E116" s="168">
        <f t="shared" ca="1" si="2"/>
        <v>0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8">
        <f ca="1">IF($C116-G$1&lt;År1,0,F115*(1-VLOOKUP($A116,[1]Hugst!$R$5:$W$9,MATCH(ROUNDUP((G$1)/10,0)*10,[1]Hugst!$R$4:$W$4,0))))</f>
        <v>0</v>
      </c>
      <c r="H116" s="168">
        <f ca="1">IF($C116-H$1&lt;År1,0,G115*(1-VLOOKUP($A116,[1]Hugst!$R$5:$W$9,MATCH(ROUNDUP((H$1)/10,0)*10,[1]Hugst!$R$4:$W$4,0))))</f>
        <v>0</v>
      </c>
      <c r="I116" s="168">
        <f ca="1">IF($C116-I$1&lt;År1,0,H115*(1-VLOOKUP($A116,[1]Hugst!$R$5:$W$9,MATCH(ROUNDUP((I$1)/10,0)*10,[1]Hugst!$R$4:$W$4,0))))</f>
        <v>0</v>
      </c>
      <c r="J116" s="168">
        <f ca="1">IF($C116-J$1&lt;År1,0,I115*(1-VLOOKUP($A116,[1]Hugst!$R$5:$W$9,MATCH(ROUNDUP((J$1)/10,0)*10,[1]Hugst!$R$4:$W$4,0))))</f>
        <v>0</v>
      </c>
      <c r="K116" s="168">
        <f ca="1">IF($C116-K$1&lt;År1,0,J115*(1-VLOOKUP($A116,[1]Hugst!$R$5:$W$9,MATCH(ROUNDUP((K$1)/10,0)*10,[1]Hugst!$R$4:$W$4,0))))</f>
        <v>0</v>
      </c>
      <c r="L116" s="168">
        <f ca="1">IF($C116-L$1&lt;År1,0,K115*(1-VLOOKUP($A116,[1]Hugst!$R$5:$W$9,MATCH(ROUNDUP((L$1)/10,0)*10,[1]Hugst!$R$4:$W$4,0))))</f>
        <v>0</v>
      </c>
      <c r="M116" s="168">
        <f ca="1">IF($C116-M$1&lt;År1,0,L115*(1-VLOOKUP($A116,[1]Hugst!$R$5:$W$9,MATCH(ROUNDUP((M$1)/10,0)*10,[1]Hugst!$R$4:$W$4,0))))</f>
        <v>0</v>
      </c>
      <c r="N116" s="168">
        <f ca="1">IF($C116-N$1&lt;År1,0,M115*(1-VLOOKUP($A116,[1]Hugst!$R$5:$W$9,MATCH(ROUNDUP((N$1)/10,0)*10,[1]Hugst!$R$4:$W$4,0))))</f>
        <v>0</v>
      </c>
      <c r="O116" s="168">
        <f ca="1">IF($C116-O$1&lt;År1,0,N115*(1-VLOOKUP($A116,[1]Hugst!$R$5:$W$9,MATCH(ROUNDUP((O$1)/10,0)*10,[1]Hugst!$R$4:$W$4,0))))</f>
        <v>0</v>
      </c>
      <c r="P116" s="168">
        <f ca="1">IF($C116-P$1&lt;År1,0,O115*(1-VLOOKUP($A116,[1]Hugst!$R$5:$W$9,MATCH(ROUNDUP((P$1)/10,0)*10,[1]Hugst!$R$4:$W$4,0))))</f>
        <v>0</v>
      </c>
      <c r="Q116" s="168">
        <f ca="1">IF($C116-Q$1&lt;År1,0,P115*(1-VLOOKUP($A116,[1]Hugst!$R$5:$W$9,MATCH(ROUNDUP((Q$1)/10,0)*10,[1]Hugst!$R$4:$W$4,0))))</f>
        <v>0</v>
      </c>
      <c r="R116" s="168">
        <f ca="1">IF($C116-R$1&lt;År1,0,Q115*(1-VLOOKUP($A116,[1]Hugst!$R$5:$W$9,MATCH(ROUNDUP((R$1)/10,0)*10,[1]Hugst!$R$4:$W$4,0))))</f>
        <v>0</v>
      </c>
      <c r="S116" s="168">
        <f ca="1">IF($C116-S$1&lt;År1,0,R115*(1-VLOOKUP($A116,[1]Hugst!$R$5:$W$9,MATCH(ROUNDUP((S$1)/10,0)*10,[1]Hugst!$R$4:$W$4,0))))</f>
        <v>0</v>
      </c>
      <c r="T116" s="168">
        <f ca="1">IF($C116-T$1&lt;År1,0,S115*(1-VLOOKUP($A116,[1]Hugst!$R$5:$W$9,MATCH(ROUNDUP((T$1)/10,0)*10,[1]Hugst!$R$4:$W$4,0))))</f>
        <v>0</v>
      </c>
      <c r="U116" s="168">
        <f ca="1">IF($C116-U$1&lt;År1,0,T115*(1-VLOOKUP($A116,[1]Hugst!$R$5:$W$9,MATCH(ROUNDUP((U$1)/10,0)*10,[1]Hugst!$R$4:$W$4,0))))</f>
        <v>0</v>
      </c>
      <c r="V116" s="168">
        <f ca="1">IF($C116-V$1&lt;År1,0,U115*(1-VLOOKUP($A116,[1]Hugst!$R$5:$W$9,MATCH(ROUNDUP((V$1)/10,0)*10,[1]Hugst!$R$4:$W$4,0))))</f>
        <v>0</v>
      </c>
      <c r="W116" s="168">
        <f ca="1">IF($C116-W$1&lt;År1,0,V115*(1-VLOOKUP($A116,[1]Hugst!$R$5:$W$9,MATCH(ROUNDUP((W$1)/10,0)*10,[1]Hugst!$R$4:$W$4,0))))</f>
        <v>0</v>
      </c>
      <c r="X116" s="168">
        <f ca="1">IF($C116-X$1&lt;År1,0,W115*(1-VLOOKUP($A116,[1]Hugst!$R$5:$W$9,MATCH(ROUNDUP((X$1)/10,0)*10,[1]Hugst!$R$4:$W$4,0))))</f>
        <v>0</v>
      </c>
      <c r="Y116" s="168">
        <f ca="1">IF($C116-Y$1&lt;År1,0,X115*(1-VLOOKUP($A116,[1]Hugst!$R$5:$W$9,MATCH(ROUNDUP((Y$1)/10,0)*10,[1]Hugst!$R$4:$W$4,0))))</f>
        <v>0</v>
      </c>
      <c r="Z116" s="168">
        <f ca="1">IF($C116-Z$1&lt;År1,0,Y115*(1-VLOOKUP($A116,[1]Hugst!$R$5:$W$9,MATCH(ROUNDUP((Z$1)/10,0)*10,[1]Hugst!$R$4:$W$4,0))))</f>
        <v>0</v>
      </c>
      <c r="AA116" s="168">
        <f ca="1">IF($C116-AA$1&lt;År1,0,Z115*(1-VLOOKUP($A116,[1]Hugst!$R$5:$W$9,MATCH(ROUNDUP((AA$1)/10,0)*10,[1]Hugst!$R$4:$W$4,0))))</f>
        <v>0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0</v>
      </c>
      <c r="E117" s="168">
        <f t="shared" ca="1" si="2"/>
        <v>0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8">
        <f ca="1">IF($C117-G$1&lt;År1,0,F116*(1-VLOOKUP($A117,[1]Hugst!$R$5:$W$9,MATCH(ROUNDUP((G$1)/10,0)*10,[1]Hugst!$R$4:$W$4,0))))</f>
        <v>0</v>
      </c>
      <c r="H117" s="168">
        <f ca="1">IF($C117-H$1&lt;År1,0,G116*(1-VLOOKUP($A117,[1]Hugst!$R$5:$W$9,MATCH(ROUNDUP((H$1)/10,0)*10,[1]Hugst!$R$4:$W$4,0))))</f>
        <v>0</v>
      </c>
      <c r="I117" s="168">
        <f ca="1">IF($C117-I$1&lt;År1,0,H116*(1-VLOOKUP($A117,[1]Hugst!$R$5:$W$9,MATCH(ROUNDUP((I$1)/10,0)*10,[1]Hugst!$R$4:$W$4,0))))</f>
        <v>0</v>
      </c>
      <c r="J117" s="168">
        <f ca="1">IF($C117-J$1&lt;År1,0,I116*(1-VLOOKUP($A117,[1]Hugst!$R$5:$W$9,MATCH(ROUNDUP((J$1)/10,0)*10,[1]Hugst!$R$4:$W$4,0))))</f>
        <v>0</v>
      </c>
      <c r="K117" s="168">
        <f ca="1">IF($C117-K$1&lt;År1,0,J116*(1-VLOOKUP($A117,[1]Hugst!$R$5:$W$9,MATCH(ROUNDUP((K$1)/10,0)*10,[1]Hugst!$R$4:$W$4,0))))</f>
        <v>0</v>
      </c>
      <c r="L117" s="168">
        <f ca="1">IF($C117-L$1&lt;År1,0,K116*(1-VLOOKUP($A117,[1]Hugst!$R$5:$W$9,MATCH(ROUNDUP((L$1)/10,0)*10,[1]Hugst!$R$4:$W$4,0))))</f>
        <v>0</v>
      </c>
      <c r="M117" s="168">
        <f ca="1">IF($C117-M$1&lt;År1,0,L116*(1-VLOOKUP($A117,[1]Hugst!$R$5:$W$9,MATCH(ROUNDUP((M$1)/10,0)*10,[1]Hugst!$R$4:$W$4,0))))</f>
        <v>0</v>
      </c>
      <c r="N117" s="168">
        <f ca="1">IF($C117-N$1&lt;År1,0,M116*(1-VLOOKUP($A117,[1]Hugst!$R$5:$W$9,MATCH(ROUNDUP((N$1)/10,0)*10,[1]Hugst!$R$4:$W$4,0))))</f>
        <v>0</v>
      </c>
      <c r="O117" s="168">
        <f ca="1">IF($C117-O$1&lt;År1,0,N116*(1-VLOOKUP($A117,[1]Hugst!$R$5:$W$9,MATCH(ROUNDUP((O$1)/10,0)*10,[1]Hugst!$R$4:$W$4,0))))</f>
        <v>0</v>
      </c>
      <c r="P117" s="168">
        <f ca="1">IF($C117-P$1&lt;År1,0,O116*(1-VLOOKUP($A117,[1]Hugst!$R$5:$W$9,MATCH(ROUNDUP((P$1)/10,0)*10,[1]Hugst!$R$4:$W$4,0))))</f>
        <v>0</v>
      </c>
      <c r="Q117" s="168">
        <f ca="1">IF($C117-Q$1&lt;År1,0,P116*(1-VLOOKUP($A117,[1]Hugst!$R$5:$W$9,MATCH(ROUNDUP((Q$1)/10,0)*10,[1]Hugst!$R$4:$W$4,0))))</f>
        <v>0</v>
      </c>
      <c r="R117" s="168">
        <f ca="1">IF($C117-R$1&lt;År1,0,Q116*(1-VLOOKUP($A117,[1]Hugst!$R$5:$W$9,MATCH(ROUNDUP((R$1)/10,0)*10,[1]Hugst!$R$4:$W$4,0))))</f>
        <v>0</v>
      </c>
      <c r="S117" s="168">
        <f ca="1">IF($C117-S$1&lt;År1,0,R116*(1-VLOOKUP($A117,[1]Hugst!$R$5:$W$9,MATCH(ROUNDUP((S$1)/10,0)*10,[1]Hugst!$R$4:$W$4,0))))</f>
        <v>0</v>
      </c>
      <c r="T117" s="168">
        <f ca="1">IF($C117-T$1&lt;År1,0,S116*(1-VLOOKUP($A117,[1]Hugst!$R$5:$W$9,MATCH(ROUNDUP((T$1)/10,0)*10,[1]Hugst!$R$4:$W$4,0))))</f>
        <v>0</v>
      </c>
      <c r="U117" s="168">
        <f ca="1">IF($C117-U$1&lt;År1,0,T116*(1-VLOOKUP($A117,[1]Hugst!$R$5:$W$9,MATCH(ROUNDUP((U$1)/10,0)*10,[1]Hugst!$R$4:$W$4,0))))</f>
        <v>0</v>
      </c>
      <c r="V117" s="168">
        <f ca="1">IF($C117-V$1&lt;År1,0,U116*(1-VLOOKUP($A117,[1]Hugst!$R$5:$W$9,MATCH(ROUNDUP((V$1)/10,0)*10,[1]Hugst!$R$4:$W$4,0))))</f>
        <v>0</v>
      </c>
      <c r="W117" s="168">
        <f ca="1">IF($C117-W$1&lt;År1,0,V116*(1-VLOOKUP($A117,[1]Hugst!$R$5:$W$9,MATCH(ROUNDUP((W$1)/10,0)*10,[1]Hugst!$R$4:$W$4,0))))</f>
        <v>0</v>
      </c>
      <c r="X117" s="168">
        <f ca="1">IF($C117-X$1&lt;År1,0,W116*(1-VLOOKUP($A117,[1]Hugst!$R$5:$W$9,MATCH(ROUNDUP((X$1)/10,0)*10,[1]Hugst!$R$4:$W$4,0))))</f>
        <v>0</v>
      </c>
      <c r="Y117" s="168">
        <f ca="1">IF($C117-Y$1&lt;År1,0,X116*(1-VLOOKUP($A117,[1]Hugst!$R$5:$W$9,MATCH(ROUNDUP((Y$1)/10,0)*10,[1]Hugst!$R$4:$W$4,0))))</f>
        <v>0</v>
      </c>
      <c r="Z117" s="168">
        <f ca="1">IF($C117-Z$1&lt;År1,0,Y116*(1-VLOOKUP($A117,[1]Hugst!$R$5:$W$9,MATCH(ROUNDUP((Z$1)/10,0)*10,[1]Hugst!$R$4:$W$4,0))))</f>
        <v>0</v>
      </c>
      <c r="AA117" s="168">
        <f ca="1">IF($C117-AA$1&lt;År1,0,Z116*(1-VLOOKUP($A117,[1]Hugst!$R$5:$W$9,MATCH(ROUNDUP((AA$1)/10,0)*10,[1]Hugst!$R$4:$W$4,0))))</f>
        <v>0</v>
      </c>
      <c r="AB117" s="168">
        <f ca="1">IF($C117-AB$1&lt;År1,0,AA116*(1-VLOOKUP($A117,[1]Hugst!$R$5:$W$9,MATCH(ROUNDUP((AB$1)/10,0)*10,[1]Hugst!$R$4:$W$4,0))))</f>
        <v>0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0</v>
      </c>
      <c r="E118" s="168">
        <f t="shared" ca="1" si="2"/>
        <v>0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8">
        <f ca="1">IF($C118-G$1&lt;År1,0,F117*(1-VLOOKUP($A118,[1]Hugst!$R$5:$W$9,MATCH(ROUNDUP((G$1)/10,0)*10,[1]Hugst!$R$4:$W$4,0))))</f>
        <v>0</v>
      </c>
      <c r="H118" s="168">
        <f ca="1">IF($C118-H$1&lt;År1,0,G117*(1-VLOOKUP($A118,[1]Hugst!$R$5:$W$9,MATCH(ROUNDUP((H$1)/10,0)*10,[1]Hugst!$R$4:$W$4,0))))</f>
        <v>0</v>
      </c>
      <c r="I118" s="168">
        <f ca="1">IF($C118-I$1&lt;År1,0,H117*(1-VLOOKUP($A118,[1]Hugst!$R$5:$W$9,MATCH(ROUNDUP((I$1)/10,0)*10,[1]Hugst!$R$4:$W$4,0))))</f>
        <v>0</v>
      </c>
      <c r="J118" s="168">
        <f ca="1">IF($C118-J$1&lt;År1,0,I117*(1-VLOOKUP($A118,[1]Hugst!$R$5:$W$9,MATCH(ROUNDUP((J$1)/10,0)*10,[1]Hugst!$R$4:$W$4,0))))</f>
        <v>0</v>
      </c>
      <c r="K118" s="168">
        <f ca="1">IF($C118-K$1&lt;År1,0,J117*(1-VLOOKUP($A118,[1]Hugst!$R$5:$W$9,MATCH(ROUNDUP((K$1)/10,0)*10,[1]Hugst!$R$4:$W$4,0))))</f>
        <v>0</v>
      </c>
      <c r="L118" s="168">
        <f ca="1">IF($C118-L$1&lt;År1,0,K117*(1-VLOOKUP($A118,[1]Hugst!$R$5:$W$9,MATCH(ROUNDUP((L$1)/10,0)*10,[1]Hugst!$R$4:$W$4,0))))</f>
        <v>0</v>
      </c>
      <c r="M118" s="168">
        <f ca="1">IF($C118-M$1&lt;År1,0,L117*(1-VLOOKUP($A118,[1]Hugst!$R$5:$W$9,MATCH(ROUNDUP((M$1)/10,0)*10,[1]Hugst!$R$4:$W$4,0))))</f>
        <v>0</v>
      </c>
      <c r="N118" s="168">
        <f ca="1">IF($C118-N$1&lt;År1,0,M117*(1-VLOOKUP($A118,[1]Hugst!$R$5:$W$9,MATCH(ROUNDUP((N$1)/10,0)*10,[1]Hugst!$R$4:$W$4,0))))</f>
        <v>0</v>
      </c>
      <c r="O118" s="168">
        <f ca="1">IF($C118-O$1&lt;År1,0,N117*(1-VLOOKUP($A118,[1]Hugst!$R$5:$W$9,MATCH(ROUNDUP((O$1)/10,0)*10,[1]Hugst!$R$4:$W$4,0))))</f>
        <v>0</v>
      </c>
      <c r="P118" s="168">
        <f ca="1">IF($C118-P$1&lt;År1,0,O117*(1-VLOOKUP($A118,[1]Hugst!$R$5:$W$9,MATCH(ROUNDUP((P$1)/10,0)*10,[1]Hugst!$R$4:$W$4,0))))</f>
        <v>0</v>
      </c>
      <c r="Q118" s="168">
        <f ca="1">IF($C118-Q$1&lt;År1,0,P117*(1-VLOOKUP($A118,[1]Hugst!$R$5:$W$9,MATCH(ROUNDUP((Q$1)/10,0)*10,[1]Hugst!$R$4:$W$4,0))))</f>
        <v>0</v>
      </c>
      <c r="R118" s="168">
        <f ca="1">IF($C118-R$1&lt;År1,0,Q117*(1-VLOOKUP($A118,[1]Hugst!$R$5:$W$9,MATCH(ROUNDUP((R$1)/10,0)*10,[1]Hugst!$R$4:$W$4,0))))</f>
        <v>0</v>
      </c>
      <c r="S118" s="168">
        <f ca="1">IF($C118-S$1&lt;År1,0,R117*(1-VLOOKUP($A118,[1]Hugst!$R$5:$W$9,MATCH(ROUNDUP((S$1)/10,0)*10,[1]Hugst!$R$4:$W$4,0))))</f>
        <v>0</v>
      </c>
      <c r="T118" s="168">
        <f ca="1">IF($C118-T$1&lt;År1,0,S117*(1-VLOOKUP($A118,[1]Hugst!$R$5:$W$9,MATCH(ROUNDUP((T$1)/10,0)*10,[1]Hugst!$R$4:$W$4,0))))</f>
        <v>0</v>
      </c>
      <c r="U118" s="168">
        <f ca="1">IF($C118-U$1&lt;År1,0,T117*(1-VLOOKUP($A118,[1]Hugst!$R$5:$W$9,MATCH(ROUNDUP((U$1)/10,0)*10,[1]Hugst!$R$4:$W$4,0))))</f>
        <v>0</v>
      </c>
      <c r="V118" s="168">
        <f ca="1">IF($C118-V$1&lt;År1,0,U117*(1-VLOOKUP($A118,[1]Hugst!$R$5:$W$9,MATCH(ROUNDUP((V$1)/10,0)*10,[1]Hugst!$R$4:$W$4,0))))</f>
        <v>0</v>
      </c>
      <c r="W118" s="168">
        <f ca="1">IF($C118-W$1&lt;År1,0,V117*(1-VLOOKUP($A118,[1]Hugst!$R$5:$W$9,MATCH(ROUNDUP((W$1)/10,0)*10,[1]Hugst!$R$4:$W$4,0))))</f>
        <v>0</v>
      </c>
      <c r="X118" s="168">
        <f ca="1">IF($C118-X$1&lt;År1,0,W117*(1-VLOOKUP($A118,[1]Hugst!$R$5:$W$9,MATCH(ROUNDUP((X$1)/10,0)*10,[1]Hugst!$R$4:$W$4,0))))</f>
        <v>0</v>
      </c>
      <c r="Y118" s="168">
        <f ca="1">IF($C118-Y$1&lt;År1,0,X117*(1-VLOOKUP($A118,[1]Hugst!$R$5:$W$9,MATCH(ROUNDUP((Y$1)/10,0)*10,[1]Hugst!$R$4:$W$4,0))))</f>
        <v>0</v>
      </c>
      <c r="Z118" s="168">
        <f ca="1">IF($C118-Z$1&lt;År1,0,Y117*(1-VLOOKUP($A118,[1]Hugst!$R$5:$W$9,MATCH(ROUNDUP((Z$1)/10,0)*10,[1]Hugst!$R$4:$W$4,0))))</f>
        <v>0</v>
      </c>
      <c r="AA118" s="168">
        <f ca="1">IF($C118-AA$1&lt;År1,0,Z117*(1-VLOOKUP($A118,[1]Hugst!$R$5:$W$9,MATCH(ROUNDUP((AA$1)/10,0)*10,[1]Hugst!$R$4:$W$4,0))))</f>
        <v>0</v>
      </c>
      <c r="AB118" s="168">
        <f ca="1">IF($C118-AB$1&lt;År1,0,AA117*(1-VLOOKUP($A118,[1]Hugst!$R$5:$W$9,MATCH(ROUNDUP((AB$1)/10,0)*10,[1]Hugst!$R$4:$W$4,0))))</f>
        <v>0</v>
      </c>
      <c r="AC118" s="168">
        <f ca="1">IF($C118-AC$1&lt;År1,0,AB117*(1-VLOOKUP($A118,[1]Hugst!$R$5:$W$9,MATCH(ROUNDUP((AC$1)/10,0)*10,[1]Hugst!$R$4:$W$4,0))))</f>
        <v>0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0</v>
      </c>
      <c r="E119" s="168">
        <f t="shared" ca="1" si="2"/>
        <v>0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8">
        <f ca="1">IF($C119-G$1&lt;År1,0,F118*(1-VLOOKUP($A119,[1]Hugst!$R$5:$W$9,MATCH(ROUNDUP((G$1)/10,0)*10,[1]Hugst!$R$4:$W$4,0))))</f>
        <v>0</v>
      </c>
      <c r="H119" s="168">
        <f ca="1">IF($C119-H$1&lt;År1,0,G118*(1-VLOOKUP($A119,[1]Hugst!$R$5:$W$9,MATCH(ROUNDUP((H$1)/10,0)*10,[1]Hugst!$R$4:$W$4,0))))</f>
        <v>0</v>
      </c>
      <c r="I119" s="168">
        <f ca="1">IF($C119-I$1&lt;År1,0,H118*(1-VLOOKUP($A119,[1]Hugst!$R$5:$W$9,MATCH(ROUNDUP((I$1)/10,0)*10,[1]Hugst!$R$4:$W$4,0))))</f>
        <v>0</v>
      </c>
      <c r="J119" s="168">
        <f ca="1">IF($C119-J$1&lt;År1,0,I118*(1-VLOOKUP($A119,[1]Hugst!$R$5:$W$9,MATCH(ROUNDUP((J$1)/10,0)*10,[1]Hugst!$R$4:$W$4,0))))</f>
        <v>0</v>
      </c>
      <c r="K119" s="168">
        <f ca="1">IF($C119-K$1&lt;År1,0,J118*(1-VLOOKUP($A119,[1]Hugst!$R$5:$W$9,MATCH(ROUNDUP((K$1)/10,0)*10,[1]Hugst!$R$4:$W$4,0))))</f>
        <v>0</v>
      </c>
      <c r="L119" s="168">
        <f ca="1">IF($C119-L$1&lt;År1,0,K118*(1-VLOOKUP($A119,[1]Hugst!$R$5:$W$9,MATCH(ROUNDUP((L$1)/10,0)*10,[1]Hugst!$R$4:$W$4,0))))</f>
        <v>0</v>
      </c>
      <c r="M119" s="168">
        <f ca="1">IF($C119-M$1&lt;År1,0,L118*(1-VLOOKUP($A119,[1]Hugst!$R$5:$W$9,MATCH(ROUNDUP((M$1)/10,0)*10,[1]Hugst!$R$4:$W$4,0))))</f>
        <v>0</v>
      </c>
      <c r="N119" s="168">
        <f ca="1">IF($C119-N$1&lt;År1,0,M118*(1-VLOOKUP($A119,[1]Hugst!$R$5:$W$9,MATCH(ROUNDUP((N$1)/10,0)*10,[1]Hugst!$R$4:$W$4,0))))</f>
        <v>0</v>
      </c>
      <c r="O119" s="168">
        <f ca="1">IF($C119-O$1&lt;År1,0,N118*(1-VLOOKUP($A119,[1]Hugst!$R$5:$W$9,MATCH(ROUNDUP((O$1)/10,0)*10,[1]Hugst!$R$4:$W$4,0))))</f>
        <v>0</v>
      </c>
      <c r="P119" s="168">
        <f ca="1">IF($C119-P$1&lt;År1,0,O118*(1-VLOOKUP($A119,[1]Hugst!$R$5:$W$9,MATCH(ROUNDUP((P$1)/10,0)*10,[1]Hugst!$R$4:$W$4,0))))</f>
        <v>0</v>
      </c>
      <c r="Q119" s="168">
        <f ca="1">IF($C119-Q$1&lt;År1,0,P118*(1-VLOOKUP($A119,[1]Hugst!$R$5:$W$9,MATCH(ROUNDUP((Q$1)/10,0)*10,[1]Hugst!$R$4:$W$4,0))))</f>
        <v>0</v>
      </c>
      <c r="R119" s="168">
        <f ca="1">IF($C119-R$1&lt;År1,0,Q118*(1-VLOOKUP($A119,[1]Hugst!$R$5:$W$9,MATCH(ROUNDUP((R$1)/10,0)*10,[1]Hugst!$R$4:$W$4,0))))</f>
        <v>0</v>
      </c>
      <c r="S119" s="168">
        <f ca="1">IF($C119-S$1&lt;År1,0,R118*(1-VLOOKUP($A119,[1]Hugst!$R$5:$W$9,MATCH(ROUNDUP((S$1)/10,0)*10,[1]Hugst!$R$4:$W$4,0))))</f>
        <v>0</v>
      </c>
      <c r="T119" s="168">
        <f ca="1">IF($C119-T$1&lt;År1,0,S118*(1-VLOOKUP($A119,[1]Hugst!$R$5:$W$9,MATCH(ROUNDUP((T$1)/10,0)*10,[1]Hugst!$R$4:$W$4,0))))</f>
        <v>0</v>
      </c>
      <c r="U119" s="168">
        <f ca="1">IF($C119-U$1&lt;År1,0,T118*(1-VLOOKUP($A119,[1]Hugst!$R$5:$W$9,MATCH(ROUNDUP((U$1)/10,0)*10,[1]Hugst!$R$4:$W$4,0))))</f>
        <v>0</v>
      </c>
      <c r="V119" s="168">
        <f ca="1">IF($C119-V$1&lt;År1,0,U118*(1-VLOOKUP($A119,[1]Hugst!$R$5:$W$9,MATCH(ROUNDUP((V$1)/10,0)*10,[1]Hugst!$R$4:$W$4,0))))</f>
        <v>0</v>
      </c>
      <c r="W119" s="168">
        <f ca="1">IF($C119-W$1&lt;År1,0,V118*(1-VLOOKUP($A119,[1]Hugst!$R$5:$W$9,MATCH(ROUNDUP((W$1)/10,0)*10,[1]Hugst!$R$4:$W$4,0))))</f>
        <v>0</v>
      </c>
      <c r="X119" s="168">
        <f ca="1">IF($C119-X$1&lt;År1,0,W118*(1-VLOOKUP($A119,[1]Hugst!$R$5:$W$9,MATCH(ROUNDUP((X$1)/10,0)*10,[1]Hugst!$R$4:$W$4,0))))</f>
        <v>0</v>
      </c>
      <c r="Y119" s="168">
        <f ca="1">IF($C119-Y$1&lt;År1,0,X118*(1-VLOOKUP($A119,[1]Hugst!$R$5:$W$9,MATCH(ROUNDUP((Y$1)/10,0)*10,[1]Hugst!$R$4:$W$4,0))))</f>
        <v>0</v>
      </c>
      <c r="Z119" s="168">
        <f ca="1">IF($C119-Z$1&lt;År1,0,Y118*(1-VLOOKUP($A119,[1]Hugst!$R$5:$W$9,MATCH(ROUNDUP((Z$1)/10,0)*10,[1]Hugst!$R$4:$W$4,0))))</f>
        <v>0</v>
      </c>
      <c r="AA119" s="168">
        <f ca="1">IF($C119-AA$1&lt;År1,0,Z118*(1-VLOOKUP($A119,[1]Hugst!$R$5:$W$9,MATCH(ROUNDUP((AA$1)/10,0)*10,[1]Hugst!$R$4:$W$4,0))))</f>
        <v>0</v>
      </c>
      <c r="AB119" s="168">
        <f ca="1">IF($C119-AB$1&lt;År1,0,AA118*(1-VLOOKUP($A119,[1]Hugst!$R$5:$W$9,MATCH(ROUNDUP((AB$1)/10,0)*10,[1]Hugst!$R$4:$W$4,0))))</f>
        <v>0</v>
      </c>
      <c r="AC119" s="168">
        <f ca="1">IF($C119-AC$1&lt;År1,0,AB118*(1-VLOOKUP($A119,[1]Hugst!$R$5:$W$9,MATCH(ROUNDUP((AC$1)/10,0)*10,[1]Hugst!$R$4:$W$4,0))))</f>
        <v>0</v>
      </c>
      <c r="AD119" s="168">
        <f ca="1">IF($C119-AD$1&lt;År1,0,AC118*(1-VLOOKUP($A119,[1]Hugst!$R$5:$W$9,MATCH(ROUNDUP((AD$1)/10,0)*10,[1]Hugst!$R$4:$W$4,0))))</f>
        <v>0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0</v>
      </c>
      <c r="E120" s="168">
        <f t="shared" ca="1" si="2"/>
        <v>0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8">
        <f ca="1">IF($C120-G$1&lt;År1,0,F119*(1-VLOOKUP($A120,[1]Hugst!$R$5:$W$9,MATCH(ROUNDUP((G$1)/10,0)*10,[1]Hugst!$R$4:$W$4,0))))</f>
        <v>0</v>
      </c>
      <c r="H120" s="168">
        <f ca="1">IF($C120-H$1&lt;År1,0,G119*(1-VLOOKUP($A120,[1]Hugst!$R$5:$W$9,MATCH(ROUNDUP((H$1)/10,0)*10,[1]Hugst!$R$4:$W$4,0))))</f>
        <v>0</v>
      </c>
      <c r="I120" s="168">
        <f ca="1">IF($C120-I$1&lt;År1,0,H119*(1-VLOOKUP($A120,[1]Hugst!$R$5:$W$9,MATCH(ROUNDUP((I$1)/10,0)*10,[1]Hugst!$R$4:$W$4,0))))</f>
        <v>0</v>
      </c>
      <c r="J120" s="168">
        <f ca="1">IF($C120-J$1&lt;År1,0,I119*(1-VLOOKUP($A120,[1]Hugst!$R$5:$W$9,MATCH(ROUNDUP((J$1)/10,0)*10,[1]Hugst!$R$4:$W$4,0))))</f>
        <v>0</v>
      </c>
      <c r="K120" s="168">
        <f ca="1">IF($C120-K$1&lt;År1,0,J119*(1-VLOOKUP($A120,[1]Hugst!$R$5:$W$9,MATCH(ROUNDUP((K$1)/10,0)*10,[1]Hugst!$R$4:$W$4,0))))</f>
        <v>0</v>
      </c>
      <c r="L120" s="168">
        <f ca="1">IF($C120-L$1&lt;År1,0,K119*(1-VLOOKUP($A120,[1]Hugst!$R$5:$W$9,MATCH(ROUNDUP((L$1)/10,0)*10,[1]Hugst!$R$4:$W$4,0))))</f>
        <v>0</v>
      </c>
      <c r="M120" s="168">
        <f ca="1">IF($C120-M$1&lt;År1,0,L119*(1-VLOOKUP($A120,[1]Hugst!$R$5:$W$9,MATCH(ROUNDUP((M$1)/10,0)*10,[1]Hugst!$R$4:$W$4,0))))</f>
        <v>0</v>
      </c>
      <c r="N120" s="168">
        <f ca="1">IF($C120-N$1&lt;År1,0,M119*(1-VLOOKUP($A120,[1]Hugst!$R$5:$W$9,MATCH(ROUNDUP((N$1)/10,0)*10,[1]Hugst!$R$4:$W$4,0))))</f>
        <v>0</v>
      </c>
      <c r="O120" s="168">
        <f ca="1">IF($C120-O$1&lt;År1,0,N119*(1-VLOOKUP($A120,[1]Hugst!$R$5:$W$9,MATCH(ROUNDUP((O$1)/10,0)*10,[1]Hugst!$R$4:$W$4,0))))</f>
        <v>0</v>
      </c>
      <c r="P120" s="168">
        <f ca="1">IF($C120-P$1&lt;År1,0,O119*(1-VLOOKUP($A120,[1]Hugst!$R$5:$W$9,MATCH(ROUNDUP((P$1)/10,0)*10,[1]Hugst!$R$4:$W$4,0))))</f>
        <v>0</v>
      </c>
      <c r="Q120" s="168">
        <f ca="1">IF($C120-Q$1&lt;År1,0,P119*(1-VLOOKUP($A120,[1]Hugst!$R$5:$W$9,MATCH(ROUNDUP((Q$1)/10,0)*10,[1]Hugst!$R$4:$W$4,0))))</f>
        <v>0</v>
      </c>
      <c r="R120" s="168">
        <f ca="1">IF($C120-R$1&lt;År1,0,Q119*(1-VLOOKUP($A120,[1]Hugst!$R$5:$W$9,MATCH(ROUNDUP((R$1)/10,0)*10,[1]Hugst!$R$4:$W$4,0))))</f>
        <v>0</v>
      </c>
      <c r="S120" s="168">
        <f ca="1">IF($C120-S$1&lt;År1,0,R119*(1-VLOOKUP($A120,[1]Hugst!$R$5:$W$9,MATCH(ROUNDUP((S$1)/10,0)*10,[1]Hugst!$R$4:$W$4,0))))</f>
        <v>0</v>
      </c>
      <c r="T120" s="168">
        <f ca="1">IF($C120-T$1&lt;År1,0,S119*(1-VLOOKUP($A120,[1]Hugst!$R$5:$W$9,MATCH(ROUNDUP((T$1)/10,0)*10,[1]Hugst!$R$4:$W$4,0))))</f>
        <v>0</v>
      </c>
      <c r="U120" s="168">
        <f ca="1">IF($C120-U$1&lt;År1,0,T119*(1-VLOOKUP($A120,[1]Hugst!$R$5:$W$9,MATCH(ROUNDUP((U$1)/10,0)*10,[1]Hugst!$R$4:$W$4,0))))</f>
        <v>0</v>
      </c>
      <c r="V120" s="168">
        <f ca="1">IF($C120-V$1&lt;År1,0,U119*(1-VLOOKUP($A120,[1]Hugst!$R$5:$W$9,MATCH(ROUNDUP((V$1)/10,0)*10,[1]Hugst!$R$4:$W$4,0))))</f>
        <v>0</v>
      </c>
      <c r="W120" s="168">
        <f ca="1">IF($C120-W$1&lt;År1,0,V119*(1-VLOOKUP($A120,[1]Hugst!$R$5:$W$9,MATCH(ROUNDUP((W$1)/10,0)*10,[1]Hugst!$R$4:$W$4,0))))</f>
        <v>0</v>
      </c>
      <c r="X120" s="168">
        <f ca="1">IF($C120-X$1&lt;År1,0,W119*(1-VLOOKUP($A120,[1]Hugst!$R$5:$W$9,MATCH(ROUNDUP((X$1)/10,0)*10,[1]Hugst!$R$4:$W$4,0))))</f>
        <v>0</v>
      </c>
      <c r="Y120" s="168">
        <f ca="1">IF($C120-Y$1&lt;År1,0,X119*(1-VLOOKUP($A120,[1]Hugst!$R$5:$W$9,MATCH(ROUNDUP((Y$1)/10,0)*10,[1]Hugst!$R$4:$W$4,0))))</f>
        <v>0</v>
      </c>
      <c r="Z120" s="168">
        <f ca="1">IF($C120-Z$1&lt;År1,0,Y119*(1-VLOOKUP($A120,[1]Hugst!$R$5:$W$9,MATCH(ROUNDUP((Z$1)/10,0)*10,[1]Hugst!$R$4:$W$4,0))))</f>
        <v>0</v>
      </c>
      <c r="AA120" s="168">
        <f ca="1">IF($C120-AA$1&lt;År1,0,Z119*(1-VLOOKUP($A120,[1]Hugst!$R$5:$W$9,MATCH(ROUNDUP((AA$1)/10,0)*10,[1]Hugst!$R$4:$W$4,0))))</f>
        <v>0</v>
      </c>
      <c r="AB120" s="168">
        <f ca="1">IF($C120-AB$1&lt;År1,0,AA119*(1-VLOOKUP($A120,[1]Hugst!$R$5:$W$9,MATCH(ROUNDUP((AB$1)/10,0)*10,[1]Hugst!$R$4:$W$4,0))))</f>
        <v>0</v>
      </c>
      <c r="AC120" s="168">
        <f ca="1">IF($C120-AC$1&lt;År1,0,AB119*(1-VLOOKUP($A120,[1]Hugst!$R$5:$W$9,MATCH(ROUNDUP((AC$1)/10,0)*10,[1]Hugst!$R$4:$W$4,0))))</f>
        <v>0</v>
      </c>
      <c r="AD120" s="168">
        <f ca="1">IF($C120-AD$1&lt;År1,0,AC119*(1-VLOOKUP($A120,[1]Hugst!$R$5:$W$9,MATCH(ROUNDUP((AD$1)/10,0)*10,[1]Hugst!$R$4:$W$4,0))))</f>
        <v>0</v>
      </c>
      <c r="AE120" s="168">
        <f ca="1">IF($C120-AE$1&lt;År1,0,AD119*(1-VLOOKUP($A120,[1]Hugst!$R$5:$W$9,MATCH(ROUNDUP((AE$1)/10,0)*10,[1]Hugst!$R$4:$W$4,0))))</f>
        <v>0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0</v>
      </c>
      <c r="E121" s="168">
        <f t="shared" ca="1" si="2"/>
        <v>0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8">
        <f ca="1">IF($C121-G$1&lt;År1,0,F120*(1-VLOOKUP($A121,[1]Hugst!$R$5:$W$9,MATCH(ROUNDUP((G$1)/10,0)*10,[1]Hugst!$R$4:$W$4,0))))</f>
        <v>0</v>
      </c>
      <c r="H121" s="168">
        <f ca="1">IF($C121-H$1&lt;År1,0,G120*(1-VLOOKUP($A121,[1]Hugst!$R$5:$W$9,MATCH(ROUNDUP((H$1)/10,0)*10,[1]Hugst!$R$4:$W$4,0))))</f>
        <v>0</v>
      </c>
      <c r="I121" s="168">
        <f ca="1">IF($C121-I$1&lt;År1,0,H120*(1-VLOOKUP($A121,[1]Hugst!$R$5:$W$9,MATCH(ROUNDUP((I$1)/10,0)*10,[1]Hugst!$R$4:$W$4,0))))</f>
        <v>0</v>
      </c>
      <c r="J121" s="168">
        <f ca="1">IF($C121-J$1&lt;År1,0,I120*(1-VLOOKUP($A121,[1]Hugst!$R$5:$W$9,MATCH(ROUNDUP((J$1)/10,0)*10,[1]Hugst!$R$4:$W$4,0))))</f>
        <v>0</v>
      </c>
      <c r="K121" s="168">
        <f ca="1">IF($C121-K$1&lt;År1,0,J120*(1-VLOOKUP($A121,[1]Hugst!$R$5:$W$9,MATCH(ROUNDUP((K$1)/10,0)*10,[1]Hugst!$R$4:$W$4,0))))</f>
        <v>0</v>
      </c>
      <c r="L121" s="168">
        <f ca="1">IF($C121-L$1&lt;År1,0,K120*(1-VLOOKUP($A121,[1]Hugst!$R$5:$W$9,MATCH(ROUNDUP((L$1)/10,0)*10,[1]Hugst!$R$4:$W$4,0))))</f>
        <v>0</v>
      </c>
      <c r="M121" s="168">
        <f ca="1">IF($C121-M$1&lt;År1,0,L120*(1-VLOOKUP($A121,[1]Hugst!$R$5:$W$9,MATCH(ROUNDUP((M$1)/10,0)*10,[1]Hugst!$R$4:$W$4,0))))</f>
        <v>0</v>
      </c>
      <c r="N121" s="168">
        <f ca="1">IF($C121-N$1&lt;År1,0,M120*(1-VLOOKUP($A121,[1]Hugst!$R$5:$W$9,MATCH(ROUNDUP((N$1)/10,0)*10,[1]Hugst!$R$4:$W$4,0))))</f>
        <v>0</v>
      </c>
      <c r="O121" s="168">
        <f ca="1">IF($C121-O$1&lt;År1,0,N120*(1-VLOOKUP($A121,[1]Hugst!$R$5:$W$9,MATCH(ROUNDUP((O$1)/10,0)*10,[1]Hugst!$R$4:$W$4,0))))</f>
        <v>0</v>
      </c>
      <c r="P121" s="168">
        <f ca="1">IF($C121-P$1&lt;År1,0,O120*(1-VLOOKUP($A121,[1]Hugst!$R$5:$W$9,MATCH(ROUNDUP((P$1)/10,0)*10,[1]Hugst!$R$4:$W$4,0))))</f>
        <v>0</v>
      </c>
      <c r="Q121" s="168">
        <f ca="1">IF($C121-Q$1&lt;År1,0,P120*(1-VLOOKUP($A121,[1]Hugst!$R$5:$W$9,MATCH(ROUNDUP((Q$1)/10,0)*10,[1]Hugst!$R$4:$W$4,0))))</f>
        <v>0</v>
      </c>
      <c r="R121" s="168">
        <f ca="1">IF($C121-R$1&lt;År1,0,Q120*(1-VLOOKUP($A121,[1]Hugst!$R$5:$W$9,MATCH(ROUNDUP((R$1)/10,0)*10,[1]Hugst!$R$4:$W$4,0))))</f>
        <v>0</v>
      </c>
      <c r="S121" s="168">
        <f ca="1">IF($C121-S$1&lt;År1,0,R120*(1-VLOOKUP($A121,[1]Hugst!$R$5:$W$9,MATCH(ROUNDUP((S$1)/10,0)*10,[1]Hugst!$R$4:$W$4,0))))</f>
        <v>0</v>
      </c>
      <c r="T121" s="168">
        <f ca="1">IF($C121-T$1&lt;År1,0,S120*(1-VLOOKUP($A121,[1]Hugst!$R$5:$W$9,MATCH(ROUNDUP((T$1)/10,0)*10,[1]Hugst!$R$4:$W$4,0))))</f>
        <v>0</v>
      </c>
      <c r="U121" s="168">
        <f ca="1">IF($C121-U$1&lt;År1,0,T120*(1-VLOOKUP($A121,[1]Hugst!$R$5:$W$9,MATCH(ROUNDUP((U$1)/10,0)*10,[1]Hugst!$R$4:$W$4,0))))</f>
        <v>0</v>
      </c>
      <c r="V121" s="168">
        <f ca="1">IF($C121-V$1&lt;År1,0,U120*(1-VLOOKUP($A121,[1]Hugst!$R$5:$W$9,MATCH(ROUNDUP((V$1)/10,0)*10,[1]Hugst!$R$4:$W$4,0))))</f>
        <v>0</v>
      </c>
      <c r="W121" s="168">
        <f ca="1">IF($C121-W$1&lt;År1,0,V120*(1-VLOOKUP($A121,[1]Hugst!$R$5:$W$9,MATCH(ROUNDUP((W$1)/10,0)*10,[1]Hugst!$R$4:$W$4,0))))</f>
        <v>0</v>
      </c>
      <c r="X121" s="168">
        <f ca="1">IF($C121-X$1&lt;År1,0,W120*(1-VLOOKUP($A121,[1]Hugst!$R$5:$W$9,MATCH(ROUNDUP((X$1)/10,0)*10,[1]Hugst!$R$4:$W$4,0))))</f>
        <v>0</v>
      </c>
      <c r="Y121" s="168">
        <f ca="1">IF($C121-Y$1&lt;År1,0,X120*(1-VLOOKUP($A121,[1]Hugst!$R$5:$W$9,MATCH(ROUNDUP((Y$1)/10,0)*10,[1]Hugst!$R$4:$W$4,0))))</f>
        <v>0</v>
      </c>
      <c r="Z121" s="168">
        <f ca="1">IF($C121-Z$1&lt;År1,0,Y120*(1-VLOOKUP($A121,[1]Hugst!$R$5:$W$9,MATCH(ROUNDUP((Z$1)/10,0)*10,[1]Hugst!$R$4:$W$4,0))))</f>
        <v>0</v>
      </c>
      <c r="AA121" s="168">
        <f ca="1">IF($C121-AA$1&lt;År1,0,Z120*(1-VLOOKUP($A121,[1]Hugst!$R$5:$W$9,MATCH(ROUNDUP((AA$1)/10,0)*10,[1]Hugst!$R$4:$W$4,0))))</f>
        <v>0</v>
      </c>
      <c r="AB121" s="168">
        <f ca="1">IF($C121-AB$1&lt;År1,0,AA120*(1-VLOOKUP($A121,[1]Hugst!$R$5:$W$9,MATCH(ROUNDUP((AB$1)/10,0)*10,[1]Hugst!$R$4:$W$4,0))))</f>
        <v>0</v>
      </c>
      <c r="AC121" s="168">
        <f ca="1">IF($C121-AC$1&lt;År1,0,AB120*(1-VLOOKUP($A121,[1]Hugst!$R$5:$W$9,MATCH(ROUNDUP((AC$1)/10,0)*10,[1]Hugst!$R$4:$W$4,0))))</f>
        <v>0</v>
      </c>
      <c r="AD121" s="168">
        <f ca="1">IF($C121-AD$1&lt;År1,0,AC120*(1-VLOOKUP($A121,[1]Hugst!$R$5:$W$9,MATCH(ROUNDUP((AD$1)/10,0)*10,[1]Hugst!$R$4:$W$4,0))))</f>
        <v>0</v>
      </c>
      <c r="AE121" s="168">
        <f ca="1">IF($C121-AE$1&lt;År1,0,AD120*(1-VLOOKUP($A121,[1]Hugst!$R$5:$W$9,MATCH(ROUNDUP((AE$1)/10,0)*10,[1]Hugst!$R$4:$W$4,0))))</f>
        <v>0</v>
      </c>
      <c r="AF121" s="168">
        <f ca="1">IF($C121-AF$1&lt;År1,0,AE120*(1-VLOOKUP($A121,[1]Hugst!$R$5:$W$9,MATCH(ROUNDUP((AF$1)/10,0)*10,[1]Hugst!$R$4:$W$4,0))))</f>
        <v>0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0</v>
      </c>
      <c r="E122" s="168">
        <f t="shared" ca="1" si="2"/>
        <v>0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8">
        <f ca="1">IF($C122-G$1&lt;År1,0,F121*(1-VLOOKUP($A122,[1]Hugst!$R$5:$W$9,MATCH(ROUNDUP((G$1)/10,0)*10,[1]Hugst!$R$4:$W$4,0))))</f>
        <v>0</v>
      </c>
      <c r="H122" s="168">
        <f ca="1">IF($C122-H$1&lt;År1,0,G121*(1-VLOOKUP($A122,[1]Hugst!$R$5:$W$9,MATCH(ROUNDUP((H$1)/10,0)*10,[1]Hugst!$R$4:$W$4,0))))</f>
        <v>0</v>
      </c>
      <c r="I122" s="168">
        <f ca="1">IF($C122-I$1&lt;År1,0,H121*(1-VLOOKUP($A122,[1]Hugst!$R$5:$W$9,MATCH(ROUNDUP((I$1)/10,0)*10,[1]Hugst!$R$4:$W$4,0))))</f>
        <v>0</v>
      </c>
      <c r="J122" s="168">
        <f ca="1">IF($C122-J$1&lt;År1,0,I121*(1-VLOOKUP($A122,[1]Hugst!$R$5:$W$9,MATCH(ROUNDUP((J$1)/10,0)*10,[1]Hugst!$R$4:$W$4,0))))</f>
        <v>0</v>
      </c>
      <c r="K122" s="168">
        <f ca="1">IF($C122-K$1&lt;År1,0,J121*(1-VLOOKUP($A122,[1]Hugst!$R$5:$W$9,MATCH(ROUNDUP((K$1)/10,0)*10,[1]Hugst!$R$4:$W$4,0))))</f>
        <v>0</v>
      </c>
      <c r="L122" s="168">
        <f ca="1">IF($C122-L$1&lt;År1,0,K121*(1-VLOOKUP($A122,[1]Hugst!$R$5:$W$9,MATCH(ROUNDUP((L$1)/10,0)*10,[1]Hugst!$R$4:$W$4,0))))</f>
        <v>0</v>
      </c>
      <c r="M122" s="168">
        <f ca="1">IF($C122-M$1&lt;År1,0,L121*(1-VLOOKUP($A122,[1]Hugst!$R$5:$W$9,MATCH(ROUNDUP((M$1)/10,0)*10,[1]Hugst!$R$4:$W$4,0))))</f>
        <v>0</v>
      </c>
      <c r="N122" s="168">
        <f ca="1">IF($C122-N$1&lt;År1,0,M121*(1-VLOOKUP($A122,[1]Hugst!$R$5:$W$9,MATCH(ROUNDUP((N$1)/10,0)*10,[1]Hugst!$R$4:$W$4,0))))</f>
        <v>0</v>
      </c>
      <c r="O122" s="168">
        <f ca="1">IF($C122-O$1&lt;År1,0,N121*(1-VLOOKUP($A122,[1]Hugst!$R$5:$W$9,MATCH(ROUNDUP((O$1)/10,0)*10,[1]Hugst!$R$4:$W$4,0))))</f>
        <v>0</v>
      </c>
      <c r="P122" s="168">
        <f ca="1">IF($C122-P$1&lt;År1,0,O121*(1-VLOOKUP($A122,[1]Hugst!$R$5:$W$9,MATCH(ROUNDUP((P$1)/10,0)*10,[1]Hugst!$R$4:$W$4,0))))</f>
        <v>0</v>
      </c>
      <c r="Q122" s="168">
        <f ca="1">IF($C122-Q$1&lt;År1,0,P121*(1-VLOOKUP($A122,[1]Hugst!$R$5:$W$9,MATCH(ROUNDUP((Q$1)/10,0)*10,[1]Hugst!$R$4:$W$4,0))))</f>
        <v>0</v>
      </c>
      <c r="R122" s="168">
        <f ca="1">IF($C122-R$1&lt;År1,0,Q121*(1-VLOOKUP($A122,[1]Hugst!$R$5:$W$9,MATCH(ROUNDUP((R$1)/10,0)*10,[1]Hugst!$R$4:$W$4,0))))</f>
        <v>0</v>
      </c>
      <c r="S122" s="168">
        <f ca="1">IF($C122-S$1&lt;År1,0,R121*(1-VLOOKUP($A122,[1]Hugst!$R$5:$W$9,MATCH(ROUNDUP((S$1)/10,0)*10,[1]Hugst!$R$4:$W$4,0))))</f>
        <v>0</v>
      </c>
      <c r="T122" s="168">
        <f ca="1">IF($C122-T$1&lt;År1,0,S121*(1-VLOOKUP($A122,[1]Hugst!$R$5:$W$9,MATCH(ROUNDUP((T$1)/10,0)*10,[1]Hugst!$R$4:$W$4,0))))</f>
        <v>0</v>
      </c>
      <c r="U122" s="168">
        <f ca="1">IF($C122-U$1&lt;År1,0,T121*(1-VLOOKUP($A122,[1]Hugst!$R$5:$W$9,MATCH(ROUNDUP((U$1)/10,0)*10,[1]Hugst!$R$4:$W$4,0))))</f>
        <v>0</v>
      </c>
      <c r="V122" s="168">
        <f ca="1">IF($C122-V$1&lt;År1,0,U121*(1-VLOOKUP($A122,[1]Hugst!$R$5:$W$9,MATCH(ROUNDUP((V$1)/10,0)*10,[1]Hugst!$R$4:$W$4,0))))</f>
        <v>0</v>
      </c>
      <c r="W122" s="168">
        <f ca="1">IF($C122-W$1&lt;År1,0,V121*(1-VLOOKUP($A122,[1]Hugst!$R$5:$W$9,MATCH(ROUNDUP((W$1)/10,0)*10,[1]Hugst!$R$4:$W$4,0))))</f>
        <v>0</v>
      </c>
      <c r="X122" s="168">
        <f ca="1">IF($C122-X$1&lt;År1,0,W121*(1-VLOOKUP($A122,[1]Hugst!$R$5:$W$9,MATCH(ROUNDUP((X$1)/10,0)*10,[1]Hugst!$R$4:$W$4,0))))</f>
        <v>0</v>
      </c>
      <c r="Y122" s="168">
        <f ca="1">IF($C122-Y$1&lt;År1,0,X121*(1-VLOOKUP($A122,[1]Hugst!$R$5:$W$9,MATCH(ROUNDUP((Y$1)/10,0)*10,[1]Hugst!$R$4:$W$4,0))))</f>
        <v>0</v>
      </c>
      <c r="Z122" s="168">
        <f ca="1">IF($C122-Z$1&lt;År1,0,Y121*(1-VLOOKUP($A122,[1]Hugst!$R$5:$W$9,MATCH(ROUNDUP((Z$1)/10,0)*10,[1]Hugst!$R$4:$W$4,0))))</f>
        <v>0</v>
      </c>
      <c r="AA122" s="168">
        <f ca="1">IF($C122-AA$1&lt;År1,0,Z121*(1-VLOOKUP($A122,[1]Hugst!$R$5:$W$9,MATCH(ROUNDUP((AA$1)/10,0)*10,[1]Hugst!$R$4:$W$4,0))))</f>
        <v>0</v>
      </c>
      <c r="AB122" s="168">
        <f ca="1">IF($C122-AB$1&lt;År1,0,AA121*(1-VLOOKUP($A122,[1]Hugst!$R$5:$W$9,MATCH(ROUNDUP((AB$1)/10,0)*10,[1]Hugst!$R$4:$W$4,0))))</f>
        <v>0</v>
      </c>
      <c r="AC122" s="168">
        <f ca="1">IF($C122-AC$1&lt;År1,0,AB121*(1-VLOOKUP($A122,[1]Hugst!$R$5:$W$9,MATCH(ROUNDUP((AC$1)/10,0)*10,[1]Hugst!$R$4:$W$4,0))))</f>
        <v>0</v>
      </c>
      <c r="AD122" s="168">
        <f ca="1">IF($C122-AD$1&lt;År1,0,AC121*(1-VLOOKUP($A122,[1]Hugst!$R$5:$W$9,MATCH(ROUNDUP((AD$1)/10,0)*10,[1]Hugst!$R$4:$W$4,0))))</f>
        <v>0</v>
      </c>
      <c r="AE122" s="168">
        <f ca="1">IF($C122-AE$1&lt;År1,0,AD121*(1-VLOOKUP($A122,[1]Hugst!$R$5:$W$9,MATCH(ROUNDUP((AE$1)/10,0)*10,[1]Hugst!$R$4:$W$4,0))))</f>
        <v>0</v>
      </c>
      <c r="AF122" s="168">
        <f ca="1">IF($C122-AF$1&lt;År1,0,AE121*(1-VLOOKUP($A122,[1]Hugst!$R$5:$W$9,MATCH(ROUNDUP((AF$1)/10,0)*10,[1]Hugst!$R$4:$W$4,0))))</f>
        <v>0</v>
      </c>
      <c r="AG122" s="168">
        <f ca="1">IF($C122-AG$1&lt;År1,0,AF121*(1-VLOOKUP($A122,[1]Hugst!$R$5:$W$9,MATCH(ROUNDUP((AG$1)/10,0)*10,[1]Hugst!$R$4:$W$4,0))))</f>
        <v>0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0</v>
      </c>
      <c r="E123" s="168">
        <f t="shared" ca="1" si="2"/>
        <v>0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8">
        <f ca="1">IF($C123-G$1&lt;År1,0,F122*(1-VLOOKUP($A123,[1]Hugst!$R$5:$W$9,MATCH(ROUNDUP((G$1)/10,0)*10,[1]Hugst!$R$4:$W$4,0))))</f>
        <v>0</v>
      </c>
      <c r="H123" s="168">
        <f ca="1">IF($C123-H$1&lt;År1,0,G122*(1-VLOOKUP($A123,[1]Hugst!$R$5:$W$9,MATCH(ROUNDUP((H$1)/10,0)*10,[1]Hugst!$R$4:$W$4,0))))</f>
        <v>0</v>
      </c>
      <c r="I123" s="168">
        <f ca="1">IF($C123-I$1&lt;År1,0,H122*(1-VLOOKUP($A123,[1]Hugst!$R$5:$W$9,MATCH(ROUNDUP((I$1)/10,0)*10,[1]Hugst!$R$4:$W$4,0))))</f>
        <v>0</v>
      </c>
      <c r="J123" s="168">
        <f ca="1">IF($C123-J$1&lt;År1,0,I122*(1-VLOOKUP($A123,[1]Hugst!$R$5:$W$9,MATCH(ROUNDUP((J$1)/10,0)*10,[1]Hugst!$R$4:$W$4,0))))</f>
        <v>0</v>
      </c>
      <c r="K123" s="168">
        <f ca="1">IF($C123-K$1&lt;År1,0,J122*(1-VLOOKUP($A123,[1]Hugst!$R$5:$W$9,MATCH(ROUNDUP((K$1)/10,0)*10,[1]Hugst!$R$4:$W$4,0))))</f>
        <v>0</v>
      </c>
      <c r="L123" s="168">
        <f ca="1">IF($C123-L$1&lt;År1,0,K122*(1-VLOOKUP($A123,[1]Hugst!$R$5:$W$9,MATCH(ROUNDUP((L$1)/10,0)*10,[1]Hugst!$R$4:$W$4,0))))</f>
        <v>0</v>
      </c>
      <c r="M123" s="168">
        <f ca="1">IF($C123-M$1&lt;År1,0,L122*(1-VLOOKUP($A123,[1]Hugst!$R$5:$W$9,MATCH(ROUNDUP((M$1)/10,0)*10,[1]Hugst!$R$4:$W$4,0))))</f>
        <v>0</v>
      </c>
      <c r="N123" s="168">
        <f ca="1">IF($C123-N$1&lt;År1,0,M122*(1-VLOOKUP($A123,[1]Hugst!$R$5:$W$9,MATCH(ROUNDUP((N$1)/10,0)*10,[1]Hugst!$R$4:$W$4,0))))</f>
        <v>0</v>
      </c>
      <c r="O123" s="168">
        <f ca="1">IF($C123-O$1&lt;År1,0,N122*(1-VLOOKUP($A123,[1]Hugst!$R$5:$W$9,MATCH(ROUNDUP((O$1)/10,0)*10,[1]Hugst!$R$4:$W$4,0))))</f>
        <v>0</v>
      </c>
      <c r="P123" s="168">
        <f ca="1">IF($C123-P$1&lt;År1,0,O122*(1-VLOOKUP($A123,[1]Hugst!$R$5:$W$9,MATCH(ROUNDUP((P$1)/10,0)*10,[1]Hugst!$R$4:$W$4,0))))</f>
        <v>0</v>
      </c>
      <c r="Q123" s="168">
        <f ca="1">IF($C123-Q$1&lt;År1,0,P122*(1-VLOOKUP($A123,[1]Hugst!$R$5:$W$9,MATCH(ROUNDUP((Q$1)/10,0)*10,[1]Hugst!$R$4:$W$4,0))))</f>
        <v>0</v>
      </c>
      <c r="R123" s="168">
        <f ca="1">IF($C123-R$1&lt;År1,0,Q122*(1-VLOOKUP($A123,[1]Hugst!$R$5:$W$9,MATCH(ROUNDUP((R$1)/10,0)*10,[1]Hugst!$R$4:$W$4,0))))</f>
        <v>0</v>
      </c>
      <c r="S123" s="168">
        <f ca="1">IF($C123-S$1&lt;År1,0,R122*(1-VLOOKUP($A123,[1]Hugst!$R$5:$W$9,MATCH(ROUNDUP((S$1)/10,0)*10,[1]Hugst!$R$4:$W$4,0))))</f>
        <v>0</v>
      </c>
      <c r="T123" s="168">
        <f ca="1">IF($C123-T$1&lt;År1,0,S122*(1-VLOOKUP($A123,[1]Hugst!$R$5:$W$9,MATCH(ROUNDUP((T$1)/10,0)*10,[1]Hugst!$R$4:$W$4,0))))</f>
        <v>0</v>
      </c>
      <c r="U123" s="168">
        <f ca="1">IF($C123-U$1&lt;År1,0,T122*(1-VLOOKUP($A123,[1]Hugst!$R$5:$W$9,MATCH(ROUNDUP((U$1)/10,0)*10,[1]Hugst!$R$4:$W$4,0))))</f>
        <v>0</v>
      </c>
      <c r="V123" s="168">
        <f ca="1">IF($C123-V$1&lt;År1,0,U122*(1-VLOOKUP($A123,[1]Hugst!$R$5:$W$9,MATCH(ROUNDUP((V$1)/10,0)*10,[1]Hugst!$R$4:$W$4,0))))</f>
        <v>0</v>
      </c>
      <c r="W123" s="168">
        <f ca="1">IF($C123-W$1&lt;År1,0,V122*(1-VLOOKUP($A123,[1]Hugst!$R$5:$W$9,MATCH(ROUNDUP((W$1)/10,0)*10,[1]Hugst!$R$4:$W$4,0))))</f>
        <v>0</v>
      </c>
      <c r="X123" s="168">
        <f ca="1">IF($C123-X$1&lt;År1,0,W122*(1-VLOOKUP($A123,[1]Hugst!$R$5:$W$9,MATCH(ROUNDUP((X$1)/10,0)*10,[1]Hugst!$R$4:$W$4,0))))</f>
        <v>0</v>
      </c>
      <c r="Y123" s="168">
        <f ca="1">IF($C123-Y$1&lt;År1,0,X122*(1-VLOOKUP($A123,[1]Hugst!$R$5:$W$9,MATCH(ROUNDUP((Y$1)/10,0)*10,[1]Hugst!$R$4:$W$4,0))))</f>
        <v>0</v>
      </c>
      <c r="Z123" s="168">
        <f ca="1">IF($C123-Z$1&lt;År1,0,Y122*(1-VLOOKUP($A123,[1]Hugst!$R$5:$W$9,MATCH(ROUNDUP((Z$1)/10,0)*10,[1]Hugst!$R$4:$W$4,0))))</f>
        <v>0</v>
      </c>
      <c r="AA123" s="168">
        <f ca="1">IF($C123-AA$1&lt;År1,0,Z122*(1-VLOOKUP($A123,[1]Hugst!$R$5:$W$9,MATCH(ROUNDUP((AA$1)/10,0)*10,[1]Hugst!$R$4:$W$4,0))))</f>
        <v>0</v>
      </c>
      <c r="AB123" s="168">
        <f ca="1">IF($C123-AB$1&lt;År1,0,AA122*(1-VLOOKUP($A123,[1]Hugst!$R$5:$W$9,MATCH(ROUNDUP((AB$1)/10,0)*10,[1]Hugst!$R$4:$W$4,0))))</f>
        <v>0</v>
      </c>
      <c r="AC123" s="168">
        <f ca="1">IF($C123-AC$1&lt;År1,0,AB122*(1-VLOOKUP($A123,[1]Hugst!$R$5:$W$9,MATCH(ROUNDUP((AC$1)/10,0)*10,[1]Hugst!$R$4:$W$4,0))))</f>
        <v>0</v>
      </c>
      <c r="AD123" s="168">
        <f ca="1">IF($C123-AD$1&lt;År1,0,AC122*(1-VLOOKUP($A123,[1]Hugst!$R$5:$W$9,MATCH(ROUNDUP((AD$1)/10,0)*10,[1]Hugst!$R$4:$W$4,0))))</f>
        <v>0</v>
      </c>
      <c r="AE123" s="168">
        <f ca="1">IF($C123-AE$1&lt;År1,0,AD122*(1-VLOOKUP($A123,[1]Hugst!$R$5:$W$9,MATCH(ROUNDUP((AE$1)/10,0)*10,[1]Hugst!$R$4:$W$4,0))))</f>
        <v>0</v>
      </c>
      <c r="AF123" s="168">
        <f ca="1">IF($C123-AF$1&lt;År1,0,AE122*(1-VLOOKUP($A123,[1]Hugst!$R$5:$W$9,MATCH(ROUNDUP((AF$1)/10,0)*10,[1]Hugst!$R$4:$W$4,0))))</f>
        <v>0</v>
      </c>
      <c r="AG123" s="168">
        <f ca="1">IF($C123-AG$1&lt;År1,0,AF122*(1-VLOOKUP($A123,[1]Hugst!$R$5:$W$9,MATCH(ROUNDUP((AG$1)/10,0)*10,[1]Hugst!$R$4:$W$4,0))))</f>
        <v>0</v>
      </c>
      <c r="AH123" s="168">
        <f ca="1">IF($C123-AH$1&lt;År1,0,AG122*(1-VLOOKUP($A123,[1]Hugst!$R$5:$W$9,MATCH(ROUNDUP((AH$1)/10,0)*10,[1]Hugst!$R$4:$W$4,0))))</f>
        <v>0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0</v>
      </c>
      <c r="E124" s="168">
        <f t="shared" ca="1" si="2"/>
        <v>0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8">
        <f ca="1">IF($C124-G$1&lt;År1,0,F123*(1-VLOOKUP($A124,[1]Hugst!$R$5:$W$9,MATCH(ROUNDUP((G$1)/10,0)*10,[1]Hugst!$R$4:$W$4,0))))</f>
        <v>0</v>
      </c>
      <c r="H124" s="168">
        <f ca="1">IF($C124-H$1&lt;År1,0,G123*(1-VLOOKUP($A124,[1]Hugst!$R$5:$W$9,MATCH(ROUNDUP((H$1)/10,0)*10,[1]Hugst!$R$4:$W$4,0))))</f>
        <v>0</v>
      </c>
      <c r="I124" s="168">
        <f ca="1">IF($C124-I$1&lt;År1,0,H123*(1-VLOOKUP($A124,[1]Hugst!$R$5:$W$9,MATCH(ROUNDUP((I$1)/10,0)*10,[1]Hugst!$R$4:$W$4,0))))</f>
        <v>0</v>
      </c>
      <c r="J124" s="168">
        <f ca="1">IF($C124-J$1&lt;År1,0,I123*(1-VLOOKUP($A124,[1]Hugst!$R$5:$W$9,MATCH(ROUNDUP((J$1)/10,0)*10,[1]Hugst!$R$4:$W$4,0))))</f>
        <v>0</v>
      </c>
      <c r="K124" s="168">
        <f ca="1">IF($C124-K$1&lt;År1,0,J123*(1-VLOOKUP($A124,[1]Hugst!$R$5:$W$9,MATCH(ROUNDUP((K$1)/10,0)*10,[1]Hugst!$R$4:$W$4,0))))</f>
        <v>0</v>
      </c>
      <c r="L124" s="168">
        <f ca="1">IF($C124-L$1&lt;År1,0,K123*(1-VLOOKUP($A124,[1]Hugst!$R$5:$W$9,MATCH(ROUNDUP((L$1)/10,0)*10,[1]Hugst!$R$4:$W$4,0))))</f>
        <v>0</v>
      </c>
      <c r="M124" s="168">
        <f ca="1">IF($C124-M$1&lt;År1,0,L123*(1-VLOOKUP($A124,[1]Hugst!$R$5:$W$9,MATCH(ROUNDUP((M$1)/10,0)*10,[1]Hugst!$R$4:$W$4,0))))</f>
        <v>0</v>
      </c>
      <c r="N124" s="168">
        <f ca="1">IF($C124-N$1&lt;År1,0,M123*(1-VLOOKUP($A124,[1]Hugst!$R$5:$W$9,MATCH(ROUNDUP((N$1)/10,0)*10,[1]Hugst!$R$4:$W$4,0))))</f>
        <v>0</v>
      </c>
      <c r="O124" s="168">
        <f ca="1">IF($C124-O$1&lt;År1,0,N123*(1-VLOOKUP($A124,[1]Hugst!$R$5:$W$9,MATCH(ROUNDUP((O$1)/10,0)*10,[1]Hugst!$R$4:$W$4,0))))</f>
        <v>0</v>
      </c>
      <c r="P124" s="168">
        <f ca="1">IF($C124-P$1&lt;År1,0,O123*(1-VLOOKUP($A124,[1]Hugst!$R$5:$W$9,MATCH(ROUNDUP((P$1)/10,0)*10,[1]Hugst!$R$4:$W$4,0))))</f>
        <v>0</v>
      </c>
      <c r="Q124" s="168">
        <f ca="1">IF($C124-Q$1&lt;År1,0,P123*(1-VLOOKUP($A124,[1]Hugst!$R$5:$W$9,MATCH(ROUNDUP((Q$1)/10,0)*10,[1]Hugst!$R$4:$W$4,0))))</f>
        <v>0</v>
      </c>
      <c r="R124" s="168">
        <f ca="1">IF($C124-R$1&lt;År1,0,Q123*(1-VLOOKUP($A124,[1]Hugst!$R$5:$W$9,MATCH(ROUNDUP((R$1)/10,0)*10,[1]Hugst!$R$4:$W$4,0))))</f>
        <v>0</v>
      </c>
      <c r="S124" s="168">
        <f ca="1">IF($C124-S$1&lt;År1,0,R123*(1-VLOOKUP($A124,[1]Hugst!$R$5:$W$9,MATCH(ROUNDUP((S$1)/10,0)*10,[1]Hugst!$R$4:$W$4,0))))</f>
        <v>0</v>
      </c>
      <c r="T124" s="168">
        <f ca="1">IF($C124-T$1&lt;År1,0,S123*(1-VLOOKUP($A124,[1]Hugst!$R$5:$W$9,MATCH(ROUNDUP((T$1)/10,0)*10,[1]Hugst!$R$4:$W$4,0))))</f>
        <v>0</v>
      </c>
      <c r="U124" s="168">
        <f ca="1">IF($C124-U$1&lt;År1,0,T123*(1-VLOOKUP($A124,[1]Hugst!$R$5:$W$9,MATCH(ROUNDUP((U$1)/10,0)*10,[1]Hugst!$R$4:$W$4,0))))</f>
        <v>0</v>
      </c>
      <c r="V124" s="168">
        <f ca="1">IF($C124-V$1&lt;År1,0,U123*(1-VLOOKUP($A124,[1]Hugst!$R$5:$W$9,MATCH(ROUNDUP((V$1)/10,0)*10,[1]Hugst!$R$4:$W$4,0))))</f>
        <v>0</v>
      </c>
      <c r="W124" s="168">
        <f ca="1">IF($C124-W$1&lt;År1,0,V123*(1-VLOOKUP($A124,[1]Hugst!$R$5:$W$9,MATCH(ROUNDUP((W$1)/10,0)*10,[1]Hugst!$R$4:$W$4,0))))</f>
        <v>0</v>
      </c>
      <c r="X124" s="168">
        <f ca="1">IF($C124-X$1&lt;År1,0,W123*(1-VLOOKUP($A124,[1]Hugst!$R$5:$W$9,MATCH(ROUNDUP((X$1)/10,0)*10,[1]Hugst!$R$4:$W$4,0))))</f>
        <v>0</v>
      </c>
      <c r="Y124" s="168">
        <f ca="1">IF($C124-Y$1&lt;År1,0,X123*(1-VLOOKUP($A124,[1]Hugst!$R$5:$W$9,MATCH(ROUNDUP((Y$1)/10,0)*10,[1]Hugst!$R$4:$W$4,0))))</f>
        <v>0</v>
      </c>
      <c r="Z124" s="168">
        <f ca="1">IF($C124-Z$1&lt;År1,0,Y123*(1-VLOOKUP($A124,[1]Hugst!$R$5:$W$9,MATCH(ROUNDUP((Z$1)/10,0)*10,[1]Hugst!$R$4:$W$4,0))))</f>
        <v>0</v>
      </c>
      <c r="AA124" s="168">
        <f ca="1">IF($C124-AA$1&lt;År1,0,Z123*(1-VLOOKUP($A124,[1]Hugst!$R$5:$W$9,MATCH(ROUNDUP((AA$1)/10,0)*10,[1]Hugst!$R$4:$W$4,0))))</f>
        <v>0</v>
      </c>
      <c r="AB124" s="168">
        <f ca="1">IF($C124-AB$1&lt;År1,0,AA123*(1-VLOOKUP($A124,[1]Hugst!$R$5:$W$9,MATCH(ROUNDUP((AB$1)/10,0)*10,[1]Hugst!$R$4:$W$4,0))))</f>
        <v>0</v>
      </c>
      <c r="AC124" s="168">
        <f ca="1">IF($C124-AC$1&lt;År1,0,AB123*(1-VLOOKUP($A124,[1]Hugst!$R$5:$W$9,MATCH(ROUNDUP((AC$1)/10,0)*10,[1]Hugst!$R$4:$W$4,0))))</f>
        <v>0</v>
      </c>
      <c r="AD124" s="168">
        <f ca="1">IF($C124-AD$1&lt;År1,0,AC123*(1-VLOOKUP($A124,[1]Hugst!$R$5:$W$9,MATCH(ROUNDUP((AD$1)/10,0)*10,[1]Hugst!$R$4:$W$4,0))))</f>
        <v>0</v>
      </c>
      <c r="AE124" s="168">
        <f ca="1">IF($C124-AE$1&lt;År1,0,AD123*(1-VLOOKUP($A124,[1]Hugst!$R$5:$W$9,MATCH(ROUNDUP((AE$1)/10,0)*10,[1]Hugst!$R$4:$W$4,0))))</f>
        <v>0</v>
      </c>
      <c r="AF124" s="168">
        <f ca="1">IF($C124-AF$1&lt;År1,0,AE123*(1-VLOOKUP($A124,[1]Hugst!$R$5:$W$9,MATCH(ROUNDUP((AF$1)/10,0)*10,[1]Hugst!$R$4:$W$4,0))))</f>
        <v>0</v>
      </c>
      <c r="AG124" s="168">
        <f ca="1">IF($C124-AG$1&lt;År1,0,AF123*(1-VLOOKUP($A124,[1]Hugst!$R$5:$W$9,MATCH(ROUNDUP((AG$1)/10,0)*10,[1]Hugst!$R$4:$W$4,0))))</f>
        <v>0</v>
      </c>
      <c r="AH124" s="168">
        <f ca="1">IF($C124-AH$1&lt;År1,0,AG123*(1-VLOOKUP($A124,[1]Hugst!$R$5:$W$9,MATCH(ROUNDUP((AH$1)/10,0)*10,[1]Hugst!$R$4:$W$4,0))))</f>
        <v>0</v>
      </c>
      <c r="AI124" s="168">
        <f ca="1">IF($C124-AI$1&lt;År1,0,AH123*(1-VLOOKUP($A124,[1]Hugst!$R$5:$W$9,MATCH(ROUNDUP((AI$1)/10,0)*10,[1]Hugst!$R$4:$W$4,0))))</f>
        <v>0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0</v>
      </c>
      <c r="E125" s="168">
        <f ca="1">IF(C125=2020,SUM(G125:AJ125),SUM(F124:AJ124)-SUM(G125:AJ125))</f>
        <v>0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8">
        <f ca="1">IF($C125-G$1&lt;År1,0,F124*(1-VLOOKUP($A125,[1]Hugst!$R$5:$W$9,MATCH(ROUNDUP((G$1)/10,0)*10,[1]Hugst!$R$4:$W$4,0))))</f>
        <v>0</v>
      </c>
      <c r="H125" s="168">
        <f ca="1">IF($C125-H$1&lt;År1,0,G124*(1-VLOOKUP($A125,[1]Hugst!$R$5:$W$9,MATCH(ROUNDUP((H$1)/10,0)*10,[1]Hugst!$R$4:$W$4,0))))</f>
        <v>0</v>
      </c>
      <c r="I125" s="168">
        <f ca="1">IF($C125-I$1&lt;År1,0,H124*(1-VLOOKUP($A125,[1]Hugst!$R$5:$W$9,MATCH(ROUNDUP((I$1)/10,0)*10,[1]Hugst!$R$4:$W$4,0))))</f>
        <v>0</v>
      </c>
      <c r="J125" s="168">
        <f ca="1">IF($C125-J$1&lt;År1,0,I124*(1-VLOOKUP($A125,[1]Hugst!$R$5:$W$9,MATCH(ROUNDUP((J$1)/10,0)*10,[1]Hugst!$R$4:$W$4,0))))</f>
        <v>0</v>
      </c>
      <c r="K125" s="168">
        <f ca="1">IF($C125-K$1&lt;År1,0,J124*(1-VLOOKUP($A125,[1]Hugst!$R$5:$W$9,MATCH(ROUNDUP((K$1)/10,0)*10,[1]Hugst!$R$4:$W$4,0))))</f>
        <v>0</v>
      </c>
      <c r="L125" s="168">
        <f ca="1">IF($C125-L$1&lt;År1,0,K124*(1-VLOOKUP($A125,[1]Hugst!$R$5:$W$9,MATCH(ROUNDUP((L$1)/10,0)*10,[1]Hugst!$R$4:$W$4,0))))</f>
        <v>0</v>
      </c>
      <c r="M125" s="168">
        <f ca="1">IF($C125-M$1&lt;År1,0,L124*(1-VLOOKUP($A125,[1]Hugst!$R$5:$W$9,MATCH(ROUNDUP((M$1)/10,0)*10,[1]Hugst!$R$4:$W$4,0))))</f>
        <v>0</v>
      </c>
      <c r="N125" s="168">
        <f ca="1">IF($C125-N$1&lt;År1,0,M124*(1-VLOOKUP($A125,[1]Hugst!$R$5:$W$9,MATCH(ROUNDUP((N$1)/10,0)*10,[1]Hugst!$R$4:$W$4,0))))</f>
        <v>0</v>
      </c>
      <c r="O125" s="168">
        <f ca="1">IF($C125-O$1&lt;År1,0,N124*(1-VLOOKUP($A125,[1]Hugst!$R$5:$W$9,MATCH(ROUNDUP((O$1)/10,0)*10,[1]Hugst!$R$4:$W$4,0))))</f>
        <v>0</v>
      </c>
      <c r="P125" s="168">
        <f ca="1">IF($C125-P$1&lt;År1,0,O124*(1-VLOOKUP($A125,[1]Hugst!$R$5:$W$9,MATCH(ROUNDUP((P$1)/10,0)*10,[1]Hugst!$R$4:$W$4,0))))</f>
        <v>0</v>
      </c>
      <c r="Q125" s="168">
        <f ca="1">IF($C125-Q$1&lt;År1,0,P124*(1-VLOOKUP($A125,[1]Hugst!$R$5:$W$9,MATCH(ROUNDUP((Q$1)/10,0)*10,[1]Hugst!$R$4:$W$4,0))))</f>
        <v>0</v>
      </c>
      <c r="R125" s="168">
        <f ca="1">IF($C125-R$1&lt;År1,0,Q124*(1-VLOOKUP($A125,[1]Hugst!$R$5:$W$9,MATCH(ROUNDUP((R$1)/10,0)*10,[1]Hugst!$R$4:$W$4,0))))</f>
        <v>0</v>
      </c>
      <c r="S125" s="168">
        <f ca="1">IF($C125-S$1&lt;År1,0,R124*(1-VLOOKUP($A125,[1]Hugst!$R$5:$W$9,MATCH(ROUNDUP((S$1)/10,0)*10,[1]Hugst!$R$4:$W$4,0))))</f>
        <v>0</v>
      </c>
      <c r="T125" s="168">
        <f ca="1">IF($C125-T$1&lt;År1,0,S124*(1-VLOOKUP($A125,[1]Hugst!$R$5:$W$9,MATCH(ROUNDUP((T$1)/10,0)*10,[1]Hugst!$R$4:$W$4,0))))</f>
        <v>0</v>
      </c>
      <c r="U125" s="168">
        <f ca="1">IF($C125-U$1&lt;År1,0,T124*(1-VLOOKUP($A125,[1]Hugst!$R$5:$W$9,MATCH(ROUNDUP((U$1)/10,0)*10,[1]Hugst!$R$4:$W$4,0))))</f>
        <v>0</v>
      </c>
      <c r="V125" s="168">
        <f ca="1">IF($C125-V$1&lt;År1,0,U124*(1-VLOOKUP($A125,[1]Hugst!$R$5:$W$9,MATCH(ROUNDUP((V$1)/10,0)*10,[1]Hugst!$R$4:$W$4,0))))</f>
        <v>0</v>
      </c>
      <c r="W125" s="168">
        <f ca="1">IF($C125-W$1&lt;År1,0,V124*(1-VLOOKUP($A125,[1]Hugst!$R$5:$W$9,MATCH(ROUNDUP((W$1)/10,0)*10,[1]Hugst!$R$4:$W$4,0))))</f>
        <v>0</v>
      </c>
      <c r="X125" s="168">
        <f ca="1">IF($C125-X$1&lt;År1,0,W124*(1-VLOOKUP($A125,[1]Hugst!$R$5:$W$9,MATCH(ROUNDUP((X$1)/10,0)*10,[1]Hugst!$R$4:$W$4,0))))</f>
        <v>0</v>
      </c>
      <c r="Y125" s="168">
        <f ca="1">IF($C125-Y$1&lt;År1,0,X124*(1-VLOOKUP($A125,[1]Hugst!$R$5:$W$9,MATCH(ROUNDUP((Y$1)/10,0)*10,[1]Hugst!$R$4:$W$4,0))))</f>
        <v>0</v>
      </c>
      <c r="Z125" s="168">
        <f ca="1">IF($C125-Z$1&lt;År1,0,Y124*(1-VLOOKUP($A125,[1]Hugst!$R$5:$W$9,MATCH(ROUNDUP((Z$1)/10,0)*10,[1]Hugst!$R$4:$W$4,0))))</f>
        <v>0</v>
      </c>
      <c r="AA125" s="168">
        <f ca="1">IF($C125-AA$1&lt;År1,0,Z124*(1-VLOOKUP($A125,[1]Hugst!$R$5:$W$9,MATCH(ROUNDUP((AA$1)/10,0)*10,[1]Hugst!$R$4:$W$4,0))))</f>
        <v>0</v>
      </c>
      <c r="AB125" s="168">
        <f ca="1">IF($C125-AB$1&lt;År1,0,AA124*(1-VLOOKUP($A125,[1]Hugst!$R$5:$W$9,MATCH(ROUNDUP((AB$1)/10,0)*10,[1]Hugst!$R$4:$W$4,0))))</f>
        <v>0</v>
      </c>
      <c r="AC125" s="168">
        <f ca="1">IF($C125-AC$1&lt;År1,0,AB124*(1-VLOOKUP($A125,[1]Hugst!$R$5:$W$9,MATCH(ROUNDUP((AC$1)/10,0)*10,[1]Hugst!$R$4:$W$4,0))))</f>
        <v>0</v>
      </c>
      <c r="AD125" s="168">
        <f ca="1">IF($C125-AD$1&lt;År1,0,AC124*(1-VLOOKUP($A125,[1]Hugst!$R$5:$W$9,MATCH(ROUNDUP((AD$1)/10,0)*10,[1]Hugst!$R$4:$W$4,0))))</f>
        <v>0</v>
      </c>
      <c r="AE125" s="168">
        <f ca="1">IF($C125-AE$1&lt;År1,0,AD124*(1-VLOOKUP($A125,[1]Hugst!$R$5:$W$9,MATCH(ROUNDUP((AE$1)/10,0)*10,[1]Hugst!$R$4:$W$4,0))))</f>
        <v>0</v>
      </c>
      <c r="AF125" s="168">
        <f ca="1">IF($C125-AF$1&lt;År1,0,AE124*(1-VLOOKUP($A125,[1]Hugst!$R$5:$W$9,MATCH(ROUNDUP((AF$1)/10,0)*10,[1]Hugst!$R$4:$W$4,0))))</f>
        <v>0</v>
      </c>
      <c r="AG125" s="168">
        <f ca="1">IF($C125-AG$1&lt;År1,0,AF124*(1-VLOOKUP($A125,[1]Hugst!$R$5:$W$9,MATCH(ROUNDUP((AG$1)/10,0)*10,[1]Hugst!$R$4:$W$4,0))))</f>
        <v>0</v>
      </c>
      <c r="AH125" s="168">
        <f ca="1">IF($C125-AH$1&lt;År1,0,AG124*(1-VLOOKUP($A125,[1]Hugst!$R$5:$W$9,MATCH(ROUNDUP((AH$1)/10,0)*10,[1]Hugst!$R$4:$W$4,0))))</f>
        <v>0</v>
      </c>
      <c r="AI125" s="168">
        <f ca="1">IF($C125-AI$1&lt;År1,0,AH124*(1-VLOOKUP($A125,[1]Hugst!$R$5:$W$9,MATCH(ROUNDUP((AI$1)/10,0)*10,[1]Hugst!$R$4:$W$4,0))))</f>
        <v>0</v>
      </c>
      <c r="AJ125" s="168">
        <f ca="1">IF($C125-AJ$1&lt;År1,0,AI124*(1-VLOOKUP($A125,[1]Hugst!$R$5:$W$9,MATCH(ROUNDUP((AJ$1)/10,0)*10,[1]Hugst!$R$4:$W$4,0))))</f>
        <v>0</v>
      </c>
      <c r="AL125" s="168">
        <f ca="1">SUM(F125:AJ125)</f>
        <v>0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481032.62804968352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0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0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8">
        <f ca="1">IF($C138-G$1&lt;År1,0,F137*(1-VLOOKUP($A138,[1]Hugst!$R$5:$W$9,MATCH(ROUNDUP((G$1)/10,0)*10,[1]Hugst!$R$4:$W$4,0))))</f>
        <v>0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0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8">
        <f ca="1">IF($C139-G$1&lt;År1,0,F138*(1-VLOOKUP($A139,[1]Hugst!$R$5:$W$9,MATCH(ROUNDUP((G$1)/10,0)*10,[1]Hugst!$R$4:$W$4,0))))</f>
        <v>0</v>
      </c>
      <c r="H139" s="168">
        <f ca="1">IF($C139-H$1&lt;År1,0,G138*(1-VLOOKUP($A139,[1]Hugst!$R$5:$W$9,MATCH(ROUNDUP((H$1)/10,0)*10,[1]Hugst!$R$4:$W$4,0))))</f>
        <v>0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0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8">
        <f ca="1">IF($C140-G$1&lt;År1,0,F139*(1-VLOOKUP($A140,[1]Hugst!$R$5:$W$9,MATCH(ROUNDUP((G$1)/10,0)*10,[1]Hugst!$R$4:$W$4,0))))</f>
        <v>0</v>
      </c>
      <c r="H140" s="168">
        <f ca="1">IF($C140-H$1&lt;År1,0,G139*(1-VLOOKUP($A140,[1]Hugst!$R$5:$W$9,MATCH(ROUNDUP((H$1)/10,0)*10,[1]Hugst!$R$4:$W$4,0))))</f>
        <v>0</v>
      </c>
      <c r="I140" s="168">
        <f ca="1">IF($C140-I$1&lt;År1,0,H139*(1-VLOOKUP($A140,[1]Hugst!$R$5:$W$9,MATCH(ROUNDUP((I$1)/10,0)*10,[1]Hugst!$R$4:$W$4,0))))</f>
        <v>0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0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8">
        <f ca="1">IF($C141-G$1&lt;År1,0,F140*(1-VLOOKUP($A141,[1]Hugst!$R$5:$W$9,MATCH(ROUNDUP((G$1)/10,0)*10,[1]Hugst!$R$4:$W$4,0))))</f>
        <v>0</v>
      </c>
      <c r="H141" s="168">
        <f ca="1">IF($C141-H$1&lt;År1,0,G140*(1-VLOOKUP($A141,[1]Hugst!$R$5:$W$9,MATCH(ROUNDUP((H$1)/10,0)*10,[1]Hugst!$R$4:$W$4,0))))</f>
        <v>0</v>
      </c>
      <c r="I141" s="168">
        <f ca="1">IF($C141-I$1&lt;År1,0,H140*(1-VLOOKUP($A141,[1]Hugst!$R$5:$W$9,MATCH(ROUNDUP((I$1)/10,0)*10,[1]Hugst!$R$4:$W$4,0))))</f>
        <v>0</v>
      </c>
      <c r="J141" s="168">
        <f ca="1">IF($C141-J$1&lt;År1,0,I140*(1-VLOOKUP($A141,[1]Hugst!$R$5:$W$9,MATCH(ROUNDUP((J$1)/10,0)*10,[1]Hugst!$R$4:$W$4,0))))</f>
        <v>0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0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8">
        <f ca="1">IF($C142-G$1&lt;År1,0,F141*(1-VLOOKUP($A142,[1]Hugst!$R$5:$W$9,MATCH(ROUNDUP((G$1)/10,0)*10,[1]Hugst!$R$4:$W$4,0))))</f>
        <v>0</v>
      </c>
      <c r="H142" s="168">
        <f ca="1">IF($C142-H$1&lt;År1,0,G141*(1-VLOOKUP($A142,[1]Hugst!$R$5:$W$9,MATCH(ROUNDUP((H$1)/10,0)*10,[1]Hugst!$R$4:$W$4,0))))</f>
        <v>0</v>
      </c>
      <c r="I142" s="168">
        <f ca="1">IF($C142-I$1&lt;År1,0,H141*(1-VLOOKUP($A142,[1]Hugst!$R$5:$W$9,MATCH(ROUNDUP((I$1)/10,0)*10,[1]Hugst!$R$4:$W$4,0))))</f>
        <v>0</v>
      </c>
      <c r="J142" s="168">
        <f ca="1">IF($C142-J$1&lt;År1,0,I141*(1-VLOOKUP($A142,[1]Hugst!$R$5:$W$9,MATCH(ROUNDUP((J$1)/10,0)*10,[1]Hugst!$R$4:$W$4,0))))</f>
        <v>0</v>
      </c>
      <c r="K142" s="168">
        <f ca="1">IF($C142-K$1&lt;År1,0,J141*(1-VLOOKUP($A142,[1]Hugst!$R$5:$W$9,MATCH(ROUNDUP((K$1)/10,0)*10,[1]Hugst!$R$4:$W$4,0))))</f>
        <v>0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0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8">
        <f ca="1">IF($C143-G$1&lt;År1,0,F142*(1-VLOOKUP($A143,[1]Hugst!$R$5:$W$9,MATCH(ROUNDUP((G$1)/10,0)*10,[1]Hugst!$R$4:$W$4,0))))</f>
        <v>0</v>
      </c>
      <c r="H143" s="168">
        <f ca="1">IF($C143-H$1&lt;År1,0,G142*(1-VLOOKUP($A143,[1]Hugst!$R$5:$W$9,MATCH(ROUNDUP((H$1)/10,0)*10,[1]Hugst!$R$4:$W$4,0))))</f>
        <v>0</v>
      </c>
      <c r="I143" s="168">
        <f ca="1">IF($C143-I$1&lt;År1,0,H142*(1-VLOOKUP($A143,[1]Hugst!$R$5:$W$9,MATCH(ROUNDUP((I$1)/10,0)*10,[1]Hugst!$R$4:$W$4,0))))</f>
        <v>0</v>
      </c>
      <c r="J143" s="168">
        <f ca="1">IF($C143-J$1&lt;År1,0,I142*(1-VLOOKUP($A143,[1]Hugst!$R$5:$W$9,MATCH(ROUNDUP((J$1)/10,0)*10,[1]Hugst!$R$4:$W$4,0))))</f>
        <v>0</v>
      </c>
      <c r="K143" s="168">
        <f ca="1">IF($C143-K$1&lt;År1,0,J142*(1-VLOOKUP($A143,[1]Hugst!$R$5:$W$9,MATCH(ROUNDUP((K$1)/10,0)*10,[1]Hugst!$R$4:$W$4,0))))</f>
        <v>0</v>
      </c>
      <c r="L143" s="168">
        <f ca="1">IF($C143-L$1&lt;År1,0,K142*(1-VLOOKUP($A143,[1]Hugst!$R$5:$W$9,MATCH(ROUNDUP((L$1)/10,0)*10,[1]Hugst!$R$4:$W$4,0))))</f>
        <v>0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0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8">
        <f ca="1">IF($C144-G$1&lt;År1,0,F143*(1-VLOOKUP($A144,[1]Hugst!$R$5:$W$9,MATCH(ROUNDUP((G$1)/10,0)*10,[1]Hugst!$R$4:$W$4,0))))</f>
        <v>0</v>
      </c>
      <c r="H144" s="168">
        <f ca="1">IF($C144-H$1&lt;År1,0,G143*(1-VLOOKUP($A144,[1]Hugst!$R$5:$W$9,MATCH(ROUNDUP((H$1)/10,0)*10,[1]Hugst!$R$4:$W$4,0))))</f>
        <v>0</v>
      </c>
      <c r="I144" s="168">
        <f ca="1">IF($C144-I$1&lt;År1,0,H143*(1-VLOOKUP($A144,[1]Hugst!$R$5:$W$9,MATCH(ROUNDUP((I$1)/10,0)*10,[1]Hugst!$R$4:$W$4,0))))</f>
        <v>0</v>
      </c>
      <c r="J144" s="168">
        <f ca="1">IF($C144-J$1&lt;År1,0,I143*(1-VLOOKUP($A144,[1]Hugst!$R$5:$W$9,MATCH(ROUNDUP((J$1)/10,0)*10,[1]Hugst!$R$4:$W$4,0))))</f>
        <v>0</v>
      </c>
      <c r="K144" s="168">
        <f ca="1">IF($C144-K$1&lt;År1,0,J143*(1-VLOOKUP($A144,[1]Hugst!$R$5:$W$9,MATCH(ROUNDUP((K$1)/10,0)*10,[1]Hugst!$R$4:$W$4,0))))</f>
        <v>0</v>
      </c>
      <c r="L144" s="168">
        <f ca="1">IF($C144-L$1&lt;År1,0,K143*(1-VLOOKUP($A144,[1]Hugst!$R$5:$W$9,MATCH(ROUNDUP((L$1)/10,0)*10,[1]Hugst!$R$4:$W$4,0))))</f>
        <v>0</v>
      </c>
      <c r="M144" s="168">
        <f ca="1">IF($C144-M$1&lt;År1,0,L143*(1-VLOOKUP($A144,[1]Hugst!$R$5:$W$9,MATCH(ROUNDUP((M$1)/10,0)*10,[1]Hugst!$R$4:$W$4,0))))</f>
        <v>0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0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8">
        <f ca="1">IF($C145-G$1&lt;År1,0,F144*(1-VLOOKUP($A145,[1]Hugst!$R$5:$W$9,MATCH(ROUNDUP((G$1)/10,0)*10,[1]Hugst!$R$4:$W$4,0))))</f>
        <v>0</v>
      </c>
      <c r="H145" s="168">
        <f ca="1">IF($C145-H$1&lt;År1,0,G144*(1-VLOOKUP($A145,[1]Hugst!$R$5:$W$9,MATCH(ROUNDUP((H$1)/10,0)*10,[1]Hugst!$R$4:$W$4,0))))</f>
        <v>0</v>
      </c>
      <c r="I145" s="168">
        <f ca="1">IF($C145-I$1&lt;År1,0,H144*(1-VLOOKUP($A145,[1]Hugst!$R$5:$W$9,MATCH(ROUNDUP((I$1)/10,0)*10,[1]Hugst!$R$4:$W$4,0))))</f>
        <v>0</v>
      </c>
      <c r="J145" s="168">
        <f ca="1">IF($C145-J$1&lt;År1,0,I144*(1-VLOOKUP($A145,[1]Hugst!$R$5:$W$9,MATCH(ROUNDUP((J$1)/10,0)*10,[1]Hugst!$R$4:$W$4,0))))</f>
        <v>0</v>
      </c>
      <c r="K145" s="168">
        <f ca="1">IF($C145-K$1&lt;År1,0,J144*(1-VLOOKUP($A145,[1]Hugst!$R$5:$W$9,MATCH(ROUNDUP((K$1)/10,0)*10,[1]Hugst!$R$4:$W$4,0))))</f>
        <v>0</v>
      </c>
      <c r="L145" s="168">
        <f ca="1">IF($C145-L$1&lt;År1,0,K144*(1-VLOOKUP($A145,[1]Hugst!$R$5:$W$9,MATCH(ROUNDUP((L$1)/10,0)*10,[1]Hugst!$R$4:$W$4,0))))</f>
        <v>0</v>
      </c>
      <c r="M145" s="168">
        <f ca="1">IF($C145-M$1&lt;År1,0,L144*(1-VLOOKUP($A145,[1]Hugst!$R$5:$W$9,MATCH(ROUNDUP((M$1)/10,0)*10,[1]Hugst!$R$4:$W$4,0))))</f>
        <v>0</v>
      </c>
      <c r="N145" s="168">
        <f ca="1">IF($C145-N$1&lt;År1,0,M144*(1-VLOOKUP($A145,[1]Hugst!$R$5:$W$9,MATCH(ROUNDUP((N$1)/10,0)*10,[1]Hugst!$R$4:$W$4,0))))</f>
        <v>0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0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8">
        <f ca="1">IF($C146-G$1&lt;År1,0,F145*(1-VLOOKUP($A146,[1]Hugst!$R$5:$W$9,MATCH(ROUNDUP((G$1)/10,0)*10,[1]Hugst!$R$4:$W$4,0))))</f>
        <v>0</v>
      </c>
      <c r="H146" s="168">
        <f ca="1">IF($C146-H$1&lt;År1,0,G145*(1-VLOOKUP($A146,[1]Hugst!$R$5:$W$9,MATCH(ROUNDUP((H$1)/10,0)*10,[1]Hugst!$R$4:$W$4,0))))</f>
        <v>0</v>
      </c>
      <c r="I146" s="168">
        <f ca="1">IF($C146-I$1&lt;År1,0,H145*(1-VLOOKUP($A146,[1]Hugst!$R$5:$W$9,MATCH(ROUNDUP((I$1)/10,0)*10,[1]Hugst!$R$4:$W$4,0))))</f>
        <v>0</v>
      </c>
      <c r="J146" s="168">
        <f ca="1">IF($C146-J$1&lt;År1,0,I145*(1-VLOOKUP($A146,[1]Hugst!$R$5:$W$9,MATCH(ROUNDUP((J$1)/10,0)*10,[1]Hugst!$R$4:$W$4,0))))</f>
        <v>0</v>
      </c>
      <c r="K146" s="168">
        <f ca="1">IF($C146-K$1&lt;År1,0,J145*(1-VLOOKUP($A146,[1]Hugst!$R$5:$W$9,MATCH(ROUNDUP((K$1)/10,0)*10,[1]Hugst!$R$4:$W$4,0))))</f>
        <v>0</v>
      </c>
      <c r="L146" s="168">
        <f ca="1">IF($C146-L$1&lt;År1,0,K145*(1-VLOOKUP($A146,[1]Hugst!$R$5:$W$9,MATCH(ROUNDUP((L$1)/10,0)*10,[1]Hugst!$R$4:$W$4,0))))</f>
        <v>0</v>
      </c>
      <c r="M146" s="168">
        <f ca="1">IF($C146-M$1&lt;År1,0,L145*(1-VLOOKUP($A146,[1]Hugst!$R$5:$W$9,MATCH(ROUNDUP((M$1)/10,0)*10,[1]Hugst!$R$4:$W$4,0))))</f>
        <v>0</v>
      </c>
      <c r="N146" s="168">
        <f ca="1">IF($C146-N$1&lt;År1,0,M145*(1-VLOOKUP($A146,[1]Hugst!$R$5:$W$9,MATCH(ROUNDUP((N$1)/10,0)*10,[1]Hugst!$R$4:$W$4,0))))</f>
        <v>0</v>
      </c>
      <c r="O146" s="168">
        <f ca="1">IF($C146-O$1&lt;År1,0,N145*(1-VLOOKUP($A146,[1]Hugst!$R$5:$W$9,MATCH(ROUNDUP((O$1)/10,0)*10,[1]Hugst!$R$4:$W$4,0))))</f>
        <v>0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0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8">
        <f ca="1">IF($C147-G$1&lt;År1,0,F146*(1-VLOOKUP($A147,[1]Hugst!$R$5:$W$9,MATCH(ROUNDUP((G$1)/10,0)*10,[1]Hugst!$R$4:$W$4,0))))</f>
        <v>0</v>
      </c>
      <c r="H147" s="168">
        <f ca="1">IF($C147-H$1&lt;År1,0,G146*(1-VLOOKUP($A147,[1]Hugst!$R$5:$W$9,MATCH(ROUNDUP((H$1)/10,0)*10,[1]Hugst!$R$4:$W$4,0))))</f>
        <v>0</v>
      </c>
      <c r="I147" s="168">
        <f ca="1">IF($C147-I$1&lt;År1,0,H146*(1-VLOOKUP($A147,[1]Hugst!$R$5:$W$9,MATCH(ROUNDUP((I$1)/10,0)*10,[1]Hugst!$R$4:$W$4,0))))</f>
        <v>0</v>
      </c>
      <c r="J147" s="168">
        <f ca="1">IF($C147-J$1&lt;År1,0,I146*(1-VLOOKUP($A147,[1]Hugst!$R$5:$W$9,MATCH(ROUNDUP((J$1)/10,0)*10,[1]Hugst!$R$4:$W$4,0))))</f>
        <v>0</v>
      </c>
      <c r="K147" s="168">
        <f ca="1">IF($C147-K$1&lt;År1,0,J146*(1-VLOOKUP($A147,[1]Hugst!$R$5:$W$9,MATCH(ROUNDUP((K$1)/10,0)*10,[1]Hugst!$R$4:$W$4,0))))</f>
        <v>0</v>
      </c>
      <c r="L147" s="168">
        <f ca="1">IF($C147-L$1&lt;År1,0,K146*(1-VLOOKUP($A147,[1]Hugst!$R$5:$W$9,MATCH(ROUNDUP((L$1)/10,0)*10,[1]Hugst!$R$4:$W$4,0))))</f>
        <v>0</v>
      </c>
      <c r="M147" s="168">
        <f ca="1">IF($C147-M$1&lt;År1,0,L146*(1-VLOOKUP($A147,[1]Hugst!$R$5:$W$9,MATCH(ROUNDUP((M$1)/10,0)*10,[1]Hugst!$R$4:$W$4,0))))</f>
        <v>0</v>
      </c>
      <c r="N147" s="168">
        <f ca="1">IF($C147-N$1&lt;År1,0,M146*(1-VLOOKUP($A147,[1]Hugst!$R$5:$W$9,MATCH(ROUNDUP((N$1)/10,0)*10,[1]Hugst!$R$4:$W$4,0))))</f>
        <v>0</v>
      </c>
      <c r="O147" s="168">
        <f ca="1">IF($C147-O$1&lt;År1,0,N146*(1-VLOOKUP($A147,[1]Hugst!$R$5:$W$9,MATCH(ROUNDUP((O$1)/10,0)*10,[1]Hugst!$R$4:$W$4,0))))</f>
        <v>0</v>
      </c>
      <c r="P147" s="168">
        <f ca="1">IF($C147-P$1&lt;År1,0,O146*(1-VLOOKUP($A147,[1]Hugst!$R$5:$W$9,MATCH(ROUNDUP((P$1)/10,0)*10,[1]Hugst!$R$4:$W$4,0))))</f>
        <v>0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0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8">
        <f ca="1">IF($C148-G$1&lt;År1,0,F147*(1-VLOOKUP($A148,[1]Hugst!$R$5:$W$9,MATCH(ROUNDUP((G$1)/10,0)*10,[1]Hugst!$R$4:$W$4,0))))</f>
        <v>0</v>
      </c>
      <c r="H148" s="168">
        <f ca="1">IF($C148-H$1&lt;År1,0,G147*(1-VLOOKUP($A148,[1]Hugst!$R$5:$W$9,MATCH(ROUNDUP((H$1)/10,0)*10,[1]Hugst!$R$4:$W$4,0))))</f>
        <v>0</v>
      </c>
      <c r="I148" s="168">
        <f ca="1">IF($C148-I$1&lt;År1,0,H147*(1-VLOOKUP($A148,[1]Hugst!$R$5:$W$9,MATCH(ROUNDUP((I$1)/10,0)*10,[1]Hugst!$R$4:$W$4,0))))</f>
        <v>0</v>
      </c>
      <c r="J148" s="168">
        <f ca="1">IF($C148-J$1&lt;År1,0,I147*(1-VLOOKUP($A148,[1]Hugst!$R$5:$W$9,MATCH(ROUNDUP((J$1)/10,0)*10,[1]Hugst!$R$4:$W$4,0))))</f>
        <v>0</v>
      </c>
      <c r="K148" s="168">
        <f ca="1">IF($C148-K$1&lt;År1,0,J147*(1-VLOOKUP($A148,[1]Hugst!$R$5:$W$9,MATCH(ROUNDUP((K$1)/10,0)*10,[1]Hugst!$R$4:$W$4,0))))</f>
        <v>0</v>
      </c>
      <c r="L148" s="168">
        <f ca="1">IF($C148-L$1&lt;År1,0,K147*(1-VLOOKUP($A148,[1]Hugst!$R$5:$W$9,MATCH(ROUNDUP((L$1)/10,0)*10,[1]Hugst!$R$4:$W$4,0))))</f>
        <v>0</v>
      </c>
      <c r="M148" s="168">
        <f ca="1">IF($C148-M$1&lt;År1,0,L147*(1-VLOOKUP($A148,[1]Hugst!$R$5:$W$9,MATCH(ROUNDUP((M$1)/10,0)*10,[1]Hugst!$R$4:$W$4,0))))</f>
        <v>0</v>
      </c>
      <c r="N148" s="168">
        <f ca="1">IF($C148-N$1&lt;År1,0,M147*(1-VLOOKUP($A148,[1]Hugst!$R$5:$W$9,MATCH(ROUNDUP((N$1)/10,0)*10,[1]Hugst!$R$4:$W$4,0))))</f>
        <v>0</v>
      </c>
      <c r="O148" s="168">
        <f ca="1">IF($C148-O$1&lt;År1,0,N147*(1-VLOOKUP($A148,[1]Hugst!$R$5:$W$9,MATCH(ROUNDUP((O$1)/10,0)*10,[1]Hugst!$R$4:$W$4,0))))</f>
        <v>0</v>
      </c>
      <c r="P148" s="168">
        <f ca="1">IF($C148-P$1&lt;År1,0,O147*(1-VLOOKUP($A148,[1]Hugst!$R$5:$W$9,MATCH(ROUNDUP((P$1)/10,0)*10,[1]Hugst!$R$4:$W$4,0))))</f>
        <v>0</v>
      </c>
      <c r="Q148" s="168">
        <f ca="1">IF($C148-Q$1&lt;År1,0,P147*(1-VLOOKUP($A148,[1]Hugst!$R$5:$W$9,MATCH(ROUNDUP((Q$1)/10,0)*10,[1]Hugst!$R$4:$W$4,0))))</f>
        <v>0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0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8">
        <f ca="1">IF($C149-G$1&lt;År1,0,F148*(1-VLOOKUP($A149,[1]Hugst!$R$5:$W$9,MATCH(ROUNDUP((G$1)/10,0)*10,[1]Hugst!$R$4:$W$4,0))))</f>
        <v>0</v>
      </c>
      <c r="H149" s="168">
        <f ca="1">IF($C149-H$1&lt;År1,0,G148*(1-VLOOKUP($A149,[1]Hugst!$R$5:$W$9,MATCH(ROUNDUP((H$1)/10,0)*10,[1]Hugst!$R$4:$W$4,0))))</f>
        <v>0</v>
      </c>
      <c r="I149" s="168">
        <f ca="1">IF($C149-I$1&lt;År1,0,H148*(1-VLOOKUP($A149,[1]Hugst!$R$5:$W$9,MATCH(ROUNDUP((I$1)/10,0)*10,[1]Hugst!$R$4:$W$4,0))))</f>
        <v>0</v>
      </c>
      <c r="J149" s="168">
        <f ca="1">IF($C149-J$1&lt;År1,0,I148*(1-VLOOKUP($A149,[1]Hugst!$R$5:$W$9,MATCH(ROUNDUP((J$1)/10,0)*10,[1]Hugst!$R$4:$W$4,0))))</f>
        <v>0</v>
      </c>
      <c r="K149" s="168">
        <f ca="1">IF($C149-K$1&lt;År1,0,J148*(1-VLOOKUP($A149,[1]Hugst!$R$5:$W$9,MATCH(ROUNDUP((K$1)/10,0)*10,[1]Hugst!$R$4:$W$4,0))))</f>
        <v>0</v>
      </c>
      <c r="L149" s="168">
        <f ca="1">IF($C149-L$1&lt;År1,0,K148*(1-VLOOKUP($A149,[1]Hugst!$R$5:$W$9,MATCH(ROUNDUP((L$1)/10,0)*10,[1]Hugst!$R$4:$W$4,0))))</f>
        <v>0</v>
      </c>
      <c r="M149" s="168">
        <f ca="1">IF($C149-M$1&lt;År1,0,L148*(1-VLOOKUP($A149,[1]Hugst!$R$5:$W$9,MATCH(ROUNDUP((M$1)/10,0)*10,[1]Hugst!$R$4:$W$4,0))))</f>
        <v>0</v>
      </c>
      <c r="N149" s="168">
        <f ca="1">IF($C149-N$1&lt;År1,0,M148*(1-VLOOKUP($A149,[1]Hugst!$R$5:$W$9,MATCH(ROUNDUP((N$1)/10,0)*10,[1]Hugst!$R$4:$W$4,0))))</f>
        <v>0</v>
      </c>
      <c r="O149" s="168">
        <f ca="1">IF($C149-O$1&lt;År1,0,N148*(1-VLOOKUP($A149,[1]Hugst!$R$5:$W$9,MATCH(ROUNDUP((O$1)/10,0)*10,[1]Hugst!$R$4:$W$4,0))))</f>
        <v>0</v>
      </c>
      <c r="P149" s="168">
        <f ca="1">IF($C149-P$1&lt;År1,0,O148*(1-VLOOKUP($A149,[1]Hugst!$R$5:$W$9,MATCH(ROUNDUP((P$1)/10,0)*10,[1]Hugst!$R$4:$W$4,0))))</f>
        <v>0</v>
      </c>
      <c r="Q149" s="168">
        <f ca="1">IF($C149-Q$1&lt;År1,0,P148*(1-VLOOKUP($A149,[1]Hugst!$R$5:$W$9,MATCH(ROUNDUP((Q$1)/10,0)*10,[1]Hugst!$R$4:$W$4,0))))</f>
        <v>0</v>
      </c>
      <c r="R149" s="168">
        <f ca="1">IF($C149-R$1&lt;År1,0,Q148*(1-VLOOKUP($A149,[1]Hugst!$R$5:$W$9,MATCH(ROUNDUP((R$1)/10,0)*10,[1]Hugst!$R$4:$W$4,0))))</f>
        <v>0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0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8">
        <f ca="1">IF($C150-G$1&lt;År1,0,F149*(1-VLOOKUP($A150,[1]Hugst!$R$5:$W$9,MATCH(ROUNDUP((G$1)/10,0)*10,[1]Hugst!$R$4:$W$4,0))))</f>
        <v>0</v>
      </c>
      <c r="H150" s="168">
        <f ca="1">IF($C150-H$1&lt;År1,0,G149*(1-VLOOKUP($A150,[1]Hugst!$R$5:$W$9,MATCH(ROUNDUP((H$1)/10,0)*10,[1]Hugst!$R$4:$W$4,0))))</f>
        <v>0</v>
      </c>
      <c r="I150" s="168">
        <f ca="1">IF($C150-I$1&lt;År1,0,H149*(1-VLOOKUP($A150,[1]Hugst!$R$5:$W$9,MATCH(ROUNDUP((I$1)/10,0)*10,[1]Hugst!$R$4:$W$4,0))))</f>
        <v>0</v>
      </c>
      <c r="J150" s="168">
        <f ca="1">IF($C150-J$1&lt;År1,0,I149*(1-VLOOKUP($A150,[1]Hugst!$R$5:$W$9,MATCH(ROUNDUP((J$1)/10,0)*10,[1]Hugst!$R$4:$W$4,0))))</f>
        <v>0</v>
      </c>
      <c r="K150" s="168">
        <f ca="1">IF($C150-K$1&lt;År1,0,J149*(1-VLOOKUP($A150,[1]Hugst!$R$5:$W$9,MATCH(ROUNDUP((K$1)/10,0)*10,[1]Hugst!$R$4:$W$4,0))))</f>
        <v>0</v>
      </c>
      <c r="L150" s="168">
        <f ca="1">IF($C150-L$1&lt;År1,0,K149*(1-VLOOKUP($A150,[1]Hugst!$R$5:$W$9,MATCH(ROUNDUP((L$1)/10,0)*10,[1]Hugst!$R$4:$W$4,0))))</f>
        <v>0</v>
      </c>
      <c r="M150" s="168">
        <f ca="1">IF($C150-M$1&lt;År1,0,L149*(1-VLOOKUP($A150,[1]Hugst!$R$5:$W$9,MATCH(ROUNDUP((M$1)/10,0)*10,[1]Hugst!$R$4:$W$4,0))))</f>
        <v>0</v>
      </c>
      <c r="N150" s="168">
        <f ca="1">IF($C150-N$1&lt;År1,0,M149*(1-VLOOKUP($A150,[1]Hugst!$R$5:$W$9,MATCH(ROUNDUP((N$1)/10,0)*10,[1]Hugst!$R$4:$W$4,0))))</f>
        <v>0</v>
      </c>
      <c r="O150" s="168">
        <f ca="1">IF($C150-O$1&lt;År1,0,N149*(1-VLOOKUP($A150,[1]Hugst!$R$5:$W$9,MATCH(ROUNDUP((O$1)/10,0)*10,[1]Hugst!$R$4:$W$4,0))))</f>
        <v>0</v>
      </c>
      <c r="P150" s="168">
        <f ca="1">IF($C150-P$1&lt;År1,0,O149*(1-VLOOKUP($A150,[1]Hugst!$R$5:$W$9,MATCH(ROUNDUP((P$1)/10,0)*10,[1]Hugst!$R$4:$W$4,0))))</f>
        <v>0</v>
      </c>
      <c r="Q150" s="168">
        <f ca="1">IF($C150-Q$1&lt;År1,0,P149*(1-VLOOKUP($A150,[1]Hugst!$R$5:$W$9,MATCH(ROUNDUP((Q$1)/10,0)*10,[1]Hugst!$R$4:$W$4,0))))</f>
        <v>0</v>
      </c>
      <c r="R150" s="168">
        <f ca="1">IF($C150-R$1&lt;År1,0,Q149*(1-VLOOKUP($A150,[1]Hugst!$R$5:$W$9,MATCH(ROUNDUP((R$1)/10,0)*10,[1]Hugst!$R$4:$W$4,0))))</f>
        <v>0</v>
      </c>
      <c r="S150" s="168">
        <f ca="1">IF($C150-S$1&lt;År1,0,R149*(1-VLOOKUP($A150,[1]Hugst!$R$5:$W$9,MATCH(ROUNDUP((S$1)/10,0)*10,[1]Hugst!$R$4:$W$4,0))))</f>
        <v>0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0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8">
        <f ca="1">IF($C151-G$1&lt;År1,0,F150*(1-VLOOKUP($A151,[1]Hugst!$R$5:$W$9,MATCH(ROUNDUP((G$1)/10,0)*10,[1]Hugst!$R$4:$W$4,0))))</f>
        <v>0</v>
      </c>
      <c r="H151" s="168">
        <f ca="1">IF($C151-H$1&lt;År1,0,G150*(1-VLOOKUP($A151,[1]Hugst!$R$5:$W$9,MATCH(ROUNDUP((H$1)/10,0)*10,[1]Hugst!$R$4:$W$4,0))))</f>
        <v>0</v>
      </c>
      <c r="I151" s="168">
        <f ca="1">IF($C151-I$1&lt;År1,0,H150*(1-VLOOKUP($A151,[1]Hugst!$R$5:$W$9,MATCH(ROUNDUP((I$1)/10,0)*10,[1]Hugst!$R$4:$W$4,0))))</f>
        <v>0</v>
      </c>
      <c r="J151" s="168">
        <f ca="1">IF($C151-J$1&lt;År1,0,I150*(1-VLOOKUP($A151,[1]Hugst!$R$5:$W$9,MATCH(ROUNDUP((J$1)/10,0)*10,[1]Hugst!$R$4:$W$4,0))))</f>
        <v>0</v>
      </c>
      <c r="K151" s="168">
        <f ca="1">IF($C151-K$1&lt;År1,0,J150*(1-VLOOKUP($A151,[1]Hugst!$R$5:$W$9,MATCH(ROUNDUP((K$1)/10,0)*10,[1]Hugst!$R$4:$W$4,0))))</f>
        <v>0</v>
      </c>
      <c r="L151" s="168">
        <f ca="1">IF($C151-L$1&lt;År1,0,K150*(1-VLOOKUP($A151,[1]Hugst!$R$5:$W$9,MATCH(ROUNDUP((L$1)/10,0)*10,[1]Hugst!$R$4:$W$4,0))))</f>
        <v>0</v>
      </c>
      <c r="M151" s="168">
        <f ca="1">IF($C151-M$1&lt;År1,0,L150*(1-VLOOKUP($A151,[1]Hugst!$R$5:$W$9,MATCH(ROUNDUP((M$1)/10,0)*10,[1]Hugst!$R$4:$W$4,0))))</f>
        <v>0</v>
      </c>
      <c r="N151" s="168">
        <f ca="1">IF($C151-N$1&lt;År1,0,M150*(1-VLOOKUP($A151,[1]Hugst!$R$5:$W$9,MATCH(ROUNDUP((N$1)/10,0)*10,[1]Hugst!$R$4:$W$4,0))))</f>
        <v>0</v>
      </c>
      <c r="O151" s="168">
        <f ca="1">IF($C151-O$1&lt;År1,0,N150*(1-VLOOKUP($A151,[1]Hugst!$R$5:$W$9,MATCH(ROUNDUP((O$1)/10,0)*10,[1]Hugst!$R$4:$W$4,0))))</f>
        <v>0</v>
      </c>
      <c r="P151" s="168">
        <f ca="1">IF($C151-P$1&lt;År1,0,O150*(1-VLOOKUP($A151,[1]Hugst!$R$5:$W$9,MATCH(ROUNDUP((P$1)/10,0)*10,[1]Hugst!$R$4:$W$4,0))))</f>
        <v>0</v>
      </c>
      <c r="Q151" s="168">
        <f ca="1">IF($C151-Q$1&lt;År1,0,P150*(1-VLOOKUP($A151,[1]Hugst!$R$5:$W$9,MATCH(ROUNDUP((Q$1)/10,0)*10,[1]Hugst!$R$4:$W$4,0))))</f>
        <v>0</v>
      </c>
      <c r="R151" s="168">
        <f ca="1">IF($C151-R$1&lt;År1,0,Q150*(1-VLOOKUP($A151,[1]Hugst!$R$5:$W$9,MATCH(ROUNDUP((R$1)/10,0)*10,[1]Hugst!$R$4:$W$4,0))))</f>
        <v>0</v>
      </c>
      <c r="S151" s="168">
        <f ca="1">IF($C151-S$1&lt;År1,0,R150*(1-VLOOKUP($A151,[1]Hugst!$R$5:$W$9,MATCH(ROUNDUP((S$1)/10,0)*10,[1]Hugst!$R$4:$W$4,0))))</f>
        <v>0</v>
      </c>
      <c r="T151" s="168">
        <f ca="1">IF($C151-T$1&lt;År1,0,S150*(1-VLOOKUP($A151,[1]Hugst!$R$5:$W$9,MATCH(ROUNDUP((T$1)/10,0)*10,[1]Hugst!$R$4:$W$4,0))))</f>
        <v>0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0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8">
        <f ca="1">IF($C152-G$1&lt;År1,0,F151*(1-VLOOKUP($A152,[1]Hugst!$R$5:$W$9,MATCH(ROUNDUP((G$1)/10,0)*10,[1]Hugst!$R$4:$W$4,0))))</f>
        <v>0</v>
      </c>
      <c r="H152" s="168">
        <f ca="1">IF($C152-H$1&lt;År1,0,G151*(1-VLOOKUP($A152,[1]Hugst!$R$5:$W$9,MATCH(ROUNDUP((H$1)/10,0)*10,[1]Hugst!$R$4:$W$4,0))))</f>
        <v>0</v>
      </c>
      <c r="I152" s="168">
        <f ca="1">IF($C152-I$1&lt;År1,0,H151*(1-VLOOKUP($A152,[1]Hugst!$R$5:$W$9,MATCH(ROUNDUP((I$1)/10,0)*10,[1]Hugst!$R$4:$W$4,0))))</f>
        <v>0</v>
      </c>
      <c r="J152" s="168">
        <f ca="1">IF($C152-J$1&lt;År1,0,I151*(1-VLOOKUP($A152,[1]Hugst!$R$5:$W$9,MATCH(ROUNDUP((J$1)/10,0)*10,[1]Hugst!$R$4:$W$4,0))))</f>
        <v>0</v>
      </c>
      <c r="K152" s="168">
        <f ca="1">IF($C152-K$1&lt;År1,0,J151*(1-VLOOKUP($A152,[1]Hugst!$R$5:$W$9,MATCH(ROUNDUP((K$1)/10,0)*10,[1]Hugst!$R$4:$W$4,0))))</f>
        <v>0</v>
      </c>
      <c r="L152" s="168">
        <f ca="1">IF($C152-L$1&lt;År1,0,K151*(1-VLOOKUP($A152,[1]Hugst!$R$5:$W$9,MATCH(ROUNDUP((L$1)/10,0)*10,[1]Hugst!$R$4:$W$4,0))))</f>
        <v>0</v>
      </c>
      <c r="M152" s="168">
        <f ca="1">IF($C152-M$1&lt;År1,0,L151*(1-VLOOKUP($A152,[1]Hugst!$R$5:$W$9,MATCH(ROUNDUP((M$1)/10,0)*10,[1]Hugst!$R$4:$W$4,0))))</f>
        <v>0</v>
      </c>
      <c r="N152" s="168">
        <f ca="1">IF($C152-N$1&lt;År1,0,M151*(1-VLOOKUP($A152,[1]Hugst!$R$5:$W$9,MATCH(ROUNDUP((N$1)/10,0)*10,[1]Hugst!$R$4:$W$4,0))))</f>
        <v>0</v>
      </c>
      <c r="O152" s="168">
        <f ca="1">IF($C152-O$1&lt;År1,0,N151*(1-VLOOKUP($A152,[1]Hugst!$R$5:$W$9,MATCH(ROUNDUP((O$1)/10,0)*10,[1]Hugst!$R$4:$W$4,0))))</f>
        <v>0</v>
      </c>
      <c r="P152" s="168">
        <f ca="1">IF($C152-P$1&lt;År1,0,O151*(1-VLOOKUP($A152,[1]Hugst!$R$5:$W$9,MATCH(ROUNDUP((P$1)/10,0)*10,[1]Hugst!$R$4:$W$4,0))))</f>
        <v>0</v>
      </c>
      <c r="Q152" s="168">
        <f ca="1">IF($C152-Q$1&lt;År1,0,P151*(1-VLOOKUP($A152,[1]Hugst!$R$5:$W$9,MATCH(ROUNDUP((Q$1)/10,0)*10,[1]Hugst!$R$4:$W$4,0))))</f>
        <v>0</v>
      </c>
      <c r="R152" s="168">
        <f ca="1">IF($C152-R$1&lt;År1,0,Q151*(1-VLOOKUP($A152,[1]Hugst!$R$5:$W$9,MATCH(ROUNDUP((R$1)/10,0)*10,[1]Hugst!$R$4:$W$4,0))))</f>
        <v>0</v>
      </c>
      <c r="S152" s="168">
        <f ca="1">IF($C152-S$1&lt;År1,0,R151*(1-VLOOKUP($A152,[1]Hugst!$R$5:$W$9,MATCH(ROUNDUP((S$1)/10,0)*10,[1]Hugst!$R$4:$W$4,0))))</f>
        <v>0</v>
      </c>
      <c r="T152" s="168">
        <f ca="1">IF($C152-T$1&lt;År1,0,S151*(1-VLOOKUP($A152,[1]Hugst!$R$5:$W$9,MATCH(ROUNDUP((T$1)/10,0)*10,[1]Hugst!$R$4:$W$4,0))))</f>
        <v>0</v>
      </c>
      <c r="U152" s="168">
        <f ca="1">IF($C152-U$1&lt;År1,0,T151*(1-VLOOKUP($A152,[1]Hugst!$R$5:$W$9,MATCH(ROUNDUP((U$1)/10,0)*10,[1]Hugst!$R$4:$W$4,0))))</f>
        <v>0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0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8">
        <f ca="1">IF($C153-G$1&lt;År1,0,F152*(1-VLOOKUP($A153,[1]Hugst!$R$5:$W$9,MATCH(ROUNDUP((G$1)/10,0)*10,[1]Hugst!$R$4:$W$4,0))))</f>
        <v>0</v>
      </c>
      <c r="H153" s="168">
        <f ca="1">IF($C153-H$1&lt;År1,0,G152*(1-VLOOKUP($A153,[1]Hugst!$R$5:$W$9,MATCH(ROUNDUP((H$1)/10,0)*10,[1]Hugst!$R$4:$W$4,0))))</f>
        <v>0</v>
      </c>
      <c r="I153" s="168">
        <f ca="1">IF($C153-I$1&lt;År1,0,H152*(1-VLOOKUP($A153,[1]Hugst!$R$5:$W$9,MATCH(ROUNDUP((I$1)/10,0)*10,[1]Hugst!$R$4:$W$4,0))))</f>
        <v>0</v>
      </c>
      <c r="J153" s="168">
        <f ca="1">IF($C153-J$1&lt;År1,0,I152*(1-VLOOKUP($A153,[1]Hugst!$R$5:$W$9,MATCH(ROUNDUP((J$1)/10,0)*10,[1]Hugst!$R$4:$W$4,0))))</f>
        <v>0</v>
      </c>
      <c r="K153" s="168">
        <f ca="1">IF($C153-K$1&lt;År1,0,J152*(1-VLOOKUP($A153,[1]Hugst!$R$5:$W$9,MATCH(ROUNDUP((K$1)/10,0)*10,[1]Hugst!$R$4:$W$4,0))))</f>
        <v>0</v>
      </c>
      <c r="L153" s="168">
        <f ca="1">IF($C153-L$1&lt;År1,0,K152*(1-VLOOKUP($A153,[1]Hugst!$R$5:$W$9,MATCH(ROUNDUP((L$1)/10,0)*10,[1]Hugst!$R$4:$W$4,0))))</f>
        <v>0</v>
      </c>
      <c r="M153" s="168">
        <f ca="1">IF($C153-M$1&lt;År1,0,L152*(1-VLOOKUP($A153,[1]Hugst!$R$5:$W$9,MATCH(ROUNDUP((M$1)/10,0)*10,[1]Hugst!$R$4:$W$4,0))))</f>
        <v>0</v>
      </c>
      <c r="N153" s="168">
        <f ca="1">IF($C153-N$1&lt;År1,0,M152*(1-VLOOKUP($A153,[1]Hugst!$R$5:$W$9,MATCH(ROUNDUP((N$1)/10,0)*10,[1]Hugst!$R$4:$W$4,0))))</f>
        <v>0</v>
      </c>
      <c r="O153" s="168">
        <f ca="1">IF($C153-O$1&lt;År1,0,N152*(1-VLOOKUP($A153,[1]Hugst!$R$5:$W$9,MATCH(ROUNDUP((O$1)/10,0)*10,[1]Hugst!$R$4:$W$4,0))))</f>
        <v>0</v>
      </c>
      <c r="P153" s="168">
        <f ca="1">IF($C153-P$1&lt;År1,0,O152*(1-VLOOKUP($A153,[1]Hugst!$R$5:$W$9,MATCH(ROUNDUP((P$1)/10,0)*10,[1]Hugst!$R$4:$W$4,0))))</f>
        <v>0</v>
      </c>
      <c r="Q153" s="168">
        <f ca="1">IF($C153-Q$1&lt;År1,0,P152*(1-VLOOKUP($A153,[1]Hugst!$R$5:$W$9,MATCH(ROUNDUP((Q$1)/10,0)*10,[1]Hugst!$R$4:$W$4,0))))</f>
        <v>0</v>
      </c>
      <c r="R153" s="168">
        <f ca="1">IF($C153-R$1&lt;År1,0,Q152*(1-VLOOKUP($A153,[1]Hugst!$R$5:$W$9,MATCH(ROUNDUP((R$1)/10,0)*10,[1]Hugst!$R$4:$W$4,0))))</f>
        <v>0</v>
      </c>
      <c r="S153" s="168">
        <f ca="1">IF($C153-S$1&lt;År1,0,R152*(1-VLOOKUP($A153,[1]Hugst!$R$5:$W$9,MATCH(ROUNDUP((S$1)/10,0)*10,[1]Hugst!$R$4:$W$4,0))))</f>
        <v>0</v>
      </c>
      <c r="T153" s="168">
        <f ca="1">IF($C153-T$1&lt;År1,0,S152*(1-VLOOKUP($A153,[1]Hugst!$R$5:$W$9,MATCH(ROUNDUP((T$1)/10,0)*10,[1]Hugst!$R$4:$W$4,0))))</f>
        <v>0</v>
      </c>
      <c r="U153" s="168">
        <f ca="1">IF($C153-U$1&lt;År1,0,T152*(1-VLOOKUP($A153,[1]Hugst!$R$5:$W$9,MATCH(ROUNDUP((U$1)/10,0)*10,[1]Hugst!$R$4:$W$4,0))))</f>
        <v>0</v>
      </c>
      <c r="V153" s="168">
        <f ca="1">IF($C153-V$1&lt;År1,0,U152*(1-VLOOKUP($A153,[1]Hugst!$R$5:$W$9,MATCH(ROUNDUP((V$1)/10,0)*10,[1]Hugst!$R$4:$W$4,0))))</f>
        <v>0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0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8">
        <f ca="1">IF($C154-G$1&lt;År1,0,F153*(1-VLOOKUP($A154,[1]Hugst!$R$5:$W$9,MATCH(ROUNDUP((G$1)/10,0)*10,[1]Hugst!$R$4:$W$4,0))))</f>
        <v>0</v>
      </c>
      <c r="H154" s="168">
        <f ca="1">IF($C154-H$1&lt;År1,0,G153*(1-VLOOKUP($A154,[1]Hugst!$R$5:$W$9,MATCH(ROUNDUP((H$1)/10,0)*10,[1]Hugst!$R$4:$W$4,0))))</f>
        <v>0</v>
      </c>
      <c r="I154" s="168">
        <f ca="1">IF($C154-I$1&lt;År1,0,H153*(1-VLOOKUP($A154,[1]Hugst!$R$5:$W$9,MATCH(ROUNDUP((I$1)/10,0)*10,[1]Hugst!$R$4:$W$4,0))))</f>
        <v>0</v>
      </c>
      <c r="J154" s="168">
        <f ca="1">IF($C154-J$1&lt;År1,0,I153*(1-VLOOKUP($A154,[1]Hugst!$R$5:$W$9,MATCH(ROUNDUP((J$1)/10,0)*10,[1]Hugst!$R$4:$W$4,0))))</f>
        <v>0</v>
      </c>
      <c r="K154" s="168">
        <f ca="1">IF($C154-K$1&lt;År1,0,J153*(1-VLOOKUP($A154,[1]Hugst!$R$5:$W$9,MATCH(ROUNDUP((K$1)/10,0)*10,[1]Hugst!$R$4:$W$4,0))))</f>
        <v>0</v>
      </c>
      <c r="L154" s="168">
        <f ca="1">IF($C154-L$1&lt;År1,0,K153*(1-VLOOKUP($A154,[1]Hugst!$R$5:$W$9,MATCH(ROUNDUP((L$1)/10,0)*10,[1]Hugst!$R$4:$W$4,0))))</f>
        <v>0</v>
      </c>
      <c r="M154" s="168">
        <f ca="1">IF($C154-M$1&lt;År1,0,L153*(1-VLOOKUP($A154,[1]Hugst!$R$5:$W$9,MATCH(ROUNDUP((M$1)/10,0)*10,[1]Hugst!$R$4:$W$4,0))))</f>
        <v>0</v>
      </c>
      <c r="N154" s="168">
        <f ca="1">IF($C154-N$1&lt;År1,0,M153*(1-VLOOKUP($A154,[1]Hugst!$R$5:$W$9,MATCH(ROUNDUP((N$1)/10,0)*10,[1]Hugst!$R$4:$W$4,0))))</f>
        <v>0</v>
      </c>
      <c r="O154" s="168">
        <f ca="1">IF($C154-O$1&lt;År1,0,N153*(1-VLOOKUP($A154,[1]Hugst!$R$5:$W$9,MATCH(ROUNDUP((O$1)/10,0)*10,[1]Hugst!$R$4:$W$4,0))))</f>
        <v>0</v>
      </c>
      <c r="P154" s="168">
        <f ca="1">IF($C154-P$1&lt;År1,0,O153*(1-VLOOKUP($A154,[1]Hugst!$R$5:$W$9,MATCH(ROUNDUP((P$1)/10,0)*10,[1]Hugst!$R$4:$W$4,0))))</f>
        <v>0</v>
      </c>
      <c r="Q154" s="168">
        <f ca="1">IF($C154-Q$1&lt;År1,0,P153*(1-VLOOKUP($A154,[1]Hugst!$R$5:$W$9,MATCH(ROUNDUP((Q$1)/10,0)*10,[1]Hugst!$R$4:$W$4,0))))</f>
        <v>0</v>
      </c>
      <c r="R154" s="168">
        <f ca="1">IF($C154-R$1&lt;År1,0,Q153*(1-VLOOKUP($A154,[1]Hugst!$R$5:$W$9,MATCH(ROUNDUP((R$1)/10,0)*10,[1]Hugst!$R$4:$W$4,0))))</f>
        <v>0</v>
      </c>
      <c r="S154" s="168">
        <f ca="1">IF($C154-S$1&lt;År1,0,R153*(1-VLOOKUP($A154,[1]Hugst!$R$5:$W$9,MATCH(ROUNDUP((S$1)/10,0)*10,[1]Hugst!$R$4:$W$4,0))))</f>
        <v>0</v>
      </c>
      <c r="T154" s="168">
        <f ca="1">IF($C154-T$1&lt;År1,0,S153*(1-VLOOKUP($A154,[1]Hugst!$R$5:$W$9,MATCH(ROUNDUP((T$1)/10,0)*10,[1]Hugst!$R$4:$W$4,0))))</f>
        <v>0</v>
      </c>
      <c r="U154" s="168">
        <f ca="1">IF($C154-U$1&lt;År1,0,T153*(1-VLOOKUP($A154,[1]Hugst!$R$5:$W$9,MATCH(ROUNDUP((U$1)/10,0)*10,[1]Hugst!$R$4:$W$4,0))))</f>
        <v>0</v>
      </c>
      <c r="V154" s="168">
        <f ca="1">IF($C154-V$1&lt;År1,0,U153*(1-VLOOKUP($A154,[1]Hugst!$R$5:$W$9,MATCH(ROUNDUP((V$1)/10,0)*10,[1]Hugst!$R$4:$W$4,0))))</f>
        <v>0</v>
      </c>
      <c r="W154" s="168">
        <f ca="1">IF($C154-W$1&lt;År1,0,V153*(1-VLOOKUP($A154,[1]Hugst!$R$5:$W$9,MATCH(ROUNDUP((W$1)/10,0)*10,[1]Hugst!$R$4:$W$4,0))))</f>
        <v>0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0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8">
        <f ca="1">IF($C155-G$1&lt;År1,0,F154*(1-VLOOKUP($A155,[1]Hugst!$R$5:$W$9,MATCH(ROUNDUP((G$1)/10,0)*10,[1]Hugst!$R$4:$W$4,0))))</f>
        <v>0</v>
      </c>
      <c r="H155" s="168">
        <f ca="1">IF($C155-H$1&lt;År1,0,G154*(1-VLOOKUP($A155,[1]Hugst!$R$5:$W$9,MATCH(ROUNDUP((H$1)/10,0)*10,[1]Hugst!$R$4:$W$4,0))))</f>
        <v>0</v>
      </c>
      <c r="I155" s="168">
        <f ca="1">IF($C155-I$1&lt;År1,0,H154*(1-VLOOKUP($A155,[1]Hugst!$R$5:$W$9,MATCH(ROUNDUP((I$1)/10,0)*10,[1]Hugst!$R$4:$W$4,0))))</f>
        <v>0</v>
      </c>
      <c r="J155" s="168">
        <f ca="1">IF($C155-J$1&lt;År1,0,I154*(1-VLOOKUP($A155,[1]Hugst!$R$5:$W$9,MATCH(ROUNDUP((J$1)/10,0)*10,[1]Hugst!$R$4:$W$4,0))))</f>
        <v>0</v>
      </c>
      <c r="K155" s="168">
        <f ca="1">IF($C155-K$1&lt;År1,0,J154*(1-VLOOKUP($A155,[1]Hugst!$R$5:$W$9,MATCH(ROUNDUP((K$1)/10,0)*10,[1]Hugst!$R$4:$W$4,0))))</f>
        <v>0</v>
      </c>
      <c r="L155" s="168">
        <f ca="1">IF($C155-L$1&lt;År1,0,K154*(1-VLOOKUP($A155,[1]Hugst!$R$5:$W$9,MATCH(ROUNDUP((L$1)/10,0)*10,[1]Hugst!$R$4:$W$4,0))))</f>
        <v>0</v>
      </c>
      <c r="M155" s="168">
        <f ca="1">IF($C155-M$1&lt;År1,0,L154*(1-VLOOKUP($A155,[1]Hugst!$R$5:$W$9,MATCH(ROUNDUP((M$1)/10,0)*10,[1]Hugst!$R$4:$W$4,0))))</f>
        <v>0</v>
      </c>
      <c r="N155" s="168">
        <f ca="1">IF($C155-N$1&lt;År1,0,M154*(1-VLOOKUP($A155,[1]Hugst!$R$5:$W$9,MATCH(ROUNDUP((N$1)/10,0)*10,[1]Hugst!$R$4:$W$4,0))))</f>
        <v>0</v>
      </c>
      <c r="O155" s="168">
        <f ca="1">IF($C155-O$1&lt;År1,0,N154*(1-VLOOKUP($A155,[1]Hugst!$R$5:$W$9,MATCH(ROUNDUP((O$1)/10,0)*10,[1]Hugst!$R$4:$W$4,0))))</f>
        <v>0</v>
      </c>
      <c r="P155" s="168">
        <f ca="1">IF($C155-P$1&lt;År1,0,O154*(1-VLOOKUP($A155,[1]Hugst!$R$5:$W$9,MATCH(ROUNDUP((P$1)/10,0)*10,[1]Hugst!$R$4:$W$4,0))))</f>
        <v>0</v>
      </c>
      <c r="Q155" s="168">
        <f ca="1">IF($C155-Q$1&lt;År1,0,P154*(1-VLOOKUP($A155,[1]Hugst!$R$5:$W$9,MATCH(ROUNDUP((Q$1)/10,0)*10,[1]Hugst!$R$4:$W$4,0))))</f>
        <v>0</v>
      </c>
      <c r="R155" s="168">
        <f ca="1">IF($C155-R$1&lt;År1,0,Q154*(1-VLOOKUP($A155,[1]Hugst!$R$5:$W$9,MATCH(ROUNDUP((R$1)/10,0)*10,[1]Hugst!$R$4:$W$4,0))))</f>
        <v>0</v>
      </c>
      <c r="S155" s="168">
        <f ca="1">IF($C155-S$1&lt;År1,0,R154*(1-VLOOKUP($A155,[1]Hugst!$R$5:$W$9,MATCH(ROUNDUP((S$1)/10,0)*10,[1]Hugst!$R$4:$W$4,0))))</f>
        <v>0</v>
      </c>
      <c r="T155" s="168">
        <f ca="1">IF($C155-T$1&lt;År1,0,S154*(1-VLOOKUP($A155,[1]Hugst!$R$5:$W$9,MATCH(ROUNDUP((T$1)/10,0)*10,[1]Hugst!$R$4:$W$4,0))))</f>
        <v>0</v>
      </c>
      <c r="U155" s="168">
        <f ca="1">IF($C155-U$1&lt;År1,0,T154*(1-VLOOKUP($A155,[1]Hugst!$R$5:$W$9,MATCH(ROUNDUP((U$1)/10,0)*10,[1]Hugst!$R$4:$W$4,0))))</f>
        <v>0</v>
      </c>
      <c r="V155" s="168">
        <f ca="1">IF($C155-V$1&lt;År1,0,U154*(1-VLOOKUP($A155,[1]Hugst!$R$5:$W$9,MATCH(ROUNDUP((V$1)/10,0)*10,[1]Hugst!$R$4:$W$4,0))))</f>
        <v>0</v>
      </c>
      <c r="W155" s="168">
        <f ca="1">IF($C155-W$1&lt;År1,0,V154*(1-VLOOKUP($A155,[1]Hugst!$R$5:$W$9,MATCH(ROUNDUP((W$1)/10,0)*10,[1]Hugst!$R$4:$W$4,0))))</f>
        <v>0</v>
      </c>
      <c r="X155" s="168">
        <f ca="1">IF($C155-X$1&lt;År1,0,W154*(1-VLOOKUP($A155,[1]Hugst!$R$5:$W$9,MATCH(ROUNDUP((X$1)/10,0)*10,[1]Hugst!$R$4:$W$4,0))))</f>
        <v>0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0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8">
        <f ca="1">IF($C156-G$1&lt;År1,0,F155*(1-VLOOKUP($A156,[1]Hugst!$R$5:$W$9,MATCH(ROUNDUP((G$1)/10,0)*10,[1]Hugst!$R$4:$W$4,0))))</f>
        <v>0</v>
      </c>
      <c r="H156" s="168">
        <f ca="1">IF($C156-H$1&lt;År1,0,G155*(1-VLOOKUP($A156,[1]Hugst!$R$5:$W$9,MATCH(ROUNDUP((H$1)/10,0)*10,[1]Hugst!$R$4:$W$4,0))))</f>
        <v>0</v>
      </c>
      <c r="I156" s="168">
        <f ca="1">IF($C156-I$1&lt;År1,0,H155*(1-VLOOKUP($A156,[1]Hugst!$R$5:$W$9,MATCH(ROUNDUP((I$1)/10,0)*10,[1]Hugst!$R$4:$W$4,0))))</f>
        <v>0</v>
      </c>
      <c r="J156" s="168">
        <f ca="1">IF($C156-J$1&lt;År1,0,I155*(1-VLOOKUP($A156,[1]Hugst!$R$5:$W$9,MATCH(ROUNDUP((J$1)/10,0)*10,[1]Hugst!$R$4:$W$4,0))))</f>
        <v>0</v>
      </c>
      <c r="K156" s="168">
        <f ca="1">IF($C156-K$1&lt;År1,0,J155*(1-VLOOKUP($A156,[1]Hugst!$R$5:$W$9,MATCH(ROUNDUP((K$1)/10,0)*10,[1]Hugst!$R$4:$W$4,0))))</f>
        <v>0</v>
      </c>
      <c r="L156" s="168">
        <f ca="1">IF($C156-L$1&lt;År1,0,K155*(1-VLOOKUP($A156,[1]Hugst!$R$5:$W$9,MATCH(ROUNDUP((L$1)/10,0)*10,[1]Hugst!$R$4:$W$4,0))))</f>
        <v>0</v>
      </c>
      <c r="M156" s="168">
        <f ca="1">IF($C156-M$1&lt;År1,0,L155*(1-VLOOKUP($A156,[1]Hugst!$R$5:$W$9,MATCH(ROUNDUP((M$1)/10,0)*10,[1]Hugst!$R$4:$W$4,0))))</f>
        <v>0</v>
      </c>
      <c r="N156" s="168">
        <f ca="1">IF($C156-N$1&lt;År1,0,M155*(1-VLOOKUP($A156,[1]Hugst!$R$5:$W$9,MATCH(ROUNDUP((N$1)/10,0)*10,[1]Hugst!$R$4:$W$4,0))))</f>
        <v>0</v>
      </c>
      <c r="O156" s="168">
        <f ca="1">IF($C156-O$1&lt;År1,0,N155*(1-VLOOKUP($A156,[1]Hugst!$R$5:$W$9,MATCH(ROUNDUP((O$1)/10,0)*10,[1]Hugst!$R$4:$W$4,0))))</f>
        <v>0</v>
      </c>
      <c r="P156" s="168">
        <f ca="1">IF($C156-P$1&lt;År1,0,O155*(1-VLOOKUP($A156,[1]Hugst!$R$5:$W$9,MATCH(ROUNDUP((P$1)/10,0)*10,[1]Hugst!$R$4:$W$4,0))))</f>
        <v>0</v>
      </c>
      <c r="Q156" s="168">
        <f ca="1">IF($C156-Q$1&lt;År1,0,P155*(1-VLOOKUP($A156,[1]Hugst!$R$5:$W$9,MATCH(ROUNDUP((Q$1)/10,0)*10,[1]Hugst!$R$4:$W$4,0))))</f>
        <v>0</v>
      </c>
      <c r="R156" s="168">
        <f ca="1">IF($C156-R$1&lt;År1,0,Q155*(1-VLOOKUP($A156,[1]Hugst!$R$5:$W$9,MATCH(ROUNDUP((R$1)/10,0)*10,[1]Hugst!$R$4:$W$4,0))))</f>
        <v>0</v>
      </c>
      <c r="S156" s="168">
        <f ca="1">IF($C156-S$1&lt;År1,0,R155*(1-VLOOKUP($A156,[1]Hugst!$R$5:$W$9,MATCH(ROUNDUP((S$1)/10,0)*10,[1]Hugst!$R$4:$W$4,0))))</f>
        <v>0</v>
      </c>
      <c r="T156" s="168">
        <f ca="1">IF($C156-T$1&lt;År1,0,S155*(1-VLOOKUP($A156,[1]Hugst!$R$5:$W$9,MATCH(ROUNDUP((T$1)/10,0)*10,[1]Hugst!$R$4:$W$4,0))))</f>
        <v>0</v>
      </c>
      <c r="U156" s="168">
        <f ca="1">IF($C156-U$1&lt;År1,0,T155*(1-VLOOKUP($A156,[1]Hugst!$R$5:$W$9,MATCH(ROUNDUP((U$1)/10,0)*10,[1]Hugst!$R$4:$W$4,0))))</f>
        <v>0</v>
      </c>
      <c r="V156" s="168">
        <f ca="1">IF($C156-V$1&lt;År1,0,U155*(1-VLOOKUP($A156,[1]Hugst!$R$5:$W$9,MATCH(ROUNDUP((V$1)/10,0)*10,[1]Hugst!$R$4:$W$4,0))))</f>
        <v>0</v>
      </c>
      <c r="W156" s="168">
        <f ca="1">IF($C156-W$1&lt;År1,0,V155*(1-VLOOKUP($A156,[1]Hugst!$R$5:$W$9,MATCH(ROUNDUP((W$1)/10,0)*10,[1]Hugst!$R$4:$W$4,0))))</f>
        <v>0</v>
      </c>
      <c r="X156" s="168">
        <f ca="1">IF($C156-X$1&lt;År1,0,W155*(1-VLOOKUP($A156,[1]Hugst!$R$5:$W$9,MATCH(ROUNDUP((X$1)/10,0)*10,[1]Hugst!$R$4:$W$4,0))))</f>
        <v>0</v>
      </c>
      <c r="Y156" s="168">
        <f ca="1">IF($C156-Y$1&lt;År1,0,X155*(1-VLOOKUP($A156,[1]Hugst!$R$5:$W$9,MATCH(ROUNDUP((Y$1)/10,0)*10,[1]Hugst!$R$4:$W$4,0))))</f>
        <v>0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0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0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8">
        <f ca="1">IF($C169-G$1&lt;År1,0,F168*(1-VLOOKUP($A169,[1]Hugst!$R$5:$W$9,MATCH(ROUNDUP((G$1)/10,0)*10,[1]Hugst!$R$4:$W$4,0))))</f>
        <v>0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0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8">
        <f ca="1">IF($C170-G$1&lt;År1,0,F169*(1-VLOOKUP($A170,[1]Hugst!$R$5:$W$9,MATCH(ROUNDUP((G$1)/10,0)*10,[1]Hugst!$R$4:$W$4,0))))</f>
        <v>0</v>
      </c>
      <c r="H170" s="168">
        <f ca="1">IF($C170-H$1&lt;År1,0,G169*(1-VLOOKUP($A170,[1]Hugst!$R$5:$W$9,MATCH(ROUNDUP((H$1)/10,0)*10,[1]Hugst!$R$4:$W$4,0))))</f>
        <v>0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0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8">
        <f ca="1">IF($C171-G$1&lt;År1,0,F170*(1-VLOOKUP($A171,[1]Hugst!$R$5:$W$9,MATCH(ROUNDUP((G$1)/10,0)*10,[1]Hugst!$R$4:$W$4,0))))</f>
        <v>0</v>
      </c>
      <c r="H171" s="168">
        <f ca="1">IF($C171-H$1&lt;År1,0,G170*(1-VLOOKUP($A171,[1]Hugst!$R$5:$W$9,MATCH(ROUNDUP((H$1)/10,0)*10,[1]Hugst!$R$4:$W$4,0))))</f>
        <v>0</v>
      </c>
      <c r="I171" s="168">
        <f ca="1">IF($C171-I$1&lt;År1,0,H170*(1-VLOOKUP($A171,[1]Hugst!$R$5:$W$9,MATCH(ROUNDUP((I$1)/10,0)*10,[1]Hugst!$R$4:$W$4,0))))</f>
        <v>0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0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8">
        <f ca="1">IF($C172-G$1&lt;År1,0,F171*(1-VLOOKUP($A172,[1]Hugst!$R$5:$W$9,MATCH(ROUNDUP((G$1)/10,0)*10,[1]Hugst!$R$4:$W$4,0))))</f>
        <v>0</v>
      </c>
      <c r="H172" s="168">
        <f ca="1">IF($C172-H$1&lt;År1,0,G171*(1-VLOOKUP($A172,[1]Hugst!$R$5:$W$9,MATCH(ROUNDUP((H$1)/10,0)*10,[1]Hugst!$R$4:$W$4,0))))</f>
        <v>0</v>
      </c>
      <c r="I172" s="168">
        <f ca="1">IF($C172-I$1&lt;År1,0,H171*(1-VLOOKUP($A172,[1]Hugst!$R$5:$W$9,MATCH(ROUNDUP((I$1)/10,0)*10,[1]Hugst!$R$4:$W$4,0))))</f>
        <v>0</v>
      </c>
      <c r="J172" s="168">
        <f ca="1">IF($C172-J$1&lt;År1,0,I171*(1-VLOOKUP($A172,[1]Hugst!$R$5:$W$9,MATCH(ROUNDUP((J$1)/10,0)*10,[1]Hugst!$R$4:$W$4,0))))</f>
        <v>0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0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8">
        <f ca="1">IF($C173-G$1&lt;År1,0,F172*(1-VLOOKUP($A173,[1]Hugst!$R$5:$W$9,MATCH(ROUNDUP((G$1)/10,0)*10,[1]Hugst!$R$4:$W$4,0))))</f>
        <v>0</v>
      </c>
      <c r="H173" s="168">
        <f ca="1">IF($C173-H$1&lt;År1,0,G172*(1-VLOOKUP($A173,[1]Hugst!$R$5:$W$9,MATCH(ROUNDUP((H$1)/10,0)*10,[1]Hugst!$R$4:$W$4,0))))</f>
        <v>0</v>
      </c>
      <c r="I173" s="168">
        <f ca="1">IF($C173-I$1&lt;År1,0,H172*(1-VLOOKUP($A173,[1]Hugst!$R$5:$W$9,MATCH(ROUNDUP((I$1)/10,0)*10,[1]Hugst!$R$4:$W$4,0))))</f>
        <v>0</v>
      </c>
      <c r="J173" s="168">
        <f ca="1">IF($C173-J$1&lt;År1,0,I172*(1-VLOOKUP($A173,[1]Hugst!$R$5:$W$9,MATCH(ROUNDUP((J$1)/10,0)*10,[1]Hugst!$R$4:$W$4,0))))</f>
        <v>0</v>
      </c>
      <c r="K173" s="168">
        <f ca="1">IF($C173-K$1&lt;År1,0,J172*(1-VLOOKUP($A173,[1]Hugst!$R$5:$W$9,MATCH(ROUNDUP((K$1)/10,0)*10,[1]Hugst!$R$4:$W$4,0))))</f>
        <v>0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0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8">
        <f ca="1">IF($C174-G$1&lt;År1,0,F173*(1-VLOOKUP($A174,[1]Hugst!$R$5:$W$9,MATCH(ROUNDUP((G$1)/10,0)*10,[1]Hugst!$R$4:$W$4,0))))</f>
        <v>0</v>
      </c>
      <c r="H174" s="168">
        <f ca="1">IF($C174-H$1&lt;År1,0,G173*(1-VLOOKUP($A174,[1]Hugst!$R$5:$W$9,MATCH(ROUNDUP((H$1)/10,0)*10,[1]Hugst!$R$4:$W$4,0))))</f>
        <v>0</v>
      </c>
      <c r="I174" s="168">
        <f ca="1">IF($C174-I$1&lt;År1,0,H173*(1-VLOOKUP($A174,[1]Hugst!$R$5:$W$9,MATCH(ROUNDUP((I$1)/10,0)*10,[1]Hugst!$R$4:$W$4,0))))</f>
        <v>0</v>
      </c>
      <c r="J174" s="168">
        <f ca="1">IF($C174-J$1&lt;År1,0,I173*(1-VLOOKUP($A174,[1]Hugst!$R$5:$W$9,MATCH(ROUNDUP((J$1)/10,0)*10,[1]Hugst!$R$4:$W$4,0))))</f>
        <v>0</v>
      </c>
      <c r="K174" s="168">
        <f ca="1">IF($C174-K$1&lt;År1,0,J173*(1-VLOOKUP($A174,[1]Hugst!$R$5:$W$9,MATCH(ROUNDUP((K$1)/10,0)*10,[1]Hugst!$R$4:$W$4,0))))</f>
        <v>0</v>
      </c>
      <c r="L174" s="168">
        <f ca="1">IF($C174-L$1&lt;År1,0,K173*(1-VLOOKUP($A174,[1]Hugst!$R$5:$W$9,MATCH(ROUNDUP((L$1)/10,0)*10,[1]Hugst!$R$4:$W$4,0))))</f>
        <v>0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0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8">
        <f ca="1">IF($C175-G$1&lt;År1,0,F174*(1-VLOOKUP($A175,[1]Hugst!$R$5:$W$9,MATCH(ROUNDUP((G$1)/10,0)*10,[1]Hugst!$R$4:$W$4,0))))</f>
        <v>0</v>
      </c>
      <c r="H175" s="168">
        <f ca="1">IF($C175-H$1&lt;År1,0,G174*(1-VLOOKUP($A175,[1]Hugst!$R$5:$W$9,MATCH(ROUNDUP((H$1)/10,0)*10,[1]Hugst!$R$4:$W$4,0))))</f>
        <v>0</v>
      </c>
      <c r="I175" s="168">
        <f ca="1">IF($C175-I$1&lt;År1,0,H174*(1-VLOOKUP($A175,[1]Hugst!$R$5:$W$9,MATCH(ROUNDUP((I$1)/10,0)*10,[1]Hugst!$R$4:$W$4,0))))</f>
        <v>0</v>
      </c>
      <c r="J175" s="168">
        <f ca="1">IF($C175-J$1&lt;År1,0,I174*(1-VLOOKUP($A175,[1]Hugst!$R$5:$W$9,MATCH(ROUNDUP((J$1)/10,0)*10,[1]Hugst!$R$4:$W$4,0))))</f>
        <v>0</v>
      </c>
      <c r="K175" s="168">
        <f ca="1">IF($C175-K$1&lt;År1,0,J174*(1-VLOOKUP($A175,[1]Hugst!$R$5:$W$9,MATCH(ROUNDUP((K$1)/10,0)*10,[1]Hugst!$R$4:$W$4,0))))</f>
        <v>0</v>
      </c>
      <c r="L175" s="168">
        <f ca="1">IF($C175-L$1&lt;År1,0,K174*(1-VLOOKUP($A175,[1]Hugst!$R$5:$W$9,MATCH(ROUNDUP((L$1)/10,0)*10,[1]Hugst!$R$4:$W$4,0))))</f>
        <v>0</v>
      </c>
      <c r="M175" s="168">
        <f ca="1">IF($C175-M$1&lt;År1,0,L174*(1-VLOOKUP($A175,[1]Hugst!$R$5:$W$9,MATCH(ROUNDUP((M$1)/10,0)*10,[1]Hugst!$R$4:$W$4,0))))</f>
        <v>0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0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8">
        <f ca="1">IF($C176-G$1&lt;År1,0,F175*(1-VLOOKUP($A176,[1]Hugst!$R$5:$W$9,MATCH(ROUNDUP((G$1)/10,0)*10,[1]Hugst!$R$4:$W$4,0))))</f>
        <v>0</v>
      </c>
      <c r="H176" s="168">
        <f ca="1">IF($C176-H$1&lt;År1,0,G175*(1-VLOOKUP($A176,[1]Hugst!$R$5:$W$9,MATCH(ROUNDUP((H$1)/10,0)*10,[1]Hugst!$R$4:$W$4,0))))</f>
        <v>0</v>
      </c>
      <c r="I176" s="168">
        <f ca="1">IF($C176-I$1&lt;År1,0,H175*(1-VLOOKUP($A176,[1]Hugst!$R$5:$W$9,MATCH(ROUNDUP((I$1)/10,0)*10,[1]Hugst!$R$4:$W$4,0))))</f>
        <v>0</v>
      </c>
      <c r="J176" s="168">
        <f ca="1">IF($C176-J$1&lt;År1,0,I175*(1-VLOOKUP($A176,[1]Hugst!$R$5:$W$9,MATCH(ROUNDUP((J$1)/10,0)*10,[1]Hugst!$R$4:$W$4,0))))</f>
        <v>0</v>
      </c>
      <c r="K176" s="168">
        <f ca="1">IF($C176-K$1&lt;År1,0,J175*(1-VLOOKUP($A176,[1]Hugst!$R$5:$W$9,MATCH(ROUNDUP((K$1)/10,0)*10,[1]Hugst!$R$4:$W$4,0))))</f>
        <v>0</v>
      </c>
      <c r="L176" s="168">
        <f ca="1">IF($C176-L$1&lt;År1,0,K175*(1-VLOOKUP($A176,[1]Hugst!$R$5:$W$9,MATCH(ROUNDUP((L$1)/10,0)*10,[1]Hugst!$R$4:$W$4,0))))</f>
        <v>0</v>
      </c>
      <c r="M176" s="168">
        <f ca="1">IF($C176-M$1&lt;År1,0,L175*(1-VLOOKUP($A176,[1]Hugst!$R$5:$W$9,MATCH(ROUNDUP((M$1)/10,0)*10,[1]Hugst!$R$4:$W$4,0))))</f>
        <v>0</v>
      </c>
      <c r="N176" s="168">
        <f ca="1">IF($C176-N$1&lt;År1,0,M175*(1-VLOOKUP($A176,[1]Hugst!$R$5:$W$9,MATCH(ROUNDUP((N$1)/10,0)*10,[1]Hugst!$R$4:$W$4,0))))</f>
        <v>0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0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8">
        <f ca="1">IF($C177-G$1&lt;År1,0,F176*(1-VLOOKUP($A177,[1]Hugst!$R$5:$W$9,MATCH(ROUNDUP((G$1)/10,0)*10,[1]Hugst!$R$4:$W$4,0))))</f>
        <v>0</v>
      </c>
      <c r="H177" s="168">
        <f ca="1">IF($C177-H$1&lt;År1,0,G176*(1-VLOOKUP($A177,[1]Hugst!$R$5:$W$9,MATCH(ROUNDUP((H$1)/10,0)*10,[1]Hugst!$R$4:$W$4,0))))</f>
        <v>0</v>
      </c>
      <c r="I177" s="168">
        <f ca="1">IF($C177-I$1&lt;År1,0,H176*(1-VLOOKUP($A177,[1]Hugst!$R$5:$W$9,MATCH(ROUNDUP((I$1)/10,0)*10,[1]Hugst!$R$4:$W$4,0))))</f>
        <v>0</v>
      </c>
      <c r="J177" s="168">
        <f ca="1">IF($C177-J$1&lt;År1,0,I176*(1-VLOOKUP($A177,[1]Hugst!$R$5:$W$9,MATCH(ROUNDUP((J$1)/10,0)*10,[1]Hugst!$R$4:$W$4,0))))</f>
        <v>0</v>
      </c>
      <c r="K177" s="168">
        <f ca="1">IF($C177-K$1&lt;År1,0,J176*(1-VLOOKUP($A177,[1]Hugst!$R$5:$W$9,MATCH(ROUNDUP((K$1)/10,0)*10,[1]Hugst!$R$4:$W$4,0))))</f>
        <v>0</v>
      </c>
      <c r="L177" s="168">
        <f ca="1">IF($C177-L$1&lt;År1,0,K176*(1-VLOOKUP($A177,[1]Hugst!$R$5:$W$9,MATCH(ROUNDUP((L$1)/10,0)*10,[1]Hugst!$R$4:$W$4,0))))</f>
        <v>0</v>
      </c>
      <c r="M177" s="168">
        <f ca="1">IF($C177-M$1&lt;År1,0,L176*(1-VLOOKUP($A177,[1]Hugst!$R$5:$W$9,MATCH(ROUNDUP((M$1)/10,0)*10,[1]Hugst!$R$4:$W$4,0))))</f>
        <v>0</v>
      </c>
      <c r="N177" s="168">
        <f ca="1">IF($C177-N$1&lt;År1,0,M176*(1-VLOOKUP($A177,[1]Hugst!$R$5:$W$9,MATCH(ROUNDUP((N$1)/10,0)*10,[1]Hugst!$R$4:$W$4,0))))</f>
        <v>0</v>
      </c>
      <c r="O177" s="168">
        <f ca="1">IF($C177-O$1&lt;År1,0,N176*(1-VLOOKUP($A177,[1]Hugst!$R$5:$W$9,MATCH(ROUNDUP((O$1)/10,0)*10,[1]Hugst!$R$4:$W$4,0))))</f>
        <v>0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0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8">
        <f ca="1">IF($C178-G$1&lt;År1,0,F177*(1-VLOOKUP($A178,[1]Hugst!$R$5:$W$9,MATCH(ROUNDUP((G$1)/10,0)*10,[1]Hugst!$R$4:$W$4,0))))</f>
        <v>0</v>
      </c>
      <c r="H178" s="168">
        <f ca="1">IF($C178-H$1&lt;År1,0,G177*(1-VLOOKUP($A178,[1]Hugst!$R$5:$W$9,MATCH(ROUNDUP((H$1)/10,0)*10,[1]Hugst!$R$4:$W$4,0))))</f>
        <v>0</v>
      </c>
      <c r="I178" s="168">
        <f ca="1">IF($C178-I$1&lt;År1,0,H177*(1-VLOOKUP($A178,[1]Hugst!$R$5:$W$9,MATCH(ROUNDUP((I$1)/10,0)*10,[1]Hugst!$R$4:$W$4,0))))</f>
        <v>0</v>
      </c>
      <c r="J178" s="168">
        <f ca="1">IF($C178-J$1&lt;År1,0,I177*(1-VLOOKUP($A178,[1]Hugst!$R$5:$W$9,MATCH(ROUNDUP((J$1)/10,0)*10,[1]Hugst!$R$4:$W$4,0))))</f>
        <v>0</v>
      </c>
      <c r="K178" s="168">
        <f ca="1">IF($C178-K$1&lt;År1,0,J177*(1-VLOOKUP($A178,[1]Hugst!$R$5:$W$9,MATCH(ROUNDUP((K$1)/10,0)*10,[1]Hugst!$R$4:$W$4,0))))</f>
        <v>0</v>
      </c>
      <c r="L178" s="168">
        <f ca="1">IF($C178-L$1&lt;År1,0,K177*(1-VLOOKUP($A178,[1]Hugst!$R$5:$W$9,MATCH(ROUNDUP((L$1)/10,0)*10,[1]Hugst!$R$4:$W$4,0))))</f>
        <v>0</v>
      </c>
      <c r="M178" s="168">
        <f ca="1">IF($C178-M$1&lt;År1,0,L177*(1-VLOOKUP($A178,[1]Hugst!$R$5:$W$9,MATCH(ROUNDUP((M$1)/10,0)*10,[1]Hugst!$R$4:$W$4,0))))</f>
        <v>0</v>
      </c>
      <c r="N178" s="168">
        <f ca="1">IF($C178-N$1&lt;År1,0,M177*(1-VLOOKUP($A178,[1]Hugst!$R$5:$W$9,MATCH(ROUNDUP((N$1)/10,0)*10,[1]Hugst!$R$4:$W$4,0))))</f>
        <v>0</v>
      </c>
      <c r="O178" s="168">
        <f ca="1">IF($C178-O$1&lt;År1,0,N177*(1-VLOOKUP($A178,[1]Hugst!$R$5:$W$9,MATCH(ROUNDUP((O$1)/10,0)*10,[1]Hugst!$R$4:$W$4,0))))</f>
        <v>0</v>
      </c>
      <c r="P178" s="168">
        <f ca="1">IF($C178-P$1&lt;År1,0,O177*(1-VLOOKUP($A178,[1]Hugst!$R$5:$W$9,MATCH(ROUNDUP((P$1)/10,0)*10,[1]Hugst!$R$4:$W$4,0))))</f>
        <v>0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0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8">
        <f ca="1">IF($C179-G$1&lt;År1,0,F178*(1-VLOOKUP($A179,[1]Hugst!$R$5:$W$9,MATCH(ROUNDUP((G$1)/10,0)*10,[1]Hugst!$R$4:$W$4,0))))</f>
        <v>0</v>
      </c>
      <c r="H179" s="168">
        <f ca="1">IF($C179-H$1&lt;År1,0,G178*(1-VLOOKUP($A179,[1]Hugst!$R$5:$W$9,MATCH(ROUNDUP((H$1)/10,0)*10,[1]Hugst!$R$4:$W$4,0))))</f>
        <v>0</v>
      </c>
      <c r="I179" s="168">
        <f ca="1">IF($C179-I$1&lt;År1,0,H178*(1-VLOOKUP($A179,[1]Hugst!$R$5:$W$9,MATCH(ROUNDUP((I$1)/10,0)*10,[1]Hugst!$R$4:$W$4,0))))</f>
        <v>0</v>
      </c>
      <c r="J179" s="168">
        <f ca="1">IF($C179-J$1&lt;År1,0,I178*(1-VLOOKUP($A179,[1]Hugst!$R$5:$W$9,MATCH(ROUNDUP((J$1)/10,0)*10,[1]Hugst!$R$4:$W$4,0))))</f>
        <v>0</v>
      </c>
      <c r="K179" s="168">
        <f ca="1">IF($C179-K$1&lt;År1,0,J178*(1-VLOOKUP($A179,[1]Hugst!$R$5:$W$9,MATCH(ROUNDUP((K$1)/10,0)*10,[1]Hugst!$R$4:$W$4,0))))</f>
        <v>0</v>
      </c>
      <c r="L179" s="168">
        <f ca="1">IF($C179-L$1&lt;År1,0,K178*(1-VLOOKUP($A179,[1]Hugst!$R$5:$W$9,MATCH(ROUNDUP((L$1)/10,0)*10,[1]Hugst!$R$4:$W$4,0))))</f>
        <v>0</v>
      </c>
      <c r="M179" s="168">
        <f ca="1">IF($C179-M$1&lt;År1,0,L178*(1-VLOOKUP($A179,[1]Hugst!$R$5:$W$9,MATCH(ROUNDUP((M$1)/10,0)*10,[1]Hugst!$R$4:$W$4,0))))</f>
        <v>0</v>
      </c>
      <c r="N179" s="168">
        <f ca="1">IF($C179-N$1&lt;År1,0,M178*(1-VLOOKUP($A179,[1]Hugst!$R$5:$W$9,MATCH(ROUNDUP((N$1)/10,0)*10,[1]Hugst!$R$4:$W$4,0))))</f>
        <v>0</v>
      </c>
      <c r="O179" s="168">
        <f ca="1">IF($C179-O$1&lt;År1,0,N178*(1-VLOOKUP($A179,[1]Hugst!$R$5:$W$9,MATCH(ROUNDUP((O$1)/10,0)*10,[1]Hugst!$R$4:$W$4,0))))</f>
        <v>0</v>
      </c>
      <c r="P179" s="168">
        <f ca="1">IF($C179-P$1&lt;År1,0,O178*(1-VLOOKUP($A179,[1]Hugst!$R$5:$W$9,MATCH(ROUNDUP((P$1)/10,0)*10,[1]Hugst!$R$4:$W$4,0))))</f>
        <v>0</v>
      </c>
      <c r="Q179" s="168">
        <f ca="1">IF($C179-Q$1&lt;År1,0,P178*(1-VLOOKUP($A179,[1]Hugst!$R$5:$W$9,MATCH(ROUNDUP((Q$1)/10,0)*10,[1]Hugst!$R$4:$W$4,0))))</f>
        <v>0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0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8">
        <f ca="1">IF($C180-G$1&lt;År1,0,F179*(1-VLOOKUP($A180,[1]Hugst!$R$5:$W$9,MATCH(ROUNDUP((G$1)/10,0)*10,[1]Hugst!$R$4:$W$4,0))))</f>
        <v>0</v>
      </c>
      <c r="H180" s="168">
        <f ca="1">IF($C180-H$1&lt;År1,0,G179*(1-VLOOKUP($A180,[1]Hugst!$R$5:$W$9,MATCH(ROUNDUP((H$1)/10,0)*10,[1]Hugst!$R$4:$W$4,0))))</f>
        <v>0</v>
      </c>
      <c r="I180" s="168">
        <f ca="1">IF($C180-I$1&lt;År1,0,H179*(1-VLOOKUP($A180,[1]Hugst!$R$5:$W$9,MATCH(ROUNDUP((I$1)/10,0)*10,[1]Hugst!$R$4:$W$4,0))))</f>
        <v>0</v>
      </c>
      <c r="J180" s="168">
        <f ca="1">IF($C180-J$1&lt;År1,0,I179*(1-VLOOKUP($A180,[1]Hugst!$R$5:$W$9,MATCH(ROUNDUP((J$1)/10,0)*10,[1]Hugst!$R$4:$W$4,0))))</f>
        <v>0</v>
      </c>
      <c r="K180" s="168">
        <f ca="1">IF($C180-K$1&lt;År1,0,J179*(1-VLOOKUP($A180,[1]Hugst!$R$5:$W$9,MATCH(ROUNDUP((K$1)/10,0)*10,[1]Hugst!$R$4:$W$4,0))))</f>
        <v>0</v>
      </c>
      <c r="L180" s="168">
        <f ca="1">IF($C180-L$1&lt;År1,0,K179*(1-VLOOKUP($A180,[1]Hugst!$R$5:$W$9,MATCH(ROUNDUP((L$1)/10,0)*10,[1]Hugst!$R$4:$W$4,0))))</f>
        <v>0</v>
      </c>
      <c r="M180" s="168">
        <f ca="1">IF($C180-M$1&lt;År1,0,L179*(1-VLOOKUP($A180,[1]Hugst!$R$5:$W$9,MATCH(ROUNDUP((M$1)/10,0)*10,[1]Hugst!$R$4:$W$4,0))))</f>
        <v>0</v>
      </c>
      <c r="N180" s="168">
        <f ca="1">IF($C180-N$1&lt;År1,0,M179*(1-VLOOKUP($A180,[1]Hugst!$R$5:$W$9,MATCH(ROUNDUP((N$1)/10,0)*10,[1]Hugst!$R$4:$W$4,0))))</f>
        <v>0</v>
      </c>
      <c r="O180" s="168">
        <f ca="1">IF($C180-O$1&lt;År1,0,N179*(1-VLOOKUP($A180,[1]Hugst!$R$5:$W$9,MATCH(ROUNDUP((O$1)/10,0)*10,[1]Hugst!$R$4:$W$4,0))))</f>
        <v>0</v>
      </c>
      <c r="P180" s="168">
        <f ca="1">IF($C180-P$1&lt;År1,0,O179*(1-VLOOKUP($A180,[1]Hugst!$R$5:$W$9,MATCH(ROUNDUP((P$1)/10,0)*10,[1]Hugst!$R$4:$W$4,0))))</f>
        <v>0</v>
      </c>
      <c r="Q180" s="168">
        <f ca="1">IF($C180-Q$1&lt;År1,0,P179*(1-VLOOKUP($A180,[1]Hugst!$R$5:$W$9,MATCH(ROUNDUP((Q$1)/10,0)*10,[1]Hugst!$R$4:$W$4,0))))</f>
        <v>0</v>
      </c>
      <c r="R180" s="168">
        <f ca="1">IF($C180-R$1&lt;År1,0,Q179*(1-VLOOKUP($A180,[1]Hugst!$R$5:$W$9,MATCH(ROUNDUP((R$1)/10,0)*10,[1]Hugst!$R$4:$W$4,0))))</f>
        <v>0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0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8">
        <f ca="1">IF($C181-G$1&lt;År1,0,F180*(1-VLOOKUP($A181,[1]Hugst!$R$5:$W$9,MATCH(ROUNDUP((G$1)/10,0)*10,[1]Hugst!$R$4:$W$4,0))))</f>
        <v>0</v>
      </c>
      <c r="H181" s="168">
        <f ca="1">IF($C181-H$1&lt;År1,0,G180*(1-VLOOKUP($A181,[1]Hugst!$R$5:$W$9,MATCH(ROUNDUP((H$1)/10,0)*10,[1]Hugst!$R$4:$W$4,0))))</f>
        <v>0</v>
      </c>
      <c r="I181" s="168">
        <f ca="1">IF($C181-I$1&lt;År1,0,H180*(1-VLOOKUP($A181,[1]Hugst!$R$5:$W$9,MATCH(ROUNDUP((I$1)/10,0)*10,[1]Hugst!$R$4:$W$4,0))))</f>
        <v>0</v>
      </c>
      <c r="J181" s="168">
        <f ca="1">IF($C181-J$1&lt;År1,0,I180*(1-VLOOKUP($A181,[1]Hugst!$R$5:$W$9,MATCH(ROUNDUP((J$1)/10,0)*10,[1]Hugst!$R$4:$W$4,0))))</f>
        <v>0</v>
      </c>
      <c r="K181" s="168">
        <f ca="1">IF($C181-K$1&lt;År1,0,J180*(1-VLOOKUP($A181,[1]Hugst!$R$5:$W$9,MATCH(ROUNDUP((K$1)/10,0)*10,[1]Hugst!$R$4:$W$4,0))))</f>
        <v>0</v>
      </c>
      <c r="L181" s="168">
        <f ca="1">IF($C181-L$1&lt;År1,0,K180*(1-VLOOKUP($A181,[1]Hugst!$R$5:$W$9,MATCH(ROUNDUP((L$1)/10,0)*10,[1]Hugst!$R$4:$W$4,0))))</f>
        <v>0</v>
      </c>
      <c r="M181" s="168">
        <f ca="1">IF($C181-M$1&lt;År1,0,L180*(1-VLOOKUP($A181,[1]Hugst!$R$5:$W$9,MATCH(ROUNDUP((M$1)/10,0)*10,[1]Hugst!$R$4:$W$4,0))))</f>
        <v>0</v>
      </c>
      <c r="N181" s="168">
        <f ca="1">IF($C181-N$1&lt;År1,0,M180*(1-VLOOKUP($A181,[1]Hugst!$R$5:$W$9,MATCH(ROUNDUP((N$1)/10,0)*10,[1]Hugst!$R$4:$W$4,0))))</f>
        <v>0</v>
      </c>
      <c r="O181" s="168">
        <f ca="1">IF($C181-O$1&lt;År1,0,N180*(1-VLOOKUP($A181,[1]Hugst!$R$5:$W$9,MATCH(ROUNDUP((O$1)/10,0)*10,[1]Hugst!$R$4:$W$4,0))))</f>
        <v>0</v>
      </c>
      <c r="P181" s="168">
        <f ca="1">IF($C181-P$1&lt;År1,0,O180*(1-VLOOKUP($A181,[1]Hugst!$R$5:$W$9,MATCH(ROUNDUP((P$1)/10,0)*10,[1]Hugst!$R$4:$W$4,0))))</f>
        <v>0</v>
      </c>
      <c r="Q181" s="168">
        <f ca="1">IF($C181-Q$1&lt;År1,0,P180*(1-VLOOKUP($A181,[1]Hugst!$R$5:$W$9,MATCH(ROUNDUP((Q$1)/10,0)*10,[1]Hugst!$R$4:$W$4,0))))</f>
        <v>0</v>
      </c>
      <c r="R181" s="168">
        <f ca="1">IF($C181-R$1&lt;År1,0,Q180*(1-VLOOKUP($A181,[1]Hugst!$R$5:$W$9,MATCH(ROUNDUP((R$1)/10,0)*10,[1]Hugst!$R$4:$W$4,0))))</f>
        <v>0</v>
      </c>
      <c r="S181" s="168">
        <f ca="1">IF($C181-S$1&lt;År1,0,R180*(1-VLOOKUP($A181,[1]Hugst!$R$5:$W$9,MATCH(ROUNDUP((S$1)/10,0)*10,[1]Hugst!$R$4:$W$4,0))))</f>
        <v>0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0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8">
        <f ca="1">IF($C182-G$1&lt;År1,0,F181*(1-VLOOKUP($A182,[1]Hugst!$R$5:$W$9,MATCH(ROUNDUP((G$1)/10,0)*10,[1]Hugst!$R$4:$W$4,0))))</f>
        <v>0</v>
      </c>
      <c r="H182" s="168">
        <f ca="1">IF($C182-H$1&lt;År1,0,G181*(1-VLOOKUP($A182,[1]Hugst!$R$5:$W$9,MATCH(ROUNDUP((H$1)/10,0)*10,[1]Hugst!$R$4:$W$4,0))))</f>
        <v>0</v>
      </c>
      <c r="I182" s="168">
        <f ca="1">IF($C182-I$1&lt;År1,0,H181*(1-VLOOKUP($A182,[1]Hugst!$R$5:$W$9,MATCH(ROUNDUP((I$1)/10,0)*10,[1]Hugst!$R$4:$W$4,0))))</f>
        <v>0</v>
      </c>
      <c r="J182" s="168">
        <f ca="1">IF($C182-J$1&lt;År1,0,I181*(1-VLOOKUP($A182,[1]Hugst!$R$5:$W$9,MATCH(ROUNDUP((J$1)/10,0)*10,[1]Hugst!$R$4:$W$4,0))))</f>
        <v>0</v>
      </c>
      <c r="K182" s="168">
        <f ca="1">IF($C182-K$1&lt;År1,0,J181*(1-VLOOKUP($A182,[1]Hugst!$R$5:$W$9,MATCH(ROUNDUP((K$1)/10,0)*10,[1]Hugst!$R$4:$W$4,0))))</f>
        <v>0</v>
      </c>
      <c r="L182" s="168">
        <f ca="1">IF($C182-L$1&lt;År1,0,K181*(1-VLOOKUP($A182,[1]Hugst!$R$5:$W$9,MATCH(ROUNDUP((L$1)/10,0)*10,[1]Hugst!$R$4:$W$4,0))))</f>
        <v>0</v>
      </c>
      <c r="M182" s="168">
        <f ca="1">IF($C182-M$1&lt;År1,0,L181*(1-VLOOKUP($A182,[1]Hugst!$R$5:$W$9,MATCH(ROUNDUP((M$1)/10,0)*10,[1]Hugst!$R$4:$W$4,0))))</f>
        <v>0</v>
      </c>
      <c r="N182" s="168">
        <f ca="1">IF($C182-N$1&lt;År1,0,M181*(1-VLOOKUP($A182,[1]Hugst!$R$5:$W$9,MATCH(ROUNDUP((N$1)/10,0)*10,[1]Hugst!$R$4:$W$4,0))))</f>
        <v>0</v>
      </c>
      <c r="O182" s="168">
        <f ca="1">IF($C182-O$1&lt;År1,0,N181*(1-VLOOKUP($A182,[1]Hugst!$R$5:$W$9,MATCH(ROUNDUP((O$1)/10,0)*10,[1]Hugst!$R$4:$W$4,0))))</f>
        <v>0</v>
      </c>
      <c r="P182" s="168">
        <f ca="1">IF($C182-P$1&lt;År1,0,O181*(1-VLOOKUP($A182,[1]Hugst!$R$5:$W$9,MATCH(ROUNDUP((P$1)/10,0)*10,[1]Hugst!$R$4:$W$4,0))))</f>
        <v>0</v>
      </c>
      <c r="Q182" s="168">
        <f ca="1">IF($C182-Q$1&lt;År1,0,P181*(1-VLOOKUP($A182,[1]Hugst!$R$5:$W$9,MATCH(ROUNDUP((Q$1)/10,0)*10,[1]Hugst!$R$4:$W$4,0))))</f>
        <v>0</v>
      </c>
      <c r="R182" s="168">
        <f ca="1">IF($C182-R$1&lt;År1,0,Q181*(1-VLOOKUP($A182,[1]Hugst!$R$5:$W$9,MATCH(ROUNDUP((R$1)/10,0)*10,[1]Hugst!$R$4:$W$4,0))))</f>
        <v>0</v>
      </c>
      <c r="S182" s="168">
        <f ca="1">IF($C182-S$1&lt;År1,0,R181*(1-VLOOKUP($A182,[1]Hugst!$R$5:$W$9,MATCH(ROUNDUP((S$1)/10,0)*10,[1]Hugst!$R$4:$W$4,0))))</f>
        <v>0</v>
      </c>
      <c r="T182" s="168">
        <f ca="1">IF($C182-T$1&lt;År1,0,S181*(1-VLOOKUP($A182,[1]Hugst!$R$5:$W$9,MATCH(ROUNDUP((T$1)/10,0)*10,[1]Hugst!$R$4:$W$4,0))))</f>
        <v>0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0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8">
        <f ca="1">IF($C183-G$1&lt;År1,0,F182*(1-VLOOKUP($A183,[1]Hugst!$R$5:$W$9,MATCH(ROUNDUP((G$1)/10,0)*10,[1]Hugst!$R$4:$W$4,0))))</f>
        <v>0</v>
      </c>
      <c r="H183" s="168">
        <f ca="1">IF($C183-H$1&lt;År1,0,G182*(1-VLOOKUP($A183,[1]Hugst!$R$5:$W$9,MATCH(ROUNDUP((H$1)/10,0)*10,[1]Hugst!$R$4:$W$4,0))))</f>
        <v>0</v>
      </c>
      <c r="I183" s="168">
        <f ca="1">IF($C183-I$1&lt;År1,0,H182*(1-VLOOKUP($A183,[1]Hugst!$R$5:$W$9,MATCH(ROUNDUP((I$1)/10,0)*10,[1]Hugst!$R$4:$W$4,0))))</f>
        <v>0</v>
      </c>
      <c r="J183" s="168">
        <f ca="1">IF($C183-J$1&lt;År1,0,I182*(1-VLOOKUP($A183,[1]Hugst!$R$5:$W$9,MATCH(ROUNDUP((J$1)/10,0)*10,[1]Hugst!$R$4:$W$4,0))))</f>
        <v>0</v>
      </c>
      <c r="K183" s="168">
        <f ca="1">IF($C183-K$1&lt;År1,0,J182*(1-VLOOKUP($A183,[1]Hugst!$R$5:$W$9,MATCH(ROUNDUP((K$1)/10,0)*10,[1]Hugst!$R$4:$W$4,0))))</f>
        <v>0</v>
      </c>
      <c r="L183" s="168">
        <f ca="1">IF($C183-L$1&lt;År1,0,K182*(1-VLOOKUP($A183,[1]Hugst!$R$5:$W$9,MATCH(ROUNDUP((L$1)/10,0)*10,[1]Hugst!$R$4:$W$4,0))))</f>
        <v>0</v>
      </c>
      <c r="M183" s="168">
        <f ca="1">IF($C183-M$1&lt;År1,0,L182*(1-VLOOKUP($A183,[1]Hugst!$R$5:$W$9,MATCH(ROUNDUP((M$1)/10,0)*10,[1]Hugst!$R$4:$W$4,0))))</f>
        <v>0</v>
      </c>
      <c r="N183" s="168">
        <f ca="1">IF($C183-N$1&lt;År1,0,M182*(1-VLOOKUP($A183,[1]Hugst!$R$5:$W$9,MATCH(ROUNDUP((N$1)/10,0)*10,[1]Hugst!$R$4:$W$4,0))))</f>
        <v>0</v>
      </c>
      <c r="O183" s="168">
        <f ca="1">IF($C183-O$1&lt;År1,0,N182*(1-VLOOKUP($A183,[1]Hugst!$R$5:$W$9,MATCH(ROUNDUP((O$1)/10,0)*10,[1]Hugst!$R$4:$W$4,0))))</f>
        <v>0</v>
      </c>
      <c r="P183" s="168">
        <f ca="1">IF($C183-P$1&lt;År1,0,O182*(1-VLOOKUP($A183,[1]Hugst!$R$5:$W$9,MATCH(ROUNDUP((P$1)/10,0)*10,[1]Hugst!$R$4:$W$4,0))))</f>
        <v>0</v>
      </c>
      <c r="Q183" s="168">
        <f ca="1">IF($C183-Q$1&lt;År1,0,P182*(1-VLOOKUP($A183,[1]Hugst!$R$5:$W$9,MATCH(ROUNDUP((Q$1)/10,0)*10,[1]Hugst!$R$4:$W$4,0))))</f>
        <v>0</v>
      </c>
      <c r="R183" s="168">
        <f ca="1">IF($C183-R$1&lt;År1,0,Q182*(1-VLOOKUP($A183,[1]Hugst!$R$5:$W$9,MATCH(ROUNDUP((R$1)/10,0)*10,[1]Hugst!$R$4:$W$4,0))))</f>
        <v>0</v>
      </c>
      <c r="S183" s="168">
        <f ca="1">IF($C183-S$1&lt;År1,0,R182*(1-VLOOKUP($A183,[1]Hugst!$R$5:$W$9,MATCH(ROUNDUP((S$1)/10,0)*10,[1]Hugst!$R$4:$W$4,0))))</f>
        <v>0</v>
      </c>
      <c r="T183" s="168">
        <f ca="1">IF($C183-T$1&lt;År1,0,S182*(1-VLOOKUP($A183,[1]Hugst!$R$5:$W$9,MATCH(ROUNDUP((T$1)/10,0)*10,[1]Hugst!$R$4:$W$4,0))))</f>
        <v>0</v>
      </c>
      <c r="U183" s="168">
        <f ca="1">IF($C183-U$1&lt;År1,0,T182*(1-VLOOKUP($A183,[1]Hugst!$R$5:$W$9,MATCH(ROUNDUP((U$1)/10,0)*10,[1]Hugst!$R$4:$W$4,0))))</f>
        <v>0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0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8">
        <f ca="1">IF($C184-G$1&lt;År1,0,F183*(1-VLOOKUP($A184,[1]Hugst!$R$5:$W$9,MATCH(ROUNDUP((G$1)/10,0)*10,[1]Hugst!$R$4:$W$4,0))))</f>
        <v>0</v>
      </c>
      <c r="H184" s="168">
        <f ca="1">IF($C184-H$1&lt;År1,0,G183*(1-VLOOKUP($A184,[1]Hugst!$R$5:$W$9,MATCH(ROUNDUP((H$1)/10,0)*10,[1]Hugst!$R$4:$W$4,0))))</f>
        <v>0</v>
      </c>
      <c r="I184" s="168">
        <f ca="1">IF($C184-I$1&lt;År1,0,H183*(1-VLOOKUP($A184,[1]Hugst!$R$5:$W$9,MATCH(ROUNDUP((I$1)/10,0)*10,[1]Hugst!$R$4:$W$4,0))))</f>
        <v>0</v>
      </c>
      <c r="J184" s="168">
        <f ca="1">IF($C184-J$1&lt;År1,0,I183*(1-VLOOKUP($A184,[1]Hugst!$R$5:$W$9,MATCH(ROUNDUP((J$1)/10,0)*10,[1]Hugst!$R$4:$W$4,0))))</f>
        <v>0</v>
      </c>
      <c r="K184" s="168">
        <f ca="1">IF($C184-K$1&lt;År1,0,J183*(1-VLOOKUP($A184,[1]Hugst!$R$5:$W$9,MATCH(ROUNDUP((K$1)/10,0)*10,[1]Hugst!$R$4:$W$4,0))))</f>
        <v>0</v>
      </c>
      <c r="L184" s="168">
        <f ca="1">IF($C184-L$1&lt;År1,0,K183*(1-VLOOKUP($A184,[1]Hugst!$R$5:$W$9,MATCH(ROUNDUP((L$1)/10,0)*10,[1]Hugst!$R$4:$W$4,0))))</f>
        <v>0</v>
      </c>
      <c r="M184" s="168">
        <f ca="1">IF($C184-M$1&lt;År1,0,L183*(1-VLOOKUP($A184,[1]Hugst!$R$5:$W$9,MATCH(ROUNDUP((M$1)/10,0)*10,[1]Hugst!$R$4:$W$4,0))))</f>
        <v>0</v>
      </c>
      <c r="N184" s="168">
        <f ca="1">IF($C184-N$1&lt;År1,0,M183*(1-VLOOKUP($A184,[1]Hugst!$R$5:$W$9,MATCH(ROUNDUP((N$1)/10,0)*10,[1]Hugst!$R$4:$W$4,0))))</f>
        <v>0</v>
      </c>
      <c r="O184" s="168">
        <f ca="1">IF($C184-O$1&lt;År1,0,N183*(1-VLOOKUP($A184,[1]Hugst!$R$5:$W$9,MATCH(ROUNDUP((O$1)/10,0)*10,[1]Hugst!$R$4:$W$4,0))))</f>
        <v>0</v>
      </c>
      <c r="P184" s="168">
        <f ca="1">IF($C184-P$1&lt;År1,0,O183*(1-VLOOKUP($A184,[1]Hugst!$R$5:$W$9,MATCH(ROUNDUP((P$1)/10,0)*10,[1]Hugst!$R$4:$W$4,0))))</f>
        <v>0</v>
      </c>
      <c r="Q184" s="168">
        <f ca="1">IF($C184-Q$1&lt;År1,0,P183*(1-VLOOKUP($A184,[1]Hugst!$R$5:$W$9,MATCH(ROUNDUP((Q$1)/10,0)*10,[1]Hugst!$R$4:$W$4,0))))</f>
        <v>0</v>
      </c>
      <c r="R184" s="168">
        <f ca="1">IF($C184-R$1&lt;År1,0,Q183*(1-VLOOKUP($A184,[1]Hugst!$R$5:$W$9,MATCH(ROUNDUP((R$1)/10,0)*10,[1]Hugst!$R$4:$W$4,0))))</f>
        <v>0</v>
      </c>
      <c r="S184" s="168">
        <f ca="1">IF($C184-S$1&lt;År1,0,R183*(1-VLOOKUP($A184,[1]Hugst!$R$5:$W$9,MATCH(ROUNDUP((S$1)/10,0)*10,[1]Hugst!$R$4:$W$4,0))))</f>
        <v>0</v>
      </c>
      <c r="T184" s="168">
        <f ca="1">IF($C184-T$1&lt;År1,0,S183*(1-VLOOKUP($A184,[1]Hugst!$R$5:$W$9,MATCH(ROUNDUP((T$1)/10,0)*10,[1]Hugst!$R$4:$W$4,0))))</f>
        <v>0</v>
      </c>
      <c r="U184" s="168">
        <f ca="1">IF($C184-U$1&lt;År1,0,T183*(1-VLOOKUP($A184,[1]Hugst!$R$5:$W$9,MATCH(ROUNDUP((U$1)/10,0)*10,[1]Hugst!$R$4:$W$4,0))))</f>
        <v>0</v>
      </c>
      <c r="V184" s="168">
        <f ca="1">IF($C184-V$1&lt;År1,0,U183*(1-VLOOKUP($A184,[1]Hugst!$R$5:$W$9,MATCH(ROUNDUP((V$1)/10,0)*10,[1]Hugst!$R$4:$W$4,0))))</f>
        <v>0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0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8">
        <f ca="1">IF($C185-G$1&lt;År1,0,F184*(1-VLOOKUP($A185,[1]Hugst!$R$5:$W$9,MATCH(ROUNDUP((G$1)/10,0)*10,[1]Hugst!$R$4:$W$4,0))))</f>
        <v>0</v>
      </c>
      <c r="H185" s="168">
        <f ca="1">IF($C185-H$1&lt;År1,0,G184*(1-VLOOKUP($A185,[1]Hugst!$R$5:$W$9,MATCH(ROUNDUP((H$1)/10,0)*10,[1]Hugst!$R$4:$W$4,0))))</f>
        <v>0</v>
      </c>
      <c r="I185" s="168">
        <f ca="1">IF($C185-I$1&lt;År1,0,H184*(1-VLOOKUP($A185,[1]Hugst!$R$5:$W$9,MATCH(ROUNDUP((I$1)/10,0)*10,[1]Hugst!$R$4:$W$4,0))))</f>
        <v>0</v>
      </c>
      <c r="J185" s="168">
        <f ca="1">IF($C185-J$1&lt;År1,0,I184*(1-VLOOKUP($A185,[1]Hugst!$R$5:$W$9,MATCH(ROUNDUP((J$1)/10,0)*10,[1]Hugst!$R$4:$W$4,0))))</f>
        <v>0</v>
      </c>
      <c r="K185" s="168">
        <f ca="1">IF($C185-K$1&lt;År1,0,J184*(1-VLOOKUP($A185,[1]Hugst!$R$5:$W$9,MATCH(ROUNDUP((K$1)/10,0)*10,[1]Hugst!$R$4:$W$4,0))))</f>
        <v>0</v>
      </c>
      <c r="L185" s="168">
        <f ca="1">IF($C185-L$1&lt;År1,0,K184*(1-VLOOKUP($A185,[1]Hugst!$R$5:$W$9,MATCH(ROUNDUP((L$1)/10,0)*10,[1]Hugst!$R$4:$W$4,0))))</f>
        <v>0</v>
      </c>
      <c r="M185" s="168">
        <f ca="1">IF($C185-M$1&lt;År1,0,L184*(1-VLOOKUP($A185,[1]Hugst!$R$5:$W$9,MATCH(ROUNDUP((M$1)/10,0)*10,[1]Hugst!$R$4:$W$4,0))))</f>
        <v>0</v>
      </c>
      <c r="N185" s="168">
        <f ca="1">IF($C185-N$1&lt;År1,0,M184*(1-VLOOKUP($A185,[1]Hugst!$R$5:$W$9,MATCH(ROUNDUP((N$1)/10,0)*10,[1]Hugst!$R$4:$W$4,0))))</f>
        <v>0</v>
      </c>
      <c r="O185" s="168">
        <f ca="1">IF($C185-O$1&lt;År1,0,N184*(1-VLOOKUP($A185,[1]Hugst!$R$5:$W$9,MATCH(ROUNDUP((O$1)/10,0)*10,[1]Hugst!$R$4:$W$4,0))))</f>
        <v>0</v>
      </c>
      <c r="P185" s="168">
        <f ca="1">IF($C185-P$1&lt;År1,0,O184*(1-VLOOKUP($A185,[1]Hugst!$R$5:$W$9,MATCH(ROUNDUP((P$1)/10,0)*10,[1]Hugst!$R$4:$W$4,0))))</f>
        <v>0</v>
      </c>
      <c r="Q185" s="168">
        <f ca="1">IF($C185-Q$1&lt;År1,0,P184*(1-VLOOKUP($A185,[1]Hugst!$R$5:$W$9,MATCH(ROUNDUP((Q$1)/10,0)*10,[1]Hugst!$R$4:$W$4,0))))</f>
        <v>0</v>
      </c>
      <c r="R185" s="168">
        <f ca="1">IF($C185-R$1&lt;År1,0,Q184*(1-VLOOKUP($A185,[1]Hugst!$R$5:$W$9,MATCH(ROUNDUP((R$1)/10,0)*10,[1]Hugst!$R$4:$W$4,0))))</f>
        <v>0</v>
      </c>
      <c r="S185" s="168">
        <f ca="1">IF($C185-S$1&lt;År1,0,R184*(1-VLOOKUP($A185,[1]Hugst!$R$5:$W$9,MATCH(ROUNDUP((S$1)/10,0)*10,[1]Hugst!$R$4:$W$4,0))))</f>
        <v>0</v>
      </c>
      <c r="T185" s="168">
        <f ca="1">IF($C185-T$1&lt;År1,0,S184*(1-VLOOKUP($A185,[1]Hugst!$R$5:$W$9,MATCH(ROUNDUP((T$1)/10,0)*10,[1]Hugst!$R$4:$W$4,0))))</f>
        <v>0</v>
      </c>
      <c r="U185" s="168">
        <f ca="1">IF($C185-U$1&lt;År1,0,T184*(1-VLOOKUP($A185,[1]Hugst!$R$5:$W$9,MATCH(ROUNDUP((U$1)/10,0)*10,[1]Hugst!$R$4:$W$4,0))))</f>
        <v>0</v>
      </c>
      <c r="V185" s="168">
        <f ca="1">IF($C185-V$1&lt;År1,0,U184*(1-VLOOKUP($A185,[1]Hugst!$R$5:$W$9,MATCH(ROUNDUP((V$1)/10,0)*10,[1]Hugst!$R$4:$W$4,0))))</f>
        <v>0</v>
      </c>
      <c r="W185" s="168">
        <f ca="1">IF($C185-W$1&lt;År1,0,V184*(1-VLOOKUP($A185,[1]Hugst!$R$5:$W$9,MATCH(ROUNDUP((W$1)/10,0)*10,[1]Hugst!$R$4:$W$4,0))))</f>
        <v>0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0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8">
        <f ca="1">IF($C186-G$1&lt;År1,0,F185*(1-VLOOKUP($A186,[1]Hugst!$R$5:$W$9,MATCH(ROUNDUP((G$1)/10,0)*10,[1]Hugst!$R$4:$W$4,0))))</f>
        <v>0</v>
      </c>
      <c r="H186" s="168">
        <f ca="1">IF($C186-H$1&lt;År1,0,G185*(1-VLOOKUP($A186,[1]Hugst!$R$5:$W$9,MATCH(ROUNDUP((H$1)/10,0)*10,[1]Hugst!$R$4:$W$4,0))))</f>
        <v>0</v>
      </c>
      <c r="I186" s="168">
        <f ca="1">IF($C186-I$1&lt;År1,0,H185*(1-VLOOKUP($A186,[1]Hugst!$R$5:$W$9,MATCH(ROUNDUP((I$1)/10,0)*10,[1]Hugst!$R$4:$W$4,0))))</f>
        <v>0</v>
      </c>
      <c r="J186" s="168">
        <f ca="1">IF($C186-J$1&lt;År1,0,I185*(1-VLOOKUP($A186,[1]Hugst!$R$5:$W$9,MATCH(ROUNDUP((J$1)/10,0)*10,[1]Hugst!$R$4:$W$4,0))))</f>
        <v>0</v>
      </c>
      <c r="K186" s="168">
        <f ca="1">IF($C186-K$1&lt;År1,0,J185*(1-VLOOKUP($A186,[1]Hugst!$R$5:$W$9,MATCH(ROUNDUP((K$1)/10,0)*10,[1]Hugst!$R$4:$W$4,0))))</f>
        <v>0</v>
      </c>
      <c r="L186" s="168">
        <f ca="1">IF($C186-L$1&lt;År1,0,K185*(1-VLOOKUP($A186,[1]Hugst!$R$5:$W$9,MATCH(ROUNDUP((L$1)/10,0)*10,[1]Hugst!$R$4:$W$4,0))))</f>
        <v>0</v>
      </c>
      <c r="M186" s="168">
        <f ca="1">IF($C186-M$1&lt;År1,0,L185*(1-VLOOKUP($A186,[1]Hugst!$R$5:$W$9,MATCH(ROUNDUP((M$1)/10,0)*10,[1]Hugst!$R$4:$W$4,0))))</f>
        <v>0</v>
      </c>
      <c r="N186" s="168">
        <f ca="1">IF($C186-N$1&lt;År1,0,M185*(1-VLOOKUP($A186,[1]Hugst!$R$5:$W$9,MATCH(ROUNDUP((N$1)/10,0)*10,[1]Hugst!$R$4:$W$4,0))))</f>
        <v>0</v>
      </c>
      <c r="O186" s="168">
        <f ca="1">IF($C186-O$1&lt;År1,0,N185*(1-VLOOKUP($A186,[1]Hugst!$R$5:$W$9,MATCH(ROUNDUP((O$1)/10,0)*10,[1]Hugst!$R$4:$W$4,0))))</f>
        <v>0</v>
      </c>
      <c r="P186" s="168">
        <f ca="1">IF($C186-P$1&lt;År1,0,O185*(1-VLOOKUP($A186,[1]Hugst!$R$5:$W$9,MATCH(ROUNDUP((P$1)/10,0)*10,[1]Hugst!$R$4:$W$4,0))))</f>
        <v>0</v>
      </c>
      <c r="Q186" s="168">
        <f ca="1">IF($C186-Q$1&lt;År1,0,P185*(1-VLOOKUP($A186,[1]Hugst!$R$5:$W$9,MATCH(ROUNDUP((Q$1)/10,0)*10,[1]Hugst!$R$4:$W$4,0))))</f>
        <v>0</v>
      </c>
      <c r="R186" s="168">
        <f ca="1">IF($C186-R$1&lt;År1,0,Q185*(1-VLOOKUP($A186,[1]Hugst!$R$5:$W$9,MATCH(ROUNDUP((R$1)/10,0)*10,[1]Hugst!$R$4:$W$4,0))))</f>
        <v>0</v>
      </c>
      <c r="S186" s="168">
        <f ca="1">IF($C186-S$1&lt;År1,0,R185*(1-VLOOKUP($A186,[1]Hugst!$R$5:$W$9,MATCH(ROUNDUP((S$1)/10,0)*10,[1]Hugst!$R$4:$W$4,0))))</f>
        <v>0</v>
      </c>
      <c r="T186" s="168">
        <f ca="1">IF($C186-T$1&lt;År1,0,S185*(1-VLOOKUP($A186,[1]Hugst!$R$5:$W$9,MATCH(ROUNDUP((T$1)/10,0)*10,[1]Hugst!$R$4:$W$4,0))))</f>
        <v>0</v>
      </c>
      <c r="U186" s="168">
        <f ca="1">IF($C186-U$1&lt;År1,0,T185*(1-VLOOKUP($A186,[1]Hugst!$R$5:$W$9,MATCH(ROUNDUP((U$1)/10,0)*10,[1]Hugst!$R$4:$W$4,0))))</f>
        <v>0</v>
      </c>
      <c r="V186" s="168">
        <f ca="1">IF($C186-V$1&lt;År1,0,U185*(1-VLOOKUP($A186,[1]Hugst!$R$5:$W$9,MATCH(ROUNDUP((V$1)/10,0)*10,[1]Hugst!$R$4:$W$4,0))))</f>
        <v>0</v>
      </c>
      <c r="W186" s="168">
        <f ca="1">IF($C186-W$1&lt;År1,0,V185*(1-VLOOKUP($A186,[1]Hugst!$R$5:$W$9,MATCH(ROUNDUP((W$1)/10,0)*10,[1]Hugst!$R$4:$W$4,0))))</f>
        <v>0</v>
      </c>
      <c r="X186" s="168">
        <f ca="1">IF($C186-X$1&lt;År1,0,W185*(1-VLOOKUP($A186,[1]Hugst!$R$5:$W$9,MATCH(ROUNDUP((X$1)/10,0)*10,[1]Hugst!$R$4:$W$4,0))))</f>
        <v>0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0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8">
        <f ca="1">IF($C187-G$1&lt;År1,0,F186*(1-VLOOKUP($A187,[1]Hugst!$R$5:$W$9,MATCH(ROUNDUP((G$1)/10,0)*10,[1]Hugst!$R$4:$W$4,0))))</f>
        <v>0</v>
      </c>
      <c r="H187" s="168">
        <f ca="1">IF($C187-H$1&lt;År1,0,G186*(1-VLOOKUP($A187,[1]Hugst!$R$5:$W$9,MATCH(ROUNDUP((H$1)/10,0)*10,[1]Hugst!$R$4:$W$4,0))))</f>
        <v>0</v>
      </c>
      <c r="I187" s="168">
        <f ca="1">IF($C187-I$1&lt;År1,0,H186*(1-VLOOKUP($A187,[1]Hugst!$R$5:$W$9,MATCH(ROUNDUP((I$1)/10,0)*10,[1]Hugst!$R$4:$W$4,0))))</f>
        <v>0</v>
      </c>
      <c r="J187" s="168">
        <f ca="1">IF($C187-J$1&lt;År1,0,I186*(1-VLOOKUP($A187,[1]Hugst!$R$5:$W$9,MATCH(ROUNDUP((J$1)/10,0)*10,[1]Hugst!$R$4:$W$4,0))))</f>
        <v>0</v>
      </c>
      <c r="K187" s="168">
        <f ca="1">IF($C187-K$1&lt;År1,0,J186*(1-VLOOKUP($A187,[1]Hugst!$R$5:$W$9,MATCH(ROUNDUP((K$1)/10,0)*10,[1]Hugst!$R$4:$W$4,0))))</f>
        <v>0</v>
      </c>
      <c r="L187" s="168">
        <f ca="1">IF($C187-L$1&lt;År1,0,K186*(1-VLOOKUP($A187,[1]Hugst!$R$5:$W$9,MATCH(ROUNDUP((L$1)/10,0)*10,[1]Hugst!$R$4:$W$4,0))))</f>
        <v>0</v>
      </c>
      <c r="M187" s="168">
        <f ca="1">IF($C187-M$1&lt;År1,0,L186*(1-VLOOKUP($A187,[1]Hugst!$R$5:$W$9,MATCH(ROUNDUP((M$1)/10,0)*10,[1]Hugst!$R$4:$W$4,0))))</f>
        <v>0</v>
      </c>
      <c r="N187" s="168">
        <f ca="1">IF($C187-N$1&lt;År1,0,M186*(1-VLOOKUP($A187,[1]Hugst!$R$5:$W$9,MATCH(ROUNDUP((N$1)/10,0)*10,[1]Hugst!$R$4:$W$4,0))))</f>
        <v>0</v>
      </c>
      <c r="O187" s="168">
        <f ca="1">IF($C187-O$1&lt;År1,0,N186*(1-VLOOKUP($A187,[1]Hugst!$R$5:$W$9,MATCH(ROUNDUP((O$1)/10,0)*10,[1]Hugst!$R$4:$W$4,0))))</f>
        <v>0</v>
      </c>
      <c r="P187" s="168">
        <f ca="1">IF($C187-P$1&lt;År1,0,O186*(1-VLOOKUP($A187,[1]Hugst!$R$5:$W$9,MATCH(ROUNDUP((P$1)/10,0)*10,[1]Hugst!$R$4:$W$4,0))))</f>
        <v>0</v>
      </c>
      <c r="Q187" s="168">
        <f ca="1">IF($C187-Q$1&lt;År1,0,P186*(1-VLOOKUP($A187,[1]Hugst!$R$5:$W$9,MATCH(ROUNDUP((Q$1)/10,0)*10,[1]Hugst!$R$4:$W$4,0))))</f>
        <v>0</v>
      </c>
      <c r="R187" s="168">
        <f ca="1">IF($C187-R$1&lt;År1,0,Q186*(1-VLOOKUP($A187,[1]Hugst!$R$5:$W$9,MATCH(ROUNDUP((R$1)/10,0)*10,[1]Hugst!$R$4:$W$4,0))))</f>
        <v>0</v>
      </c>
      <c r="S187" s="168">
        <f ca="1">IF($C187-S$1&lt;År1,0,R186*(1-VLOOKUP($A187,[1]Hugst!$R$5:$W$9,MATCH(ROUNDUP((S$1)/10,0)*10,[1]Hugst!$R$4:$W$4,0))))</f>
        <v>0</v>
      </c>
      <c r="T187" s="168">
        <f ca="1">IF($C187-T$1&lt;År1,0,S186*(1-VLOOKUP($A187,[1]Hugst!$R$5:$W$9,MATCH(ROUNDUP((T$1)/10,0)*10,[1]Hugst!$R$4:$W$4,0))))</f>
        <v>0</v>
      </c>
      <c r="U187" s="168">
        <f ca="1">IF($C187-U$1&lt;År1,0,T186*(1-VLOOKUP($A187,[1]Hugst!$R$5:$W$9,MATCH(ROUNDUP((U$1)/10,0)*10,[1]Hugst!$R$4:$W$4,0))))</f>
        <v>0</v>
      </c>
      <c r="V187" s="168">
        <f ca="1">IF($C187-V$1&lt;År1,0,U186*(1-VLOOKUP($A187,[1]Hugst!$R$5:$W$9,MATCH(ROUNDUP((V$1)/10,0)*10,[1]Hugst!$R$4:$W$4,0))))</f>
        <v>0</v>
      </c>
      <c r="W187" s="168">
        <f ca="1">IF($C187-W$1&lt;År1,0,V186*(1-VLOOKUP($A187,[1]Hugst!$R$5:$W$9,MATCH(ROUNDUP((W$1)/10,0)*10,[1]Hugst!$R$4:$W$4,0))))</f>
        <v>0</v>
      </c>
      <c r="X187" s="168">
        <f ca="1">IF($C187-X$1&lt;År1,0,W186*(1-VLOOKUP($A187,[1]Hugst!$R$5:$W$9,MATCH(ROUNDUP((X$1)/10,0)*10,[1]Hugst!$R$4:$W$4,0))))</f>
        <v>0</v>
      </c>
      <c r="Y187" s="168">
        <f ca="1">IF($C187-Y$1&lt;År1,0,X186*(1-VLOOKUP($A187,[1]Hugst!$R$5:$W$9,MATCH(ROUNDUP((Y$1)/10,0)*10,[1]Hugst!$R$4:$W$4,0))))</f>
        <v>0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274</v>
      </c>
      <c r="F1" s="75"/>
    </row>
    <row r="2" spans="1:7" s="320" customFormat="1" x14ac:dyDescent="0.25">
      <c r="A2" s="319"/>
      <c r="C2" s="427" t="s">
        <v>321</v>
      </c>
      <c r="D2" s="427"/>
      <c r="E2" s="427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322</v>
      </c>
      <c r="G3" s="12" t="s">
        <v>318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28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28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29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29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274</v>
      </c>
    </row>
    <row r="2" spans="1:10" ht="15.75" x14ac:dyDescent="0.25">
      <c r="A2" s="224" t="s">
        <v>25</v>
      </c>
    </row>
    <row r="3" spans="1:10" x14ac:dyDescent="0.25">
      <c r="A3" s="6" t="s">
        <v>305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325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226255.77627432195</v>
      </c>
      <c r="J5" s="10">
        <f>SUMIFS('Resultat-Produktion &amp; forbrug'!$N$3:$N$1000,'Resultat-Produktion &amp; forbrug'!$A$3:$A$1000,Adfærd!$G5,'Resultat-Produktion &amp; forbrug'!$D$3:$D$1000,Adfærd!J$4)</f>
        <v>236872.5084400234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323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324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317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C3" sqref="C3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274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3" t="s">
        <v>328</v>
      </c>
      <c r="G2" s="434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0.53</v>
      </c>
      <c r="D3" s="178">
        <v>0.53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0.87662990659731932</v>
      </c>
      <c r="AC3" s="230">
        <f>SUM(E12:E14)/SUM(E12:E15)</f>
        <v>0.86872264893366935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0.76</v>
      </c>
      <c r="D4" s="178">
        <v>0.76</v>
      </c>
      <c r="E4" s="155"/>
      <c r="F4" s="171"/>
      <c r="G4" s="172"/>
      <c r="N4" s="245"/>
      <c r="Z4" s="345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0.5</v>
      </c>
      <c r="D5" s="178">
        <v>0.5</v>
      </c>
      <c r="E5" s="155"/>
      <c r="F5" s="171"/>
      <c r="G5" s="172"/>
      <c r="H5" s="124"/>
      <c r="N5" s="245"/>
      <c r="Z5" s="177" t="s">
        <v>135</v>
      </c>
      <c r="AA5" s="346">
        <f t="shared" ref="AA5:AC6" si="0">C12/C$29</f>
        <v>0.22267199142680771</v>
      </c>
      <c r="AB5" s="346">
        <f t="shared" si="0"/>
        <v>0.35512191290714007</v>
      </c>
      <c r="AC5" s="346">
        <f t="shared" si="0"/>
        <v>0.34536833172797138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v>0.37924884410556858</v>
      </c>
      <c r="D6" s="178">
        <v>0.37924884410556858</v>
      </c>
      <c r="E6" s="155"/>
      <c r="F6" s="171"/>
      <c r="G6" s="172"/>
      <c r="H6" s="125"/>
      <c r="Z6" s="347" t="s">
        <v>136</v>
      </c>
      <c r="AA6" s="346">
        <f t="shared" si="0"/>
        <v>0.33257225498473725</v>
      </c>
      <c r="AB6" s="346">
        <f t="shared" si="0"/>
        <v>0.41030553120232033</v>
      </c>
      <c r="AC6" s="346">
        <f t="shared" si="0"/>
        <v>0.40883754065581773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v>0.5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</v>
      </c>
      <c r="D8" s="178">
        <v>0</v>
      </c>
      <c r="F8" s="174"/>
      <c r="G8" s="175"/>
      <c r="I8" s="156"/>
    </row>
    <row r="10" spans="1:29" ht="23.45" customHeight="1" x14ac:dyDescent="0.2">
      <c r="A10" s="126"/>
      <c r="B10" s="127"/>
      <c r="C10" s="431" t="s">
        <v>210</v>
      </c>
      <c r="D10" s="431"/>
      <c r="E10" s="431"/>
      <c r="F10" s="430" t="s">
        <v>329</v>
      </c>
      <c r="G10" s="430"/>
      <c r="J10" s="432" t="s">
        <v>211</v>
      </c>
      <c r="K10" s="432"/>
      <c r="L10" s="432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9147340.4973796736</v>
      </c>
      <c r="E12" s="130">
        <f>SUMIFS('Resultater - Danmark'!J$3:J$504,'Resultater - Danmark'!$F$3:$F$504,$A12)*D3</f>
        <v>8757449.2808849216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8111792.5165442377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7766039.9283319116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0.35512191290714007</v>
      </c>
      <c r="L12" s="131">
        <f t="shared" ref="L12:L28" si="3">E12/E$29</f>
        <v>0.34536833172797138</v>
      </c>
      <c r="M12" s="123" t="s">
        <v>212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10568777.271841515</v>
      </c>
      <c r="E13" s="133">
        <f>SUMIFS('Resultater - Danmark'!J$3:J$504,'Resultater - Danmark'!$F$3:$F$504,$A13)*D4</f>
        <v>10366827.811054559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3337508.6121604778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3273735.0982277542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0.41030553120232033</v>
      </c>
      <c r="L13" s="134">
        <f t="shared" si="3"/>
        <v>0.40883754065581773</v>
      </c>
      <c r="M13" s="123" t="s">
        <v>213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4521.4640303491688</v>
      </c>
      <c r="E14" s="133">
        <f>SUMIFS('Resultater - Danmark'!J$3:J$504,'Resultater - Danmark'!$F$3:$F$504,$A14)*D5</f>
        <v>4669.3150599254877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4521.4640303491688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4669.3150599254868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1.7553418461446592E-4</v>
      </c>
      <c r="L14" s="134">
        <f t="shared" si="3"/>
        <v>1.8414420693005777E-4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2775329.8009308982</v>
      </c>
      <c r="E15" s="133">
        <f>SUMIFS('Resultater - Danmark'!J$3:J$504,'Resultater - Danmark'!$F$3:$F$504,$A15)*D6</f>
        <v>2890677.9581297943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4542635.2873380352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4731436.1314918958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0.10774502470276469</v>
      </c>
      <c r="L15" s="134">
        <f t="shared" si="3"/>
        <v>0.11399993216531935</v>
      </c>
      <c r="M15" s="136" t="s">
        <v>294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296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1505490.464025514</v>
      </c>
      <c r="E16" s="133">
        <f>SUMIFS('Resultater - Danmark'!J$3:J$504,'Resultater - Danmark'!$F$3:$F$504,$A16)*D7</f>
        <v>1577517.9173522871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1505490.464025514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1577517.9173522878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5.8446786101528432E-2</v>
      </c>
      <c r="L16" s="134">
        <f t="shared" si="3"/>
        <v>6.2212719013531058E-2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0</v>
      </c>
      <c r="E17" s="133">
        <f>SUMIFS('Resultater - Danmark'!J$3:J$504,'Resultater - Danmark'!$F$3:$F$504,$A17)*D8</f>
        <v>0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0</v>
      </c>
      <c r="L17" s="134">
        <f t="shared" si="3"/>
        <v>0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7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1.4131167493509476E-2</v>
      </c>
      <c r="L18" s="134">
        <f t="shared" si="3"/>
        <v>1.4582929515804097E-2</v>
      </c>
      <c r="M18" s="158" t="s">
        <v>292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725968</v>
      </c>
      <c r="E19" s="247">
        <v>723032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0.40288562432397157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-0.11492812400683761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2.8183836049748175E-2</v>
      </c>
      <c r="L19" s="134">
        <f t="shared" si="3"/>
        <v>2.8514279399937982E-2</v>
      </c>
      <c r="M19" s="160" t="s">
        <v>293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1802534.1213624873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1700816.426967964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2.9479417916513924E-3</v>
      </c>
      <c r="L20" s="134">
        <f t="shared" si="3"/>
        <v>2.99461613311014E-3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9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2423533.1724211206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2802589.9232048667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1.469816896672396E-4</v>
      </c>
      <c r="L21" s="134">
        <f t="shared" si="3"/>
        <v>1.4930882977263137E-4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9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4828921.2485613972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5767099.8210406303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3.3261886491336734E-3</v>
      </c>
      <c r="L22" s="134">
        <f t="shared" si="3"/>
        <v>3.3788517190781134E-3</v>
      </c>
      <c r="M22" s="162" t="s">
        <v>295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9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1690869.075056117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2083345.8918383988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1.2812408640813634E-2</v>
      </c>
      <c r="L23" s="134">
        <f t="shared" si="3"/>
        <v>1.3015265677375182E-2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9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1803779.2618535156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1926978.2416687761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1.112068278002662E-3</v>
      </c>
      <c r="L24" s="134">
        <f t="shared" si="3"/>
        <v>1.1296754962591192E-3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9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3.0281489154898806E-6</v>
      </c>
      <c r="L25" s="134">
        <f t="shared" si="3"/>
        <v>3.0760931648878094E-6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9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5.5415901601904684E-3</v>
      </c>
      <c r="L26" s="134">
        <f t="shared" si="3"/>
        <v>5.6293293659284063E-3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9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9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25758310.498207945</v>
      </c>
      <c r="E29" s="142">
        <f>SUM(E12:E28)</f>
        <v>25356839.282481484</v>
      </c>
      <c r="F29" s="142"/>
      <c r="G29" s="142"/>
      <c r="H29" s="143"/>
      <c r="I29" s="143"/>
      <c r="J29" s="144">
        <f>SUM(J12:J28)</f>
        <v>1</v>
      </c>
      <c r="K29" s="144">
        <f>SUM(K12:K28)</f>
        <v>1.0000000000000002</v>
      </c>
      <c r="L29" s="144">
        <f>SUM(L12:L28)</f>
        <v>1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0.10128017352721401</v>
      </c>
      <c r="E30" s="146">
        <f>SUMPRODUCT(E12:E28,$H$12:$H$28)/E29</f>
        <v>0.10265032199911929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1.7397647257617208E-2</v>
      </c>
      <c r="E31" s="146">
        <f>SUM(E21:E24)/E29</f>
        <v>1.7673101722485048E-2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609327636.78478932</v>
      </c>
      <c r="E32" s="123">
        <f>SUMPRODUCT(E12:E28,$I$12:$I$28)</f>
        <v>607975871.10291469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21.87486216057394</v>
      </c>
      <c r="E33" s="123">
        <f>E32*[1]Energiindhold!$C$10</f>
        <v>21.826333772594641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7989661.5832169671</v>
      </c>
      <c r="E39" s="130">
        <f>SUMIFS('Resultater - Vestdanmark'!J$3:J$504,'Resultater - Vestdanmark'!$F$3:$F$504,$A39)*D3</f>
        <v>7649114.6368171675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1157678.9141627084</v>
      </c>
      <c r="M39" s="130">
        <f>SUMIFS('Resultater - Østdanmark'!J$3:J$504,'Resultater - Østdanmark'!$F$3:$F$504,$A39)*D3</f>
        <v>1108334.6440677529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2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9867457.5006151944</v>
      </c>
      <c r="E40" s="133">
        <f>SUMIFS('Resultater - Vestdanmark'!J$3:J$504,'Resultater - Vestdanmark'!$F$3:$F$504,$A40)*D4</f>
        <v>9678908.9419378657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701319.77122631879</v>
      </c>
      <c r="M40" s="133">
        <f>SUMIFS('Resultater - Østdanmark'!J$3:J$504,'Resultater - Østdanmark'!$F$3:$F$504,$A40)*D4</f>
        <v>687918.86911669304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2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4171.3630677727415</v>
      </c>
      <c r="E41" s="133">
        <f>SUMIFS('Resultater - Vestdanmark'!J$3:J$504,'Resultater - Vestdanmark'!$F$3:$F$504,$A41)*D5</f>
        <v>4307.7658612412106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350.10096257642732</v>
      </c>
      <c r="M41" s="133">
        <f>SUMIFS('Resultater - Østdanmark'!J$3:J$504,'Resultater - Østdanmark'!$F$3:$F$504,$A41)*D5</f>
        <v>361.54919868427658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2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1507101.1523820646</v>
      </c>
      <c r="E42" s="133">
        <f>SUMIFS('Resultater - Vestdanmark'!J$3:J$504,'Resultater - Vestdanmark'!$F$3:$F$504,$A42)*D6</f>
        <v>1563200.2483061554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1268228.6485488336</v>
      </c>
      <c r="M42" s="133">
        <f>SUMIFS('Resultater - Østdanmark'!J$3:J$504,'Resultater - Østdanmark'!$F$3:$F$504,$A42)*D6</f>
        <v>1327477.7098236387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2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1326462.9092294232</v>
      </c>
      <c r="E43" s="133">
        <f>SUMIFS('Resultater - Vestdanmark'!J$3:J$504,'Resultater - Vestdanmark'!$F$3:$F$504,$A43)*D7</f>
        <v>1388988.8638442878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179027.55479609076</v>
      </c>
      <c r="M43" s="133">
        <f>SUMIFS('Resultater - Østdanmark'!J$3:J$504,'Resultater - Østdanmark'!$F$3:$F$504,$A43)*D7</f>
        <v>188529.05350799995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2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0</v>
      </c>
      <c r="E44" s="133">
        <f>SUMIFS('Resultater - Vestdanmark'!J$3:J$504,'Resultater - Vestdanmark'!$F$3:$F$504,$A44)*D8</f>
        <v>0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0</v>
      </c>
      <c r="M44" s="133">
        <f>SUMIFS('Resultater - Østdanmark'!J$3:J$504,'Resultater - Østdanmark'!$F$3:$F$504,$A44)*D8</f>
        <v>0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2">
      <c r="A45" s="124" t="str">
        <f t="shared" si="10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2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523057.13098607323</v>
      </c>
      <c r="E46" s="133">
        <f>SUMIFS('Resultater - Vestdanmark'!J$3:J$504,'Resultater - Vestdanmark'!$F$3:$F$504,$A46)/SUMIFS('Resultater - Danmark'!J$3:J$504,'Resultater - Danmark'!$F$3:$F$504,$A46)*E19</f>
        <v>519697.15308066551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202910.8690139266</v>
      </c>
      <c r="M46" s="133">
        <f>SUMIFS('Resultater - Østdanmark'!J$3:J$504,'Resultater - Østdanmark'!$F$3:$F$504,$A46)/SUMIFS('Resultater - Danmark'!J$3:J$504,'Resultater - Danmark'!$F$3:$F$504,$A46)*E19</f>
        <v>203334.8469193347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2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53138.892747161146</v>
      </c>
      <c r="D47" s="133">
        <f>SUMIFS('Resultater - Vestdanmark'!I$3:I$504,'Resultater - Vestdanmark'!$F$3:$F$504,$A47)/SUMIFS('Resultater - Danmark'!I$3:I$504,'Resultater - Danmark'!$F$3:$F$504,$A47)*D20</f>
        <v>52868.994212030084</v>
      </c>
      <c r="E47" s="133">
        <f>SUMIFS('Resultater - Vestdanmark'!J$3:J$504,'Resultater - Vestdanmark'!$F$3:$F$504,$A47)/SUMIFS('Resultater - Danmark'!J$3:J$504,'Resultater - Danmark'!$F$3:$F$504,$A47)*E20</f>
        <v>52543.907435919093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22795.107252838847</v>
      </c>
      <c r="L47" s="133">
        <f>SUMIFS('Resultater - Østdanmark'!I$3:I$504,'Resultater - Østdanmark'!$F$3:$F$504,$A47)/SUMIFS('Resultater - Danmark'!I$3:I$504,'Resultater - Danmark'!$F$3:$F$504,$A47)*D20</f>
        <v>23065.005787969905</v>
      </c>
      <c r="M47" s="133">
        <f>SUMIFS('Resultater - Østdanmark'!J$3:J$504,'Resultater - Østdanmark'!$F$3:$F$504,$A47)/SUMIFS('Resultater - Danmark'!J$3:J$504,'Resultater - Danmark'!$F$3:$F$504,$A47)*E20</f>
        <v>23390.092564080911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2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2840.1853290986264</v>
      </c>
      <c r="D48" s="133">
        <f>SUMIFS('Resultater - Vestdanmark'!I$3:I$504,'Resultater - Vestdanmark'!$F$3:$F$504,$A48)/SUMIFS('Resultater - Danmark'!I$3:I$504,'Resultater - Danmark'!$F$3:$F$504,$A48)*D21</f>
        <v>2833.9333697705197</v>
      </c>
      <c r="E48" s="133">
        <f>SUMIFS('Resultater - Vestdanmark'!J$3:J$504,'Resultater - Vestdanmark'!$F$3:$F$504,$A48)/SUMIFS('Resultater - Danmark'!J$3:J$504,'Resultater - Danmark'!$F$3:$F$504,$A48)*E21</f>
        <v>2825.7560217041437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945.81467090137289</v>
      </c>
      <c r="L48" s="133">
        <f>SUMIFS('Resultater - Østdanmark'!I$3:I$504,'Resultater - Østdanmark'!$F$3:$F$504,$A48)/SUMIFS('Resultater - Danmark'!I$3:I$504,'Resultater - Danmark'!$F$3:$F$504,$A48)*D21</f>
        <v>952.06663022948101</v>
      </c>
      <c r="M48" s="133">
        <f>SUMIFS('Resultater - Østdanmark'!J$3:J$504,'Resultater - Østdanmark'!$F$3:$F$504,$A48)/SUMIFS('Resultater - Danmark'!J$3:J$504,'Resultater - Danmark'!$F$3:$F$504,$A48)*E21</f>
        <v>960.24397829585621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2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75746.163899662715</v>
      </c>
      <c r="D49" s="133">
        <f>SUMIFS('Resultater - Vestdanmark'!I$3:I$504,'Resultater - Vestdanmark'!$F$3:$F$504,$A49)/SUMIFS('Resultater - Danmark'!I$3:I$504,'Resultater - Danmark'!$F$3:$F$504,$A49)*D22</f>
        <v>75614.059561949907</v>
      </c>
      <c r="E49" s="133">
        <f>SUMIFS('Resultater - Vestdanmark'!J$3:J$504,'Resultater - Vestdanmark'!$F$3:$F$504,$A49)/SUMIFS('Resultater - Danmark'!J$3:J$504,'Resultater - Danmark'!$F$3:$F$504,$A49)*E22</f>
        <v>75527.053678542026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9930.836100337272</v>
      </c>
      <c r="L49" s="133">
        <f>SUMIFS('Resultater - Østdanmark'!I$3:I$504,'Resultater - Østdanmark'!$F$3:$F$504,$A49)/SUMIFS('Resultater - Danmark'!I$3:I$504,'Resultater - Danmark'!$F$3:$F$504,$A49)*D22</f>
        <v>10062.940438050116</v>
      </c>
      <c r="M49" s="133">
        <f>SUMIFS('Resultater - Østdanmark'!J$3:J$504,'Resultater - Østdanmark'!$F$3:$F$504,$A49)/SUMIFS('Resultater - Danmark'!J$3:J$504,'Resultater - Danmark'!$F$3:$F$504,$A49)*E22</f>
        <v>10149.946321457955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2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314821.43493156106</v>
      </c>
      <c r="D50" s="133">
        <f>SUMIFS('Resultater - Vestdanmark'!I$3:I$504,'Resultater - Vestdanmark'!$F$3:$F$504,$A50)/SUMIFS('Resultater - Danmark'!I$3:I$504,'Resultater - Danmark'!$F$3:$F$504,$A50)*D23</f>
        <v>314692.31350359169</v>
      </c>
      <c r="E50" s="133">
        <f>SUMIFS('Resultater - Vestdanmark'!J$3:J$504,'Resultater - Vestdanmark'!$F$3:$F$504,$A50)/SUMIFS('Resultater - Danmark'!J$3:J$504,'Resultater - Danmark'!$F$3:$F$504,$A50)*E23</f>
        <v>314525.12457946909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15204.565068438918</v>
      </c>
      <c r="L50" s="133">
        <f>SUMIFS('Resultater - Østdanmark'!I$3:I$504,'Resultater - Østdanmark'!$F$3:$F$504,$A50)/SUMIFS('Resultater - Danmark'!I$3:I$504,'Resultater - Danmark'!$F$3:$F$504,$A50)*D23</f>
        <v>15333.686496408332</v>
      </c>
      <c r="M50" s="133">
        <f>SUMIFS('Resultater - Østdanmark'!J$3:J$504,'Resultater - Østdanmark'!$F$3:$F$504,$A50)/SUMIFS('Resultater - Danmark'!J$3:J$504,'Resultater - Danmark'!$F$3:$F$504,$A50)*E23</f>
        <v>15500.875420530891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2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4101.0489241972273</v>
      </c>
      <c r="D51" s="133">
        <f>SUMIFS('Resultater - Vestdanmark'!I$3:I$504,'Resultater - Vestdanmark'!$F$3:$F$504,$A51)/SUMIFS('Resultater - Danmark'!I$3:I$504,'Resultater - Danmark'!$F$3:$F$504,$A51)*D24</f>
        <v>4075.7207832735812</v>
      </c>
      <c r="E51" s="133">
        <f>SUMIFS('Resultater - Vestdanmark'!J$3:J$504,'Resultater - Vestdanmark'!$F$3:$F$504,$A51)/SUMIFS('Resultater - Danmark'!J$3:J$504,'Resultater - Danmark'!$F$3:$F$504,$A51)*E24</f>
        <v>4034.0707756292709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24543.951075802775</v>
      </c>
      <c r="L51" s="133">
        <f>SUMIFS('Resultater - Østdanmark'!I$3:I$504,'Resultater - Østdanmark'!$F$3:$F$504,$A51)/SUMIFS('Resultater - Danmark'!I$3:I$504,'Resultater - Danmark'!$F$3:$F$504,$A51)*D24</f>
        <v>24569.279216726416</v>
      </c>
      <c r="M51" s="133">
        <f>SUMIFS('Resultater - Østdanmark'!J$3:J$504,'Resultater - Østdanmark'!$F$3:$F$504,$A51)/SUMIFS('Resultater - Danmark'!J$3:J$504,'Resultater - Danmark'!$F$3:$F$504,$A51)*E24</f>
        <v>24610.929224370735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2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2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2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.75" hidden="1" thickBot="1" x14ac:dyDescent="0.2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10411318.566934858</v>
      </c>
      <c r="D56" s="142">
        <f ca="1">SUM(D39:D55)</f>
        <v>21977314.305968519</v>
      </c>
      <c r="E56" s="142">
        <f ca="1">SUM(E39:E55)</f>
        <v>21565393.012799766</v>
      </c>
      <c r="F56" s="143"/>
      <c r="G56" s="143"/>
      <c r="I56" s="123" t="s">
        <v>104</v>
      </c>
      <c r="J56" s="123" t="s">
        <v>139</v>
      </c>
      <c r="K56" s="142">
        <f ca="1">SUM(K39:K55)</f>
        <v>2679098.9330651397</v>
      </c>
      <c r="L56" s="142">
        <f ca="1">SUM(L39:L55)</f>
        <v>3780996.1922394345</v>
      </c>
      <c r="M56" s="142">
        <f ca="1">SUM(M39:M55)</f>
        <v>3791446.2696817257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0.13459375485410555</v>
      </c>
      <c r="D57" s="146">
        <f ca="1">SUMPRODUCT(D39:D55,$F$39:$F$55)/D56</f>
        <v>9.9072311552414666E-2</v>
      </c>
      <c r="E57" s="146">
        <f ca="1">SUMPRODUCT(E39:E55,$F$39:$F$55)/E56</f>
        <v>0.10048591428175808</v>
      </c>
      <c r="I57" s="145" t="s">
        <v>123</v>
      </c>
      <c r="K57" s="146">
        <f ca="1">SUMPRODUCT(K39:K55,$N$39:$N$55)/K56</f>
        <v>0.15233293996365566</v>
      </c>
      <c r="L57" s="146">
        <f ca="1">SUMPRODUCT(L39:L55,$N$39:$N$55)/L56</f>
        <v>0.11411353121848991</v>
      </c>
      <c r="M57" s="146">
        <f ca="1">SUMPRODUCT(M39:M55,$N$39:$N$55)/M56</f>
        <v>0.11496127136904122</v>
      </c>
    </row>
    <row r="58" spans="1:15" hidden="1" x14ac:dyDescent="0.2">
      <c r="A58" s="145" t="s">
        <v>160</v>
      </c>
      <c r="C58" s="146">
        <f ca="1">SUM(C48:C51)/C56</f>
        <v>3.8180450490388568E-2</v>
      </c>
      <c r="D58" s="146">
        <f ca="1">SUM(D48:D51)/D56</f>
        <v>1.8073911201730013E-2</v>
      </c>
      <c r="E58" s="146">
        <f ca="1">SUM(E48:E51)/E56</f>
        <v>1.8405043896940077E-2</v>
      </c>
      <c r="I58" s="145" t="s">
        <v>160</v>
      </c>
      <c r="K58" s="146">
        <f ca="1">SUM(K48:K51)/K56</f>
        <v>1.8896340963997331E-2</v>
      </c>
      <c r="L58" s="146">
        <f ca="1">SUM(L48:L51)/L56</f>
        <v>1.3466814086172431E-2</v>
      </c>
      <c r="M58" s="146">
        <f ca="1">SUM(M48:M51)/M56</f>
        <v>1.3509882852422774E-2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352020257.59705484</v>
      </c>
      <c r="D59" s="123">
        <f ca="1">SUMPRODUCT(D39:D55,$I$12:$I$28)</f>
        <v>500535240.15105206</v>
      </c>
      <c r="E59" s="123">
        <f ca="1">SUMPRODUCT(E39:E55,$I$12:$I$28)</f>
        <v>498129173.15808135</v>
      </c>
      <c r="I59" s="123" t="s">
        <v>142</v>
      </c>
      <c r="J59" s="123" t="s">
        <v>143</v>
      </c>
      <c r="K59" s="123">
        <f ca="1">SUMPRODUCT(K39:K55,$I$12:$I$28)</f>
        <v>110817031.25294524</v>
      </c>
      <c r="L59" s="123">
        <f ca="1">SUMPRODUCT(L39:L55,$I$12:$I$28)</f>
        <v>108792396.63373713</v>
      </c>
      <c r="M59" s="123">
        <f ca="1">SUMPRODUCT(M39:M55,$I$12:$I$28)</f>
        <v>109846697.94483338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12.637527247734271</v>
      </c>
      <c r="D60" s="123">
        <f ca="1">D59*[1]Energiindhold!$C$10</f>
        <v>17.969215121422771</v>
      </c>
      <c r="E60" s="123">
        <f ca="1">E59*[1]Energiindhold!$C$10</f>
        <v>17.882837316375124</v>
      </c>
      <c r="I60" s="123" t="s">
        <v>142</v>
      </c>
      <c r="J60" s="123" t="s">
        <v>122</v>
      </c>
      <c r="K60" s="123">
        <f ca="1">K59*[1]Energiindhold!$C$10</f>
        <v>3.9783314219807346</v>
      </c>
      <c r="L60" s="123">
        <f ca="1">L59*[1]Energiindhold!$C$10</f>
        <v>3.9056470391511633</v>
      </c>
      <c r="M60" s="123">
        <f ca="1">M59*[1]Energiindhold!$C$10</f>
        <v>3.9434964562195187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7" priority="7" operator="greaterThan">
      <formula>13%</formula>
    </cfRule>
  </conditionalFormatting>
  <conditionalFormatting sqref="K57:M57">
    <cfRule type="cellIs" dxfId="16" priority="5" operator="greaterThan">
      <formula>13%</formula>
    </cfRule>
  </conditionalFormatting>
  <conditionalFormatting sqref="C58:E58">
    <cfRule type="cellIs" dxfId="15" priority="2" operator="greaterThan">
      <formula>13%</formula>
    </cfRule>
  </conditionalFormatting>
  <conditionalFormatting sqref="K58:M58">
    <cfRule type="cellIs" dxfId="14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6" t="s">
        <v>274</v>
      </c>
    </row>
    <row r="2" spans="1:4" ht="15.75" x14ac:dyDescent="0.25">
      <c r="A2" s="224" t="s">
        <v>312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297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8">
        <f>SUMIFS('Forbrug af biomasse'!$E$2:$E$403,'Forbrug af biomasse'!$D$2:$D$403,'Forbrug til andet'!B$15,'Forbrug af biomasse'!$C$2:$C$403,'Forbrug til andet'!$A16,'Forbrug af biomasse'!$A$2:$A$403,"Materialer")</f>
        <v>0</v>
      </c>
      <c r="C16" s="348">
        <f>SUMIFS('Forbrug af biomasse'!$E$2:$E$403,'Forbrug af biomasse'!$D$2:$D$403,'Forbrug til andet'!C$15,'Forbrug af biomasse'!$C$2:$C$403,'Forbrug til andet'!$A16,'Forbrug af biomasse'!$A$2:$A$403,"Materialer")</f>
        <v>0</v>
      </c>
      <c r="D16" s="348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8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48">
        <f>SUMIFS('Forbrug af biomasse'!$E$2:$E$403,'Forbrug af biomasse'!$D$2:$D$403,'Forbrug til andet'!C$15,'Forbrug af biomasse'!$C$2:$C$403,'Forbrug til andet'!$A17,'Forbrug af biomasse'!$A$2:$A$403,"Materialer")</f>
        <v>0</v>
      </c>
      <c r="D17" s="348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8">
        <f>SUMIFS('Forbrug af biomasse'!$E$2:$E$403,'Forbrug af biomasse'!$D$2:$D$403,'Forbrug til andet'!B$15,'Forbrug af biomasse'!$C$2:$C$403,'Forbrug til andet'!$A18,'Forbrug af biomasse'!$A$2:$A$403,"Materialer")</f>
        <v>0</v>
      </c>
      <c r="C18" s="348">
        <f>SUMIFS('Forbrug af biomasse'!$E$2:$E$403,'Forbrug af biomasse'!$D$2:$D$403,'Forbrug til andet'!C$15,'Forbrug af biomasse'!$C$2:$C$403,'Forbrug til andet'!$A18,'Forbrug af biomasse'!$A$2:$A$403,"Materialer")</f>
        <v>0</v>
      </c>
      <c r="D18" s="348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8">
        <f>SUMIFS('Forbrug af biomasse'!$E$2:$E$403,'Forbrug af biomasse'!$D$2:$D$403,'Forbrug til andet'!B$15,'Forbrug af biomasse'!$C$2:$C$403,'Forbrug til andet'!$A19,'Forbrug af biomasse'!$A$2:$A$403,"Materialer")</f>
        <v>0</v>
      </c>
      <c r="C19" s="348">
        <f>SUMIFS('Forbrug af biomasse'!$E$2:$E$403,'Forbrug af biomasse'!$D$2:$D$403,'Forbrug til andet'!C$15,'Forbrug af biomasse'!$C$2:$C$403,'Forbrug til andet'!$A19,'Forbrug af biomasse'!$A$2:$A$403,"Materialer")</f>
        <v>0</v>
      </c>
      <c r="D19" s="348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8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8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8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38296.134521737484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36291.975040268109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3888.4929729246492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37262.372663092712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38296.134521737484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3875.669219503302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8037.7270810889022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7450.0539618117755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821.00702707532037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7735.1400121046963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8037.7270810889022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818.2994507094337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313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7989661.5832169671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9867457.5006151944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52868.994212030084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2833.9333697705197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75614.059561949907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314692.31350359169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4075.7207832735812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7649114.6368171675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9678908.9419378657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4307.7658612412106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52543.907435919093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2825.7560217041437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75527.053678542026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314525.12457946909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4034.0707756292709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1157678.9141627084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701319.77122631879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23065.005787969905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952.06663022948101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10062.940438050116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15333.686496408332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24569.279216726416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1108334.6440677529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687918.86911669304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361.54919868427658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23390.092564080911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960.24397829585621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10149.946321457955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15500.875420530891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24610.929224370735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5879215.2019956233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773085.89354292606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64498.475475191975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841167.61765562883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5657053.7864699624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214099.10609126225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12237689.909258299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1515714.1736670113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39415.735012617326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4828427.5390456226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5879215.2019956233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773085.89354292606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64498.475475191975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841167.61765562883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5657053.7864699624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214099.10609126225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12237689.909258299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1515714.1736670113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39415.735012617326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4828427.5390456226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721621.60770550347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94889.448034412562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7916.616753740097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103245.8768300271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694353.26110928762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26278.769501998377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1502068.0760117145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186040.49371289229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4837.9324606189484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592646.72642582119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721621.60770550335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94889.448034412548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7916.616753740097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103245.87683002709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694353.2611092875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26278.769501998373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1502068.0760117143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186040.49371289223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4837.9324606189475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592646.72642582108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1086254.4459537058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162493.02564918654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177516.46640303911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2203715.0015238998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605932.0339558397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716279.67540878139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65410.493211637622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39419.677245239443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645037.98201828008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177359.22120275494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1004436.1243752033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167879.3882726107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184273.6818542117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2001216.64646261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551684.14080425573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696380.30259275995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68369.449315583843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41269.159607947513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585136.614594521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161190.90184954062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7085171.5926641021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3116039.2107205875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4171.3630677727415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502160.95849399589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17711207.128625918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567909.91116279981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6783177.1307623936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3056497.5606119577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4307.7658612412106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525831.49845533748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17222483.674164686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545485.8482453922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1026620.9238801375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221469.40143989015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350.10096257642732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67774.717172805787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3047051.4177026679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368148.13389466272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982862.79756951681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217237.5376157978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361.54919868427658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71371.713113742837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3027912.4262798992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358592.99203545041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507790.70515370794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524623.08835190837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204407.79128636757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213654.52911119949</v>
      </c>
      <c r="G397" s="168">
        <v>1</v>
      </c>
    </row>
    <row r="398" spans="1:7" x14ac:dyDescent="0.25">
      <c r="A398" t="s">
        <v>314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314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8">
        <v>1</v>
      </c>
    </row>
    <row r="400" spans="1:7" x14ac:dyDescent="0.25">
      <c r="A400" s="168" t="s">
        <v>314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8">
        <v>1</v>
      </c>
    </row>
    <row r="401" spans="1:7" x14ac:dyDescent="0.25">
      <c r="A401" s="168" t="s">
        <v>314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314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8">
        <v>1</v>
      </c>
    </row>
    <row r="403" spans="1:7" x14ac:dyDescent="0.25">
      <c r="A403" s="168" t="s">
        <v>314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310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311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310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311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310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311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310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311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310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311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310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311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ca="1" si="3"/>
        <v>2328635.6388303456</v>
      </c>
      <c r="H5">
        <f t="shared" ca="1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ca="1" si="2"/>
        <v>681602.85349434032</v>
      </c>
      <c r="G11">
        <f t="shared" ca="1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825954.88775495614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1912209.3337086618</v>
      </c>
      <c r="F14">
        <f>E14-D14</f>
        <v>1086254.4459537058</v>
      </c>
      <c r="G14">
        <f t="shared" si="3"/>
        <v>1086254.4459537058</v>
      </c>
      <c r="H14">
        <f t="shared" si="1"/>
        <v>716279.67540878139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162493.02564918654</v>
      </c>
      <c r="F15">
        <f t="shared" si="2"/>
        <v>162493.02564918654</v>
      </c>
      <c r="G15">
        <f t="shared" si="3"/>
        <v>162493.02564918654</v>
      </c>
      <c r="H15">
        <f t="shared" si="1"/>
        <v>65410.493211637622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177516.46640303911</v>
      </c>
      <c r="F16">
        <f t="shared" si="2"/>
        <v>177516.46640303911</v>
      </c>
      <c r="G16">
        <f t="shared" si="3"/>
        <v>177516.46640303911</v>
      </c>
      <c r="H16">
        <f t="shared" si="1"/>
        <v>39419.677245239443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2203715.0015238998</v>
      </c>
      <c r="F17">
        <f t="shared" ca="1" si="2"/>
        <v>2203715.0015238998</v>
      </c>
      <c r="G17">
        <f t="shared" ca="1" si="3"/>
        <v>2203715.0015238998</v>
      </c>
      <c r="H17">
        <f t="shared" ca="1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117954.45382238246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834234.12923116388</v>
      </c>
      <c r="F20">
        <f t="shared" si="2"/>
        <v>716279.67540878139</v>
      </c>
      <c r="G20">
        <f t="shared" si="3"/>
        <v>716279.67540878139</v>
      </c>
      <c r="H20">
        <f t="shared" si="1"/>
        <v>1086254.4459537058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65410.493211637622</v>
      </c>
      <c r="F21">
        <f t="shared" si="2"/>
        <v>65410.493211637622</v>
      </c>
      <c r="G21">
        <f t="shared" si="3"/>
        <v>65410.493211637622</v>
      </c>
      <c r="H21">
        <f t="shared" si="1"/>
        <v>162493.02564918654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39419.677245239443</v>
      </c>
      <c r="F22">
        <f t="shared" si="2"/>
        <v>39419.677245239443</v>
      </c>
      <c r="G22">
        <f t="shared" si="3"/>
        <v>39419.677245239443</v>
      </c>
      <c r="H22">
        <f t="shared" si="1"/>
        <v>177516.46640303911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645037.98201828008</v>
      </c>
      <c r="F23">
        <f t="shared" ca="1" si="2"/>
        <v>645037.98201828008</v>
      </c>
      <c r="G23">
        <f t="shared" ca="1" si="3"/>
        <v>645037.98201828008</v>
      </c>
      <c r="H23">
        <f t="shared" ca="1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825629.8009788451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1830065.9253540484</v>
      </c>
      <c r="F26">
        <f t="shared" si="2"/>
        <v>1004436.1243752033</v>
      </c>
      <c r="G26">
        <f t="shared" si="3"/>
        <v>1004436.1243752033</v>
      </c>
      <c r="H26">
        <f t="shared" si="1"/>
        <v>696380.30259275995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167879.3882726107</v>
      </c>
      <c r="F27">
        <f t="shared" si="2"/>
        <v>167879.3882726107</v>
      </c>
      <c r="G27">
        <f t="shared" si="3"/>
        <v>167879.3882726107</v>
      </c>
      <c r="H27">
        <f t="shared" si="1"/>
        <v>68369.449315583843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184273.6818542117</v>
      </c>
      <c r="F28">
        <f t="shared" si="2"/>
        <v>184273.6818542117</v>
      </c>
      <c r="G28">
        <f t="shared" si="3"/>
        <v>184273.6818542117</v>
      </c>
      <c r="H28">
        <f t="shared" si="1"/>
        <v>41269.159607947513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2001216.64646261</v>
      </c>
      <c r="F29">
        <f t="shared" ca="1" si="2"/>
        <v>2001216.64646261</v>
      </c>
      <c r="G29">
        <f t="shared" ca="1" si="3"/>
        <v>2001216.64646261</v>
      </c>
      <c r="H29">
        <f t="shared" ca="1" si="1"/>
        <v>585136.614594521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118279.54059849346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814659.84319125337</v>
      </c>
      <c r="F32">
        <f t="shared" si="2"/>
        <v>696380.30259275995</v>
      </c>
      <c r="G32">
        <f t="shared" si="3"/>
        <v>696380.30259275995</v>
      </c>
      <c r="H32">
        <f t="shared" si="1"/>
        <v>1004436.1243752033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68369.449315583843</v>
      </c>
      <c r="F33">
        <f t="shared" si="2"/>
        <v>68369.449315583843</v>
      </c>
      <c r="G33">
        <f t="shared" si="3"/>
        <v>68369.449315583843</v>
      </c>
      <c r="H33">
        <f t="shared" si="1"/>
        <v>167879.3882726107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41269.159607947513</v>
      </c>
      <c r="F34">
        <f t="shared" si="2"/>
        <v>41269.159607947513</v>
      </c>
      <c r="G34">
        <f t="shared" si="3"/>
        <v>41269.159607947513</v>
      </c>
      <c r="H34">
        <f t="shared" si="1"/>
        <v>184273.6818542117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585136.614594521</v>
      </c>
      <c r="F35">
        <f t="shared" ca="1" si="2"/>
        <v>585136.614594521</v>
      </c>
      <c r="G35">
        <f t="shared" ca="1" si="3"/>
        <v>585136.614594521</v>
      </c>
      <c r="H35">
        <f t="shared" ca="1" si="1"/>
        <v>2001216.64646261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8">
        <f>SUMIF($F$3:$F$494,"Roer",I3:I494)</f>
        <v>395099.15710561507</v>
      </c>
      <c r="O3" s="168">
        <f>SUMIF($F$3:$F$494,"Roer",J3:J494)</f>
        <v>408411.71044063132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-95740.336304343713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-90729.937600670266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-21386.711351085571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-204943.04964700993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-536145.88330432482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7399.3178201824867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3865.3152791998068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-56197.203682797881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-39459.632200531167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13974313.152148861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13378679.704795422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15074833.175881069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14432291.767579561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1932484.8441755001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1850115.671740179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157955.09330394692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151222.50217568839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-8624208099.2889977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-8256614590.7605991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-662338.21422526462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-634107.07402126468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1129347.0553326856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1081210.3868250945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312502.4938554684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515592.79413852637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338727.98629756022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558861.80859999394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10359.684902516792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17092.276030775338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-565629613.92100143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-933223122.44940138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-38183.817321399743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-62998.860651399737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81476.623092807975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134426.95845115845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400887.81238927291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381519.88923974213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11633116.489566609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11071090.657909039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227976.50992341404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216962.37732162914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4354627.9393896051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4144244.6434439537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49607.955734148476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47211.267572096425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-3018237492.1985717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-2872418662.1185713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-12624.026180127716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-12014.126948127714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3264628.4328924101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3106905.8216132326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24989.242538077233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30798.727374135498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1350380.2217691736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1664315.8446407835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11149.046670834457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13740.970674614298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515803.5959782608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635717.32144048903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10309.248317152564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12705.936479204604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-627233259.8014282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-773052089.88142812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-3162.5206376542596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-3897.7416296542592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567341.87495175749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699237.19008069311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6190253.4102852456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6214768.6934542675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1873822.0444380245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1753645.6008920954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-131800059.83531512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-123347142.70950602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1872956.5855112667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1752835.6476501822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191617.21389798366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196053.86904248118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58003.531632365382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55321.287395030558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-2762382.5645685927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-2634642.330368889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339809.05922039697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324095.34549922252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110411.12509434081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112967.55557464393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33422.024340591037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31876.497203453881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-1049474.7555877077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-1000944.1310518599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429777.69437219301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409903.5813376407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647292.97220843995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883250.45976668212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195938.96406869288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249230.238429816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-13781867.528444225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-17530245.433563128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292311.14340349252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371813.62222882651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20036.736412800718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27863.41350937081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6065.2247816733525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7862.328420687677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-288852.60458408005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-374438.56149788154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53033.783808963693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68747.497530138106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11545.302040211707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16055.085928638786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3494.8232388513984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4530.3264207332932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-109739.87473168573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-142255.3931707037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67075.131491613938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86949.244526166192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156066.48455516712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156684.55522343836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-1412368.9664854561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-1321787.5370105102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16056.476819546213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15026.704389566385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2232.6116080389106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2284.3049166669352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-16416.29193287465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-15657.157045805299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1346.2785807074283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1284.0229237961021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649.01322662288487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664.04031010963456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-3985.5442542268311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-3801.2416297539135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859.02521151149961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819.30150230865559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13883.602296555038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18944.587131561184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-125643.69013994894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-159816.12947490715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2505.9241279060566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3187.4827493019607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198.61209622958864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276.19323083336582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-1460.3857389996581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-1893.092624629186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210.11284207572581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272.36849898705196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57.735916518648544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80.288510222346716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-354.55217382977418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-459.6046697793368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134.0675185595982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173.79122776244208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17590.199746367791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16466.68082020347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-15050715.736581037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-14089398.399302948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3259.1169139894369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3050.9510268336935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1564.8160352404641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1990.9714082609653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-1338904.7120577004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-1703536.3519157206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508.64830449546128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647.17142993441996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1915319.6810098316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1922904.9285315471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-6310245.9419409037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-5905542.1348459134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95650.471037593452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89515.985926314766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72613.735813088992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74295.01537040394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-159489.66162561686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-152114.41715738023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21254.24936242116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20271.393900575091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70770.557160842567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72409.160238923912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-99926.538685694788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-95305.658284044155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45468.456349525382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43365.868772668713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170385.9531256723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232496.68681335976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-561356.56096225721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-714033.73084955127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14928.108196618632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18988.239438915254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6459.684359326242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8982.9427675124771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-14188.126545770194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-18392.015892665062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3317.1371837304705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4299.9926455765344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6295.7160387593467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8754.9257379789815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-8889.4186726753924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-11523.320501616248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7096.2330718912444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9198.8206487479092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9706983.0977967456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9745425.6983797848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-28285536.874246053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-26471461.073705673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414920.4249824229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388309.75446706591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1148953.3187971469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1175555.8851790102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-2339984.3074096511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-2231776.9405930196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287848.5682215945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274537.65177204093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1343973.4969403241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1375091.5098159476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-1894961.6388756847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-1807333.35499704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739065.61784139404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704889.17308572261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1181670.8904023094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1612424.9791864739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-3443314.488853306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-4379823.5594676668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64756.366904771217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82368.73579604429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139866.80285472781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194501.06463870901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-284855.89314478182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-369257.63926175417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44924.343017243067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58235.259466796568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163607.40951192615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227515.14071500226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-230681.45731053135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-299031.51873587392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115345.50105039099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149521.94580606234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235506.24741957022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236438.92367058955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64841.735128432185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60683.149661785515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129405.40857858877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121106.07096286195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9044.9727754724281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9254.3977231574754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2490.3446739830588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2375.184226631241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29129.860772961158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27782.81518808434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3500.6437552504149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3581.6967504894214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963.82927265854448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919.2591328824268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24746.265403608839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23601.929431187622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20950.526865821888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28587.615316534917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5768.2907724079278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7337.1444591067948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20196.219835964726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25689.166567879809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804.63659545965697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1118.940815618131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221.53991059305937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287.18136558359544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4546.2788489592567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5893.3244338360719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311.41564967227674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433.05969801372089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85.741806394306352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111.14678606669339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3862.1339069216106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5006.4698793428288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357713.78823913552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359130.44345999847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-554410.37624314951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-518853.60206620558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9337.4796277003261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8738.6260190183275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3644.6597614787634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3729.0472658775952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-3661.2294398580066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-3491.9240322345149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557.61202106142127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531.82649407592203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1464.1762324734386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1498.077388231359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-900.5098784663644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-858.86780316156148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491.69873757141369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468.96122369527893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31822.053184972803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43422.135436527089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-49320.090695850115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-62734.117340732126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1457.2945083694151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1853.6479434281302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324.22724698935355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450.87571487429096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-325.701277915692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-422.20536026108226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87.026153576059968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112.81168056155921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130.25244056512264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181.13117512251887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-80.108942367614731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-103.84492529135242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76.739109331954737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99.476623208089478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23519.392486831781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23612.536422719779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-361785.91892090446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-338582.99781643564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5079.7181647026664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4753.9335123864967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837.45428405102405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856.84448278126251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-10735.083395517202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-10238.663354106002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817.5298440890889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779.72499580751264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545.21505998444229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557.8388277114135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-5990.5316613096429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-5713.512856162376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1219.5735893528029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1163.1771227931356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2092.2742796089083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2854.9703129288459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-32184.308047356764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-40937.76246325994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792.78838408654349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1008.410138991075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74.49954584708243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103.60028746355262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-954.98805466479621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-1237.94747826918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127.59136295032026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165.39621123189659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48.502079613644888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67.447785532379982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-532.91492640205433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-690.81564533599624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190.33807463887675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246.73454119854389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1459831.5682514813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1465612.9445381609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-6493726.0115491785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-6077254.8211572887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103916.11676096088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97251.51946021714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51980.17769845092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53183.713216509903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-169517.52355815461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-161678.56293118792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21686.979413400197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20684.113313358568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33841.101826802747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34624.649898821393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-81668.213198204001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-77891.648426032712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30991.058283535054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29557.945761753086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129865.94124503061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177205.9287487049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-577678.86310833448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-734795.3556490175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16218.122269051699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20629.110188530907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4624.1325709778021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6430.3944161780155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-15080.200506127167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-19548.408063498176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3384.673087640494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4387.5391876821213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3010.4887694479439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4186.4349423120402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-7265.1664804645052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-9417.8084006021345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4836.7547610141419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6269.8672827961082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6710302.9454768263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6736877.7827177299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-22501409.864215739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-21058295.551265214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319758.3054296819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299250.79989847407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257719.30945372739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263686.47533023881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-585135.82092668954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-558077.51706880797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71979.332397902472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68650.808356380978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99744.19090493265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102053.64196473001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-149316.29200879825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-142411.49237833358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61147.551544305163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58319.919102950007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869236.35264818312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1186098.7853815155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-2914778.0061102584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-3707536.2773591173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49904.475413880995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63477.44240270662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33384.333669699605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46424.800656626889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-75797.073681890819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-98255.465883932528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11233.768640135069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14562.292681656569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12920.620336297921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17967.62605500246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-19342.069964839127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-25073.053658124791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9543.2594895736383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12370.891930928788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451441.13545098307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453228.97942702076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223614.96541461936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209273.55484847655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-16749109.291028244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-15674915.296389058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217613.4597451961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203656.95211549423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11040.127852267429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11295.748101801744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5468.5707924944063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5215.6889061362835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-282822.13551892119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-269743.65526371094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31191.759666056147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29749.366155487074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5167.3499072444192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5286.9933833342047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2559.5735081593152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2441.2117274351849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-89989.163254311061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-85827.814664516321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32045.293130228685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30563.42986409094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38750.872031486135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52876.714266485767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19194.695008133516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24415.248065655596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-1437712.5605304597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-1828740.1179120571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33962.79429549304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43199.959539650292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947.66415379289776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1317.837278543537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469.41200155226551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608.49703904923297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-24276.928973733986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-31470.093114099611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4868.0780981706121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6310.4716087396828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443.55575793398629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616.81589472232383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219.70905546916669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284.80803486743821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-7724.5033198064702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-10013.245044193571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5001.2885232148819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6483.1517893526234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736415.03033559409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739331.45746741456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113459.86366142625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106183.1839252107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-7211432.0123787876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-6748931.1816871213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109310.61565366659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102300.04542899334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61528.349822365715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62952.961234976989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9479.706272394822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9041.3383522840795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-451892.77781543118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-430996.00196269451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53529.860664432512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51054.491385152403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51634.443157600996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52829.973628002255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7955.3466992998574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7587.4693952859916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-288935.11014406267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-275573.94898133143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98603.186022128328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94043.501119370951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65511.140559912092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89391.894402878315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10093.337004331503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12838.51223823002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-641525.65705496829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-816007.13378580625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17060.038281208082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21700.009636453131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5473.5335477815506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7611.5853129563084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843.3102863130423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1093.1800007761658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-40200.172546702233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-52111.33478276214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8354.3713175703924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10829.740596850508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4593.3761861010362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6387.6240841130002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707.70396359667518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917.39402688457903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-25703.533786804186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-33319.395649560982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15388.936546806157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19948.621449563536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694714.65751396539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697465.93850713572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-1425720.3792264217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-1334282.6649701726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25477.550173223743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23843.562901503257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24736.683417900706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25309.430153495487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-38458.773970616763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-36680.333555790559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4100.3569382292126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3910.7450566926018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16104.535603146036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16477.415832849623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-19315.14131507387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-18421.955589521323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6116.8250491891858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5833.9660873769699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61801.494677109411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84329.972564953656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-126831.42564332155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-161326.90403730265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3976.2650559366539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5057.7254639552357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2200.5639179276986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3060.1401912862721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-3421.2747480219195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-4434.9857844728576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639.94010018606218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829.55198172267308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1432.6520400717775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1992.269368880909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-1718.2660395317159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-2227.3819030966688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954.64899611623139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1237.5079579284481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124652.84920250821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125146.51233606382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-572100.76313091454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-535409.42668994272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9371.4603976714352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8770.4274528586666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19817.929570663597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20276.788758699735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-75796.185857948469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-72291.159922320789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6734.2980653214199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6422.8854380233197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18543.97088299767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18973.333162846211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-60791.802201724771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-57980.62059702073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14438.911386684913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13771.216062445146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11089.059822119083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15131.351036996804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-50893.819332859966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-64735.867045238512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1462.5978655325364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1860.3937021215352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1762.9938502457387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2451.6480953700579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-6742.7936436637401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-8740.6584269715131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1051.0176171310889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1362.4302444291889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1649.6630745048212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2294.0484642350416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-5408.0106120493883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-7010.384126730688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2253.471719309206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2921.1670435489705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1698756.0515123385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1705483.6413019132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-5745687.0769171445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-5377190.9111893093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225885.29448860063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211398.27774037674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316706.07375540736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324039.00383427081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-892660.05044181552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-851380.9729647371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190345.37263749584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181543.2744808486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387774.80162457289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396753.23854856513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-936833.69262420165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-893511.90336990345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534026.95160675643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509332.06367118395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265123.77682562516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361769.25724586041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-896725.72876741574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-1140616.2538886415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35253.774284348081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44842.05891462537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49428.115557202313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68735.54626787563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-139316.88648513885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-180595.96396221698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29707.081278684323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38509.17943533152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60519.766727534494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84159.777873938059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-146211.03873325692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-189532.82798755527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83345.246782557369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108040.13471812992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605932.0339558397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551684.14080425573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656426.37011882639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597657.81920461042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-468707.41035023518</v>
      </c>
      <c r="I425" s="338">
        <f t="shared" ref="I425:J425" ca="1" si="0">SUMIFS(I3:I424,$F$3:$F$424,$D$425)*I423/SUM(I423:I424)</f>
        <v>-443563.40437744389</v>
      </c>
      <c r="J425" s="339">
        <f t="shared" ca="1" si="0"/>
        <v>-420192.72772237897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1378013.0257817972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1340150.8748835563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26400.565848358405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25675.186487461295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122896.50198867312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119519.80973968569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121262.03299452356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117930.24925549733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5290666613.2844973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5290666613.2844973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146913194.13793728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146913194.13793728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69873348.431457967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69873348.431457967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128101138.7910063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128101138.7910063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1498693742.6388357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1498693742.6388357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215890730.41001758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215890730.41001758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2035285226.1060579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2035285226.1060579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146017381.97855961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146017381.97855961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108393271.28469765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108393271.28469765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3588623510.4669318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3588623510.4669318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8490760.4704520311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8438551.5342086051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270357.2434761076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269577.12447057531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3875220.5525499326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3870761.5010252791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95875938.998603612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91789375.641806006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-101689.21712719031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-97354.871796820575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139131150.75867423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136472616.08132389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-290363.30484303256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-284815.00806875952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54644.856187822908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56431.73278225986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79587774.553765386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83339331.830657274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31469231.350359168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31452512.457946908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308124.4912154827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304975.75063757284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53663046.353516184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53318329.420310877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20948706.0181107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21728483.45145556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2">
        <f ca="1">SUMIFS('Forbrug af biomasse'!$E$1:$E$425,'Forbrug af biomasse'!$A$1:$A$425,"Biogas",'Forbrug af biomasse'!$B$1:$B$425,$A$1,'Forbrug af biomasse'!$D$1:$D$425,I$2)*'[1]Processer - data'!I474</f>
        <v>20203745.041476861</v>
      </c>
      <c r="J474" s="283">
        <f ca="1">SUMIFS('Forbrug af biomasse'!$E$1:$E$425,'Forbrug af biomasse'!$A$1:$A$425,"Biogas",'Forbrug af biomasse'!$B$1:$B$425,$A$1,'Forbrug af biomasse'!$D$1:$D$425,J$2)*'[1]Processer - data'!J474</f>
        <v>19825065.796666823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37551409.441119738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35950838.793040685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24928313.6857647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24451980.484895661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29199.54147440919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30154.361028688472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7030253.4189159423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7361640.9783747252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49012317.500056781</v>
      </c>
      <c r="I479" s="282">
        <f ca="1">I474*'[1]Processer - data'!I$479*Biogasanlæg!AB$3</f>
        <v>123978449.90038142</v>
      </c>
      <c r="J479" s="283">
        <f ca="1">J474*'[1]Processer - data'!J$479*Biogasanlæg!AC$3</f>
        <v>120557385.71915281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90839230.234099507</v>
      </c>
      <c r="I480" s="282">
        <f ca="1">-SUMIFS('Resultater - Vestdanmark'!I$3:I$504,'Resultater - Vestdanmark'!$F$3:$F$504,"Gødning",'Resultater - Vestdanmark'!$A$3:$A$504,"&lt;&gt;Gødning")-SUM(I475:I479)</f>
        <v>90865585.786047965</v>
      </c>
      <c r="J480" s="283">
        <f ca="1">-SUMIFS('Resultater - Vestdanmark'!J$3:J$504,'Resultater - Vestdanmark'!$F$3:$F$504,"Gødning",'Resultater - Vestdanmark'!$A$3:$A$504,"&lt;&gt;Gødning")-SUM(J475:J479)</f>
        <v>87277735.719262749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11.227315588401201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10.38165726157278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5.6872558977215286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5.8757785895413734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3.2663029818159193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3.3906357461174945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31.93969521225883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29.004771350884361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12.632072947607</v>
      </c>
      <c r="I489" s="282">
        <f ca="1">SUM(I455:I473)*'[1]Processer - data'!$H$489</f>
        <v>17.95514043588404</v>
      </c>
      <c r="J489" s="283">
        <f ca="1">SUM(J455:J473)*'[1]Processer - data'!$H$489</f>
        <v>17.869117417687946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253895.35257685397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262311.54417595419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162493.02564918654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167879.3882726107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2252973.7408705982</v>
      </c>
      <c r="N3" s="168">
        <f>SUMIF($F$3:$F$494,"Roer",I3:I494)</f>
        <v>2381738.5992335565</v>
      </c>
      <c r="O3" s="168">
        <f>SUMIF($F$3:$F$494,"Roer",J3:J494)</f>
        <v>2491625.0257138005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-20094.317702722255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-18625.134904529437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-4515.538648914262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-42543.270066575831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-112528.17913524463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1562.2741170506372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816.11334472794488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-11865.342035286789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-8331.4115643308523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2024837.6614764591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1938532.0932882407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2184299.8380428459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2091197.4416372697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280011.47892677027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268076.42346638505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22887.237337648923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21911.704305907471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-1249622873.7485683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-1196359634.8273683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-95970.896472443128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-91880.285700443143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163639.13028265885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156664.265884605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45280.709826269078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74707.908445362846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49080.708023629362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80977.463814749761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1501.0884558873256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2476.621487628775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-81958099.28143169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-135221338.20263165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-5532.7249739940389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-9128.3531639940375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11805.72763555619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19478.078473415422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2136979.4262200929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2171764.616464721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646874.83564218285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612815.32003721921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-45499593.889754348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-43103930.86080201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646576.06468756462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612532.28009180154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27093.888564426128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27721.213415041071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8201.4616036905572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7822.2032636355043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-390589.57102143043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-372527.62554067071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48047.608022322856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45825.753316088281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17024.121544965245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17418.293628446394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5153.2905236391998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4914.9880716790049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-161816.8982720889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-154334.03592424662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66266.761615330703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63202.40269670268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223456.40358567334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308653.81973392551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67641.420674954294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87094.056090138125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-4757732.100957551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-6125982.9011261035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100910.71529805925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129931.08971644276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2833.1123938177379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3939.7724520164434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857.59792144949245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1111.7010092863791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-40842.574218368085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-52944.077690477141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7498.7596335417184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9720.6143397763008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1780.1523627076374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2475.5090035579879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538.86141949498915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698.52406230831923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-16920.622484058313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-21934.140257112627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10342.211350369531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13406.570268997539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82715.890477068679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84062.318033270305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-748561.46774886642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-709147.90644259541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8509.9999646862343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8061.9280029631773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484.66023229883166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495.88192929160169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-3563.6847148085772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-3398.8900459156948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292.25311169896588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278.73851693832006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153.63593657862805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157.19318310431947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-943.46740429298632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-899.83885380544928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203.3504672962695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193.94697747910098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7358.3673667172652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10163.898453113588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-66591.682015347134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-85742.428688059255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1328.1502835059441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1710.1059400224922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43.115150144965426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59.956633268893654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-317.02374428268206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-410.95670555162485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45.611757317179645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59.126352077825466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13.667381872514948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19.006084866249537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-83.930424000399185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-108.79869777829524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31.736778132943797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41.140267950112332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9243.1243106394777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8756.8172002088941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-7908701.3520720471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-7492602.0362424925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1712.568544602939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1622.465433106157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822.26406439735013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1058.778806934348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-703554.41507739201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-905923.7007456834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267.27948383976513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344.15933429524551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109315.57394733132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111094.98416991108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-360153.01452360908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-341190.092266533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5459.1858703682619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5171.7466068550711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1697.479174619986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1736.7821660347593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-3728.3631828769294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-3555.9533247092104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496.85703759627626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473.88098961494558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1804.0698383058555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1845.840802230912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-2547.3086792216368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-2429.514058217168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1159.0734054569723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1105.4746352624302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9724.6629078001679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13432.393540543791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-32039.045627273659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-41252.983883135348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852.01166762972878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1097.0371590298637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151.00696241272593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209.99275280238447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-331.67346465014998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-429.94708380574986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77.544161936991102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100.52020991832178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160.48921856374059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223.17893336064665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-226.6074021573468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-293.75033612989398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180.89584940657954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234.4946196011216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1270513.535612202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1291194.6214955687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-3702196.3568623648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-3507266.8161823452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54307.503251117101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51448.082614338469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61594.553708893429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63020.697989078421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-125444.86076388492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-119643.94234705786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15431.352871598587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14717.764299501541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78567.998612567491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80387.14162245857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-110778.48168360438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-105655.7773282932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43205.395470486204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41207.458107689163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154664.82693637558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213634.01919290319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-450683.55650590413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-580293.23685926083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8475.7375016194328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10913.229645465735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7498.1578098803211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10427.060940011155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-15270.917732297203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-19795.634097422302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2408.3614308275246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3121.9500029245692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9564.4049178073492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13300.417977534054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-13485.519215356699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-17481.228612499421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6743.0385994400449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8740.975962237093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25646.213260838555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26063.675589388218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7061.1501203360021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6689.3635868966203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14092.0198163569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13350.041086632189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403.4344558707042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412.77547235714184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111.07726616970227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105.94074519075649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1299.2841241487472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1239.2016212979379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170.2662992535561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174.20860087224065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46.879275596576036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44.711447823323965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1203.6229120141877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1147.9640490308725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2281.4752721636146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3151.3353212623938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628.15664943335867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808.804870052046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2199.3325724950073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2831.8268971644038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35.889342634971896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49.908307112272595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9.8813822332469243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12.809199191246011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202.77844712148078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262.86094997228986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15.146811245735424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21.063403560007277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4.1703586787936713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5.4060205095473508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187.84866256868824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243.50752555200322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2174121.3974670577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2209511.1749716443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-3369608.6133593493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-3192190.6171323075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56751.556480189967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53763.450563804916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9072.9811349816864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9283.0545809398172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-9114.2295337860214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-8692.7622721080552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1388.1140295182433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1323.9237853786713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3974.6731916082213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4066.7017411550983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-2444.5366570882152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-2331.4944995350029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1334.772240682549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1273.0486688590786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193408.8341446128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267149.98751929874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-299758.82404393284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-385964.86552599713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8857.1793350585504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11404.368301413164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807.12820616975819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1122.4056902409052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-810.79764465298774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-1051.0339838094285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216.64207397105534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280.83231811062728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353.58508912630367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491.70121052147999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-217.46485059299206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-281.898880398323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208.31705490421285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270.04062672768328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14950.167933823317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15193.522843742614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-229970.23613549568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-217861.75020473867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3228.9371275774656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3058.9258233427086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218.03488550126428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223.08320854469466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-2794.9259124519658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-2665.6807835524532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212.84747041663064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203.00481282511018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154.79173850487027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158.3757461678195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-1700.7688864079587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-1622.1206142041228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346.24853564377321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330.23704266602653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1329.9600260204675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1837.0350347434253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-20458.045861995834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-26341.466161118406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503.93816441960456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648.86305343633217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19.396282588811889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26.972787942222169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-248.63531672043791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-322.30504019316021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33.218969371381661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43.061626962902153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13.770201477398576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19.14906749119999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-151.29961365213001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-196.12912880831664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54.038788799895251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70.05028177764197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374647.84160445235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380746.26084286388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-1666535.0216474333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-1578787.9453221196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26668.7950165656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25264.618829791292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5463.9051286317126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5590.4149672044414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-17818.863023816688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-16994.869357975451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2279.6304916237141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2174.2140527046977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3879.0461074252048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3968.8605323307552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-9361.2426134410889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-8928.352781605663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3552.3590400511525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3388.088101782891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33328.498741575277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46035.684265546268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-148254.18487372255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-190889.81520712902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4162.1818811981002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5359.1615699557296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486.06647358174581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675.93199148926431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-1585.1578146620741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-2054.8342041915776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355.78048135167791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461.19692027069357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345.0781479379994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479.87131890908216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-832.77181399340088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-1079.5190181395938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554.41441665538218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718.68535492364356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336848.50208583073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342331.63359608554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-1129541.5824243107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-1070068.5019560563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16051.452086242309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15206.304535756813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5298.8833387489158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5421.5723057092073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-12030.788298267966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-11474.451267134187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1479.9437651217061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1411.5070592201243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2236.3515141955445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2288.1314156382355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-3347.8011370728013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-3192.9895237977589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1370.9812896852563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1307.5833109714874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43634.537177707913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60271.11488464415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-146318.07434756536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-188396.90898074809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2505.139920974234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3225.5797500090212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686.40448336048098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954.52530594456027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-1558.4391084634976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-2020.1988443045338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230.97388241783855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299.4105883194203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289.69154585619748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402.84980378358017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-433.66603168671378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-562.15967070499926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213.96817815897066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277.36615687273974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185443.29237588114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188461.88961913832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91856.705458575423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87020.229032836913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-6880210.3472225228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-6517950.7279346259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89391.402934828773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84684.730615158391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1857.5007958710155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1900.5088862939194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920.08668153685551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877.53932054093139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-47584.80597744538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-45384.352521840963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5248.0115429475982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5005.3289282448177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948.0643876920592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970.01562400013029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469.6102517392568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447.89417073397317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-16510.498125936894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-15747.006883118998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5879.4162878983389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5607.5357659145993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15918.109201051073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21987.220455566137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7884.8096882071995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10152.360053830969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-590584.52980493929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-760427.58492570627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13951.259417574436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17963.427706245715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159.44443247794558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221.72603673429063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78.978538848683854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102.37958739644201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-4084.5917269656875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-5294.8411275481121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819.05382462187958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1061.7364393246585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81.380093394376203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113.1684894666819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40.310475366057602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52.254319918963553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-1417.2306194807106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-1837.1508030305506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917.59676169511658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1189.4772836788547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555878.48623619205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564926.93034350115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85644.500264934279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81135.111380828137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-5443506.3727712473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-5156892.6725102626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82512.465194274628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78167.985488090853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19022.929389098845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19463.381349654395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2930.8730620890647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2795.3413597959288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-139713.22859534738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-133252.50126145847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16550.009265121666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15784.690917601589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17408.31285511727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17811.380404292671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2682.1082158208528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2558.0800902337619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-97413.131325212598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-92908.477853526463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33243.606511748578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31706.329910049222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49450.693081936399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68304.80157789604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7618.8951391753681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9809.9725578637645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-484251.80969334964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-623515.20494896802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12877.667978297199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16581.087830807151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1692.2710017238799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2353.2997450036678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260.72911228642022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337.98218259350773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-12428.824208568762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-16111.438788885431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2582.94942288026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3348.2677704003372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1548.6354615043629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2153.5578125190232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238.59910659816725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309.29513818280941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-8665.8271161561952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-11233.47959501729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5188.3085307353276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6725.5851324346841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137967.18537298322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140212.9790066655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-283141.61177291331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-268233.52505622967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5059.7261042070058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4793.3193579436438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2012.1285325279352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2058.7168333576465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-3128.3092856466656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-2983.6475845762993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333.53077490531524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318.10738647038733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1428.4910092676269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1461.5659186466451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-1713.2754642069085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-1634.0488531453175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542.56948497930102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517.47956659875535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12273.497010926079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16953.023825351371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-25188.146850781133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-32431.871665889583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789.6682359167005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1016.764712291076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178.99802378962383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248.91758076051542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-278.29294743411663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-360.75011704422525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52.053935967881571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67.47732440280943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127.07789961057098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176.7166065272761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-152.41219302973596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-197.57136133484289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84.678474534341788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109.76839291488749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31990.622698686529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32511.357658959991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-146822.63402755381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-139092.06928876796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2405.0702060611807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2278.4374763569049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2083.1650027860119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2131.3980635765124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-7967.328835282322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-7598.897444055393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707.87687472528353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675.14268398654212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2125.6080383566687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2174.8238141563379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-6968.277950902725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-6646.0454445025989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1655.064403535978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1578.5296334302682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2845.8710019236164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3930.918698765161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-13061.273628231522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-16817.495650369216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375.35777782457734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483.30491922722223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185.31739533454751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257.70540223243285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-708.76988887280299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-918.77578187215192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110.47789374325237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143.21208448199377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189.09310815207587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262.95597025708446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-619.89478418724241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-803.56731283531417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258.30484910677114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334.83961921248113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450501.11404618341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457834.25294552784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-1523725.8032473489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-1443497.9756771696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59903.584580711453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56749.516805305531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34134.380734039711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34924.719309615401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-96210.33681652839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-91761.303900157116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20515.304122613197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19566.619538908537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41794.123367341621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42761.813632091027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-100971.34408987583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-96302.148987453838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57557.087782477021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54895.488347449187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70309.422423392782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97116.356685414998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-237806.91726981744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-306196.54029515712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9349.1143565272214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12037.776292034505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5327.3310972200707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7408.2737929487212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-15015.486092752984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-19464.519009124237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3201.8104700032154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4150.4950537078712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6522.7822596429141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9070.68774014052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-15758.533470674265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-20427.728573096269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8982.8980932189588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11644.497528246797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177359.22120275494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161190.90184954062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192139.15630298451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174623.47700366905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-137192.91374803972</v>
      </c>
      <c r="I425" s="338">
        <f t="shared" ref="I425:J425" ca="1" si="0">SUMIFS(I3:I424,$F$3:$F$424,$D$425)*I423/SUM(I423:I424)</f>
        <v>-129833.14224340807</v>
      </c>
      <c r="J425" s="339">
        <f t="shared" ca="1" si="0"/>
        <v>-121447.49871125096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199670.11202830033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194183.99559105173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3825.3658288618731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3720.2604521030635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17807.348596028591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17318.075630515144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17570.518754029476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17087.752902053573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649382479.82762516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649382479.82762504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18032293.716852445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18032293.716852441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8576334.816551771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8576334.816551771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15723280.497011581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15723280.49701158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183951386.51398864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183951386.51398861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26498675.522935599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26498675.522935595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249813239.78468749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249813239.78468746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17922340.706383832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17922340.706383828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13304314.266702108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13304314.266702106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440471759.93726152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440471759.93726146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3704239.9295479665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3756448.8657913944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90827.156523892496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91607.275529424689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515725.69745006849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520184.74897472019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13892146.969952501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13300015.728813034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-14734.474200152699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-14106.440065864836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9888608.7742910944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9699656.0545453709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-20637.28437769684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-20242.944678317715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4586.3226097511979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4736.2945027640226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10741653.287765445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11311743.210479997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1533368.6496408333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1550087.542053089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1857437.5087845169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1860586.2493624275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20817640.606483798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20861138.619689144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17628378.214828786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18451940.166548576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2">
        <f ca="1">SUMIFS('Forbrug af biomasse'!$E$1:$E$425,'Forbrug af biomasse'!$A$1:$A$425,"Biogas",'Forbrug af biomasse'!$B$1:$B$425,$A$1,'Forbrug af biomasse'!$D$1:$D$425,I$2)*'[1]Processer - data'!I474</f>
        <v>3475869.7995257122</v>
      </c>
      <c r="J474" s="283">
        <f ca="1">SUMIFS('Forbrug af biomasse'!$E$1:$E$425,'Forbrug af biomasse'!$A$1:$A$425,"Biogas",'Forbrug af biomasse'!$B$1:$B$425,$A$1,'Forbrug af biomasse'!$D$1:$D$425,J$2)*'[1]Processer - data'!J474</f>
        <v>3485476.5557184103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5441090.8965647286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5209172.8271184387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1771755.2115191212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1737900.3009263824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2450.7067380349913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2530.8443907899359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948846.04041928099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999203.98359239975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12612124.648502612</v>
      </c>
      <c r="I479" s="282">
        <f ca="1">I474*'[1]Processer - data'!I$479*Biogasanlæg!AB$3</f>
        <v>21329359.923918676</v>
      </c>
      <c r="J479" s="283">
        <f ca="1">J474*'[1]Processer - data'!J$479*Biogasanlæg!AC$3</f>
        <v>21195386.983959295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60331183.954713687</v>
      </c>
      <c r="I480" s="282">
        <f ca="1">-SUMIFS('Resultater - Østdanmark'!I$3:I$504,'Resultater - Østdanmark'!$F$3:$F$504,"Gødning",'Resultater - Østdanmark'!$A$3:$A$504,"&lt;&gt;Gødning")-SUM(I475:I479)</f>
        <v>58903701.423146039</v>
      </c>
      <c r="J480" s="283">
        <f ca="1">-SUMIFS('Resultater - Østdanmark'!J$3:J$504,'Resultater - Østdanmark'!$F$3:$F$504,"Gødning",'Resultater - Østdanmark'!$A$3:$A$504,"&lt;&gt;Gødning")-SUM(J475:J479)</f>
        <v>57374878.725672066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7.4033280096831886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7.1976519459865562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2.2893672624073167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2.3929307260454342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0.72532206131240562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0.75935253678623404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9.3489024359990136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8.4807178399921028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3.9778547832368667</v>
      </c>
      <c r="I489" s="282">
        <f ca="1">SUM(I455:I473)*'[1]Processer - data'!$H$489</f>
        <v>3.9043771930182185</v>
      </c>
      <c r="J489" s="283">
        <f ca="1">SUM(J455:J473)*'[1]Processer - data'!$H$489</f>
        <v>3.942263313307202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102203.89564318379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106827.26455559974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65410.493211637622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68369.449315583843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55" zoomScale="80" zoomScaleNormal="80" workbookViewId="0">
      <selection activeCell="J7" sqref="J7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13911562.118277565</v>
      </c>
      <c r="N3" s="98">
        <f ca="1">SUMIF($F$3:$F$509,$L$3,I$3:I$509)</f>
        <v>13079562.578313591</v>
      </c>
      <c r="O3" s="98">
        <f ca="1">SUMIF($F$3:$F$509,$L$3,J$3:J$509)</f>
        <v>12133526.796486648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5747.6132469276017</v>
      </c>
      <c r="O7" s="98">
        <f>SUMIFS(J$3:J$509,$F$3:$F$509,$L$3,$C$3:$C$509,$L7)+SUMIFS(J$3:J$509,$F$3:$F$509,$L$3,$C$3:$C$509,"",$A$3:$A$509,"Grøntsager I drivhus")</f>
        <v>5664.7472241695159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1363682.5742994456</v>
      </c>
      <c r="O8" s="98">
        <f>SUMIFS(J$3:J$509,$F$3:$F$509,$L$3,$C$3:$C$509,$L8)</f>
        <v>1357934.9610525186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2591318.0386518659</v>
      </c>
      <c r="O9" s="98">
        <f>SUMIFS(J$3:J$509,$F$3:$F$509,$L$3,$C$3:$C$509,$L9)</f>
        <v>2585570.4254049379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1724360.8435879257</v>
      </c>
      <c r="I11" s="276">
        <f>'Resultater - Vestdanmark'!I11+'Resultater - Østdanmark'!I11</f>
        <v>1631856.7815804055</v>
      </c>
      <c r="J11" s="277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2113570.8536589644</v>
      </c>
      <c r="I12" s="276">
        <f>'Resultater - Vestdanmark'!I12+'Resultater - Østdanmark'!I12</f>
        <v>2000187.4571203692</v>
      </c>
      <c r="J12" s="277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-561900</v>
      </c>
      <c r="I13" s="276">
        <f>'Resultater - Vestdanmark'!I13+'Resultater - Østdanmark'!I13</f>
        <v>-531756.63839717361</v>
      </c>
      <c r="J13" s="277">
        <f>'Resultater - Vestdanmark'!J13+'Resultater - Østdanmark'!J13</f>
        <v>-481032.62804968352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-1262292.3418714062</v>
      </c>
      <c r="I14" s="276">
        <f>'Resultater - Vestdanmark'!I14+'Resultater - Østdanmark'!I14</f>
        <v>-1194576.1387934415</v>
      </c>
      <c r="J14" s="277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-115834.65400706597</v>
      </c>
      <c r="J17" s="277">
        <f ca="1">'Resultater - Vestdanmark'!J17+'Resultater - Østdanmark'!J17</f>
        <v>-109355.0725051997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-25902.249999999833</v>
      </c>
      <c r="J21" s="277">
        <f ca="1">'Resultater - Vestdanmark'!J21+'Resultater - Østdanmark'!J21</f>
        <v>-247486.31971358578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-648674.0624395695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8961.5919372331246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4681.4286239277517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-68062.545718084672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-47791.043764862021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0</v>
      </c>
      <c r="J33" s="277">
        <f ca="1">'Resultater - Vestdanmark'!J33+'Resultater - Østdanmark'!J33</f>
        <v>0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0</v>
      </c>
      <c r="J35" s="277">
        <f ca="1"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0</v>
      </c>
      <c r="J36" s="277">
        <f ca="1"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0</v>
      </c>
      <c r="J37" s="277">
        <f ca="1">'Resultater - Vestdanmark'!J37+'Resultater - Østdanmark'!J37</f>
        <v>0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0</v>
      </c>
      <c r="J38" s="277">
        <f ca="1"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0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0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0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0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15999150.813625321</v>
      </c>
      <c r="J95" s="277">
        <f>'Resultater - Vestdanmark'!J95+'Resultater - Østdanmark'!J95</f>
        <v>15317211.798083663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17259133.013923913</v>
      </c>
      <c r="J96" s="277">
        <f>'Resultater - Vestdanmark'!J96+'Resultater - Østdanmark'!J96</f>
        <v>16523489.209216831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2212496.3231022703</v>
      </c>
      <c r="J97" s="277">
        <f>'Resultater - Vestdanmark'!J97+'Resultater - Østdanmark'!J97</f>
        <v>2118192.0952065638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180842.33064159585</v>
      </c>
      <c r="J98" s="277">
        <f>'Resultater - Vestdanmark'!J98+'Resultater - Østdanmark'!J98</f>
        <v>173134.20648159587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-9873830973.0375652</v>
      </c>
      <c r="J99" s="277">
        <f>'Resultater - Vestdanmark'!J99+'Resultater - Østdanmark'!J99</f>
        <v>-9452974225.5879669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-758309.11069770774</v>
      </c>
      <c r="J100" s="277">
        <f>'Resultater - Vestdanmark'!J100+'Resultater - Østdanmark'!J100</f>
        <v>-725987.35972170788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1292986.1856153444</v>
      </c>
      <c r="J101" s="277">
        <f>'Resultater - Vestdanmark'!J101+'Resultater - Østdanmark'!J101</f>
        <v>1237874.6527096995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357783.20368173748</v>
      </c>
      <c r="J102" s="277">
        <f>'Resultater - Vestdanmark'!J102+'Resultater - Østdanmark'!J102</f>
        <v>590300.70258388924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387808.6943211896</v>
      </c>
      <c r="J104" s="277">
        <f>'Resultater - Vestdanmark'!J104+'Resultater - Østdanmark'!J104</f>
        <v>639839.27241474367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11860.773358404118</v>
      </c>
      <c r="J105" s="277">
        <f>'Resultater - Vestdanmark'!J105+'Resultater - Østdanmark'!J105</f>
        <v>19568.897518404112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-647587713.20243311</v>
      </c>
      <c r="J106" s="277">
        <f>'Resultater - Vestdanmark'!J106+'Resultater - Østdanmark'!J106</f>
        <v>-1068444460.6520331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-43716.542295393781</v>
      </c>
      <c r="J107" s="277">
        <f>'Resultater - Vestdanmark'!J107+'Resultater - Østdanmark'!J107</f>
        <v>-72127.21381539377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93282.350728364167</v>
      </c>
      <c r="J108" s="277">
        <f>'Resultater - Vestdanmark'!J108+'Resultater - Østdanmark'!J108</f>
        <v>153905.03692457388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429380.51670086844</v>
      </c>
      <c r="J109" s="277">
        <f>'Resultater - Vestdanmark'!J109+'Resultater - Østdanmark'!J109</f>
        <v>408636.03759135393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12459928.725099757</v>
      </c>
      <c r="J110" s="277">
        <f>'Resultater - Vestdanmark'!J110+'Resultater - Østdanmark'!J110</f>
        <v>11857957.463967897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244179.71462680344</v>
      </c>
      <c r="J111" s="277">
        <f>'Resultater - Vestdanmark'!J111+'Resultater - Østdanmark'!J111</f>
        <v>232382.76345639958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4664128.8082849663</v>
      </c>
      <c r="J112" s="277">
        <f>'Resultater - Vestdanmark'!J112+'Resultater - Østdanmark'!J112</f>
        <v>4438792.7278988203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53133.792066791335</v>
      </c>
      <c r="J113" s="277">
        <f>'Resultater - Vestdanmark'!J113+'Resultater - Østdanmark'!J113</f>
        <v>50566.761666791324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-3232755733.3365173</v>
      </c>
      <c r="J114" s="277">
        <f>'Resultater - Vestdanmark'!J114+'Resultater - Østdanmark'!J114</f>
        <v>-3076572974.2965169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-13521.266340731423</v>
      </c>
      <c r="J115" s="277">
        <f>'Resultater - Vestdanmark'!J115+'Resultater - Østdanmark'!J115</f>
        <v>-12868.019124731421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3496658.6661670199</v>
      </c>
      <c r="J116" s="277">
        <f>'Resultater - Vestdanmark'!J116+'Resultater - Østdanmark'!J116</f>
        <v>3327726.0764660821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26765.328207443497</v>
      </c>
      <c r="J117" s="277">
        <f>'Resultater - Vestdanmark'!J117+'Resultater - Østdanmark'!J117</f>
        <v>32987.716425747203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1446357.1589022353</v>
      </c>
      <c r="J118" s="277">
        <f>'Resultater - Vestdanmark'!J118+'Resultater - Østdanmark'!J118</f>
        <v>1782605.445314416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11941.454123320946</v>
      </c>
      <c r="J119" s="277">
        <f>'Resultater - Vestdanmark'!J119+'Resultater - Østdanmark'!J119</f>
        <v>14717.596559179521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552463.82582030806</v>
      </c>
      <c r="J120" s="277">
        <f>'Resultater - Vestdanmark'!J120+'Resultater - Østdanmark'!J120</f>
        <v>680900.30058273068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11041.967933208674</v>
      </c>
      <c r="J121" s="277">
        <f>'Resultater - Vestdanmark'!J121+'Resultater - Østdanmark'!J121</f>
        <v>13608.998333208672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-671813242.66348267</v>
      </c>
      <c r="J122" s="277">
        <f>'Resultater - Vestdanmark'!J122+'Resultater - Østdanmark'!J122</f>
        <v>-827996001.70348251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-3387.2936604881475</v>
      </c>
      <c r="J123" s="277">
        <f>'Resultater - Vestdanmark'!J123+'Resultater - Østdanmark'!J123</f>
        <v>-4174.7697564881473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607665.13693930302</v>
      </c>
      <c r="J124" s="277">
        <f>'Resultater - Vestdanmark'!J124+'Resultater - Østdanmark'!J124</f>
        <v>748934.78098997765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102904851.25711353</v>
      </c>
      <c r="J125" s="277">
        <f>'Resultater - Vestdanmark'!J125+'Resultater - Østdanmark'!J125</f>
        <v>97982620.213951036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6549.7809552261278</v>
      </c>
      <c r="J126" s="277">
        <f>'Resultater - Vestdanmark'!J126+'Resultater - Østdanmark'!J126</f>
        <v>6236.4863461782397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145167.04279665722</v>
      </c>
      <c r="J127" s="277">
        <f>'Resultater - Vestdanmark'!J127+'Resultater - Østdanmark'!J127</f>
        <v>138223.29120702157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214452.12307411386</v>
      </c>
      <c r="J128" s="277">
        <f>'Resultater - Vestdanmark'!J128+'Resultater - Østdanmark'!J128</f>
        <v>204194.26948827977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9057.1740528266855</v>
      </c>
      <c r="J129" s="277">
        <f>'Resultater - Vestdanmark'!J129+'Resultater - Østdanmark'!J129</f>
        <v>8623.943716826685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-356363219.78991097</v>
      </c>
      <c r="J130" s="277">
        <f>'Resultater - Vestdanmark'!J130+'Resultater - Østdanmark'!J130</f>
        <v>-339317355.75471103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-8446.2711183972406</v>
      </c>
      <c r="J131" s="277">
        <f>'Resultater - Vestdanmark'!J131+'Resultater - Østdanmark'!J131</f>
        <v>-8042.2620032772411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13760.490912690218</v>
      </c>
      <c r="J132" s="277">
        <f>'Resultater - Vestdanmark'!J132+'Resultater - Østdanmark'!J132</f>
        <v>13102.287584934891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1411132.4071133996</v>
      </c>
      <c r="J133" s="277">
        <f>'Resultater - Vestdanmark'!J133+'Resultater - Østdanmark'!J133</f>
        <v>1755827.2437861352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2493.1471054722101</v>
      </c>
      <c r="J134" s="277">
        <f>'Resultater - Vestdanmark'!J134+'Resultater - Østdanmark'!J134</f>
        <v>3102.1437736727353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9387.6990807862003</v>
      </c>
      <c r="J135" s="277">
        <f>'Resultater - Vestdanmark'!J135+'Resultater - Østdanmark'!J135</f>
        <v>11680.815860666338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17283.306216671408</v>
      </c>
      <c r="J136" s="277">
        <f>'Resultater - Vestdanmark'!J136+'Resultater - Østdanmark'!J136</f>
        <v>21505.069095540424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1773.5843471733165</v>
      </c>
      <c r="J137" s="277">
        <f>'Resultater - Vestdanmark'!J137+'Resultater - Østdanmark'!J137</f>
        <v>2206.8146831733166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-69783381.090089008</v>
      </c>
      <c r="J138" s="277">
        <f>'Resultater - Vestdanmark'!J138+'Resultater - Østdanmark'!J138</f>
        <v>-86829245.125289008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-3115.3295129504022</v>
      </c>
      <c r="J139" s="277">
        <f>'Resultater - Vestdanmark'!J139+'Resultater - Østdanmark'!J139</f>
        <v>-3876.3055859504016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2964.0515093122676</v>
      </c>
      <c r="J140" s="277">
        <f>'Resultater - Vestdanmark'!J140+'Resultater - Østdanmark'!J140</f>
        <v>3688.0751698431277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8030838.3925888147</v>
      </c>
      <c r="I141" s="276">
        <f>'Resultater - Vestdanmark'!I141+'Resultater - Østdanmark'!I141</f>
        <v>8327232.8365053385</v>
      </c>
      <c r="J141" s="277">
        <f>'Resultater - Vestdanmark'!J141+'Resultater - Østdanmark'!J141</f>
        <v>8386533.3099189885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2621245.5742450082</v>
      </c>
      <c r="I142" s="276">
        <f>'Resultater - Vestdanmark'!I142+'Resultater - Østdanmark'!I142</f>
        <v>2520696.8800802073</v>
      </c>
      <c r="J142" s="277">
        <f>'Resultater - Vestdanmark'!J142+'Resultater - Østdanmark'!J142</f>
        <v>2366460.9209293146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-183300163.02627823</v>
      </c>
      <c r="I143" s="276">
        <f>'Resultater - Vestdanmark'!I143+'Resultater - Østdanmark'!I143</f>
        <v>-177299653.72506946</v>
      </c>
      <c r="J143" s="277">
        <f>'Resultater - Vestdanmark'!J143+'Resultater - Østdanmark'!J143</f>
        <v>-166451073.57030803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2604803.426450097</v>
      </c>
      <c r="I144" s="276">
        <f>'Resultater - Vestdanmark'!I144+'Resultater - Østdanmark'!I144</f>
        <v>2519532.6501988312</v>
      </c>
      <c r="J144" s="277">
        <f>'Resultater - Vestdanmark'!J144+'Resultater - Østdanmark'!J144</f>
        <v>2365367.9277419839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225935.04552207049</v>
      </c>
      <c r="I145" s="276">
        <f>'Resultater - Vestdanmark'!I145+'Resultater - Østdanmark'!I145</f>
        <v>218711.10246240979</v>
      </c>
      <c r="J145" s="277">
        <f>'Resultater - Vestdanmark'!J145+'Resultater - Østdanmark'!J145</f>
        <v>223775.08245752225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73744.634020790007</v>
      </c>
      <c r="I146" s="276">
        <f>'Resultater - Vestdanmark'!I146+'Resultater - Østdanmark'!I146</f>
        <v>66204.993236055947</v>
      </c>
      <c r="J146" s="277">
        <f>'Resultater - Vestdanmark'!J146+'Resultater - Østdanmark'!J146</f>
        <v>63143.490658666065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-3491625.762942126</v>
      </c>
      <c r="I147" s="276">
        <f>'Resultater - Vestdanmark'!I147+'Resultater - Østdanmark'!I147</f>
        <v>-3152972.1355900234</v>
      </c>
      <c r="J147" s="277">
        <f>'Resultater - Vestdanmark'!J147+'Resultater - Østdanmark'!J147</f>
        <v>-3007169.9559095595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429515.47728160548</v>
      </c>
      <c r="I148" s="276">
        <f>'Resultater - Vestdanmark'!I148+'Resultater - Østdanmark'!I148</f>
        <v>387856.66724271985</v>
      </c>
      <c r="J148" s="277">
        <f>'Resultater - Vestdanmark'!J148+'Resultater - Østdanmark'!J148</f>
        <v>369921.0988153108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134184.5342649988</v>
      </c>
      <c r="I149" s="276">
        <f>'Resultater - Vestdanmark'!I149+'Resultater - Østdanmark'!I149</f>
        <v>127435.24663930605</v>
      </c>
      <c r="J149" s="277">
        <f>'Resultater - Vestdanmark'!J149+'Resultater - Østdanmark'!J149</f>
        <v>130385.84920309033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43797.49652275996</v>
      </c>
      <c r="I150" s="276">
        <f>'Resultater - Vestdanmark'!I150+'Resultater - Østdanmark'!I150</f>
        <v>38575.31486423024</v>
      </c>
      <c r="J150" s="277">
        <f>'Resultater - Vestdanmark'!J150+'Resultater - Østdanmark'!J150</f>
        <v>36791.485275132887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-1367276.6890666278</v>
      </c>
      <c r="I151" s="276">
        <f>'Resultater - Vestdanmark'!I151+'Resultater - Østdanmark'!I151</f>
        <v>-1211291.6538597967</v>
      </c>
      <c r="J151" s="277">
        <f>'Resultater - Vestdanmark'!J151+'Resultater - Østdanmark'!J151</f>
        <v>-1155278.1669761066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559922.97086443973</v>
      </c>
      <c r="I152" s="276">
        <f>'Resultater - Vestdanmark'!I152+'Resultater - Østdanmark'!I152</f>
        <v>496044.45598752372</v>
      </c>
      <c r="J152" s="277">
        <f>'Resultater - Vestdanmark'!J152+'Resultater - Østdanmark'!J152</f>
        <v>473105.98403434339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687979.55575600604</v>
      </c>
      <c r="I153" s="276">
        <f>'Resultater - Vestdanmark'!I153+'Resultater - Østdanmark'!I153</f>
        <v>870749.37579411326</v>
      </c>
      <c r="J153" s="277">
        <f>'Resultater - Vestdanmark'!J153+'Resultater - Østdanmark'!J153</f>
        <v>1191904.2795006076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224554.80704987101</v>
      </c>
      <c r="I154" s="276">
        <f>'Resultater - Vestdanmark'!I154+'Resultater - Østdanmark'!I154</f>
        <v>263580.38474364718</v>
      </c>
      <c r="J154" s="277">
        <f>'Resultater - Vestdanmark'!J154+'Resultater - Østdanmark'!J154</f>
        <v>336324.29451995413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-15702814.396713404</v>
      </c>
      <c r="I155" s="276">
        <f>'Resultater - Vestdanmark'!I155+'Resultater - Østdanmark'!I155</f>
        <v>-18539599.629401777</v>
      </c>
      <c r="J155" s="277">
        <f>'Resultater - Vestdanmark'!J155+'Resultater - Østdanmark'!J155</f>
        <v>-23656228.33468923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333054.11051750812</v>
      </c>
      <c r="I156" s="276">
        <f>'Resultater - Vestdanmark'!I156+'Resultater - Østdanmark'!I156</f>
        <v>393221.8587015518</v>
      </c>
      <c r="J156" s="277">
        <f>'Resultater - Vestdanmark'!J156+'Resultater - Østdanmark'!J156</f>
        <v>501744.71194526926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19355.226023653049</v>
      </c>
      <c r="I157" s="276">
        <f>'Resultater - Vestdanmark'!I157+'Resultater - Østdanmark'!I157</f>
        <v>22869.848806618455</v>
      </c>
      <c r="J157" s="277">
        <f>'Resultater - Vestdanmark'!J157+'Resultater - Østdanmark'!J157</f>
        <v>31803.185961387255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6317.4973860552982</v>
      </c>
      <c r="I158" s="276">
        <f>'Resultater - Vestdanmark'!I158+'Resultater - Østdanmark'!I158</f>
        <v>6922.8227031228453</v>
      </c>
      <c r="J158" s="277">
        <f>'Resultater - Vestdanmark'!J158+'Resultater - Østdanmark'!J158</f>
        <v>8974.0294299740563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-299117.85343258409</v>
      </c>
      <c r="I159" s="276">
        <f>'Resultater - Vestdanmark'!I159+'Resultater - Østdanmark'!I159</f>
        <v>-329695.17880244815</v>
      </c>
      <c r="J159" s="277">
        <f>'Resultater - Vestdanmark'!J159+'Resultater - Østdanmark'!J159</f>
        <v>-427382.63918835868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54918.499333549895</v>
      </c>
      <c r="I160" s="276">
        <f>'Resultater - Vestdanmark'!I160+'Resultater - Østdanmark'!I160</f>
        <v>60532.543442505412</v>
      </c>
      <c r="J160" s="277">
        <f>'Resultater - Vestdanmark'!J160+'Resultater - Østdanmark'!J160</f>
        <v>78468.111869914399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11495.215288873653</v>
      </c>
      <c r="I161" s="276">
        <f>'Resultater - Vestdanmark'!I161+'Resultater - Østdanmark'!I161</f>
        <v>13325.454402919344</v>
      </c>
      <c r="J161" s="277">
        <f>'Resultater - Vestdanmark'!J161+'Resultater - Østdanmark'!J161</f>
        <v>18530.594932196775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3752.0095322501388</v>
      </c>
      <c r="I162" s="276">
        <f>'Resultater - Vestdanmark'!I162+'Resultater - Østdanmark'!I162</f>
        <v>4033.6846583463876</v>
      </c>
      <c r="J162" s="277">
        <f>'Resultater - Vestdanmark'!J162+'Resultater - Østdanmark'!J162</f>
        <v>5228.8504830416123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-117130.7854990183</v>
      </c>
      <c r="I163" s="276">
        <f>'Resultater - Vestdanmark'!I163+'Resultater - Østdanmark'!I163</f>
        <v>-126660.49721574405</v>
      </c>
      <c r="J163" s="277">
        <f>'Resultater - Vestdanmark'!J163+'Resultater - Østdanmark'!J163</f>
        <v>-164189.53342781632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71592.598937004383</v>
      </c>
      <c r="I164" s="276">
        <f>'Resultater - Vestdanmark'!I164+'Resultater - Østdanmark'!I164</f>
        <v>77417.342841983467</v>
      </c>
      <c r="J164" s="277">
        <f>'Resultater - Vestdanmark'!J164+'Resultater - Østdanmark'!J164</f>
        <v>100355.81479516374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230147.57425814544</v>
      </c>
      <c r="I165" s="276">
        <f>'Resultater - Vestdanmark'!I165+'Resultater - Østdanmark'!I165</f>
        <v>238782.37503223581</v>
      </c>
      <c r="J165" s="277">
        <f>'Resultater - Vestdanmark'!J165+'Resultater - Østdanmark'!J165</f>
        <v>240746.87325670867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-2232747.9829002842</v>
      </c>
      <c r="I166" s="276">
        <f>'Resultater - Vestdanmark'!I166+'Resultater - Østdanmark'!I166</f>
        <v>-2160930.4342343225</v>
      </c>
      <c r="J166" s="277">
        <f>'Resultater - Vestdanmark'!J166+'Resultater - Østdanmark'!J166</f>
        <v>-2030935.4434531056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25382.932563674498</v>
      </c>
      <c r="I167" s="276">
        <f>'Resultater - Vestdanmark'!I167+'Resultater - Østdanmark'!I167</f>
        <v>24566.476784232447</v>
      </c>
      <c r="J167" s="277">
        <f>'Resultater - Vestdanmark'!J167+'Resultater - Østdanmark'!J167</f>
        <v>23088.632392529562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2806.7295229677611</v>
      </c>
      <c r="I168" s="276">
        <f>'Resultater - Vestdanmark'!I168+'Resultater - Østdanmark'!I168</f>
        <v>2717.2718403377421</v>
      </c>
      <c r="J168" s="277">
        <f>'Resultater - Vestdanmark'!J168+'Resultater - Østdanmark'!J168</f>
        <v>2780.1868459585371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-22123.673287397512</v>
      </c>
      <c r="I169" s="276">
        <f>'Resultater - Vestdanmark'!I169+'Resultater - Østdanmark'!I169</f>
        <v>-19979.976647683226</v>
      </c>
      <c r="J169" s="277">
        <f>'Resultater - Vestdanmark'!J169+'Resultater - Østdanmark'!J169</f>
        <v>-19056.047091720993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1814.3334435803249</v>
      </c>
      <c r="I170" s="276">
        <f>'Resultater - Vestdanmark'!I170+'Resultater - Østdanmark'!I170</f>
        <v>1638.5316924063941</v>
      </c>
      <c r="J170" s="277">
        <f>'Resultater - Vestdanmark'!J170+'Resultater - Østdanmark'!J170</f>
        <v>1562.7614407344222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843.56496811604438</v>
      </c>
      <c r="I171" s="276">
        <f>'Resultater - Vestdanmark'!I171+'Resultater - Østdanmark'!I171</f>
        <v>802.64916320151292</v>
      </c>
      <c r="J171" s="277">
        <f>'Resultater - Vestdanmark'!J171+'Resultater - Østdanmark'!J171</f>
        <v>821.23349321395403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-5553.2523541027549</v>
      </c>
      <c r="I172" s="276">
        <f>'Resultater - Vestdanmark'!I172+'Resultater - Østdanmark'!I172</f>
        <v>-4929.0116585198175</v>
      </c>
      <c r="J172" s="277">
        <f>'Resultater - Vestdanmark'!J172+'Resultater - Østdanmark'!J172</f>
        <v>-4701.0804835593626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1196.9215428986058</v>
      </c>
      <c r="I173" s="276">
        <f>'Resultater - Vestdanmark'!I173+'Resultater - Østdanmark'!I173</f>
        <v>1062.3756788077692</v>
      </c>
      <c r="J173" s="277">
        <f>'Resultater - Vestdanmark'!J173+'Resultater - Østdanmark'!J173</f>
        <v>1013.2484797877565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16773.399891430559</v>
      </c>
      <c r="I174" s="276">
        <f>'Resultater - Vestdanmark'!I174+'Resultater - Østdanmark'!I174</f>
        <v>21241.969663272303</v>
      </c>
      <c r="J174" s="277">
        <f>'Resultater - Vestdanmark'!J174+'Resultater - Østdanmark'!J174</f>
        <v>29108.485584674774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-162725.04672139056</v>
      </c>
      <c r="I175" s="276">
        <f>'Resultater - Vestdanmark'!I175+'Resultater - Østdanmark'!I175</f>
        <v>-192235.37215529609</v>
      </c>
      <c r="J175" s="277">
        <f>'Resultater - Vestdanmark'!J175+'Resultater - Østdanmark'!J175</f>
        <v>-245558.55816296639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3245.5001945546865</v>
      </c>
      <c r="I176" s="276">
        <f>'Resultater - Vestdanmark'!I176+'Resultater - Østdanmark'!I176</f>
        <v>3834.0744114120007</v>
      </c>
      <c r="J176" s="277">
        <f>'Resultater - Vestdanmark'!J176+'Resultater - Østdanmark'!J176</f>
        <v>4897.5886893244533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204.5574315852524</v>
      </c>
      <c r="I177" s="276">
        <f>'Resultater - Vestdanmark'!I177+'Resultater - Østdanmark'!I177</f>
        <v>241.72724637455406</v>
      </c>
      <c r="J177" s="277">
        <f>'Resultater - Vestdanmark'!J177+'Resultater - Østdanmark'!J177</f>
        <v>336.14986410225947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-1612.3968297864642</v>
      </c>
      <c r="I178" s="276">
        <f>'Resultater - Vestdanmark'!I178+'Resultater - Østdanmark'!I178</f>
        <v>-1777.4094832823403</v>
      </c>
      <c r="J178" s="277">
        <f>'Resultater - Vestdanmark'!J178+'Resultater - Østdanmark'!J178</f>
        <v>-2304.049330180811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231.98342151189939</v>
      </c>
      <c r="I179" s="276">
        <f>'Resultater - Vestdanmark'!I179+'Resultater - Østdanmark'!I179</f>
        <v>255.72459939290545</v>
      </c>
      <c r="J179" s="277">
        <f>'Resultater - Vestdanmark'!J179+'Resultater - Østdanmark'!J179</f>
        <v>331.49485106487742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61.479911705441317</v>
      </c>
      <c r="I180" s="276">
        <f>'Resultater - Vestdanmark'!I180+'Resultater - Østdanmark'!I180</f>
        <v>71.403298391163489</v>
      </c>
      <c r="J180" s="277">
        <f>'Resultater - Vestdanmark'!J180+'Resultater - Østdanmark'!J180</f>
        <v>99.294595088596253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-404.72693546148446</v>
      </c>
      <c r="I181" s="276">
        <f>'Resultater - Vestdanmark'!I181+'Resultater - Østdanmark'!I181</f>
        <v>-438.48259783017335</v>
      </c>
      <c r="J181" s="277">
        <f>'Resultater - Vestdanmark'!J181+'Resultater - Østdanmark'!J181</f>
        <v>-568.40336755763201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153.04020095390325</v>
      </c>
      <c r="I182" s="276">
        <f>'Resultater - Vestdanmark'!I182+'Resultater - Østdanmark'!I182</f>
        <v>165.80429669254198</v>
      </c>
      <c r="J182" s="277">
        <f>'Resultater - Vestdanmark'!J182+'Resultater - Østdanmark'!J182</f>
        <v>214.93149571255441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27749.688657763778</v>
      </c>
      <c r="I183" s="276">
        <f>'Resultater - Vestdanmark'!I183+'Resultater - Østdanmark'!I183</f>
        <v>26833.324057007267</v>
      </c>
      <c r="J183" s="277">
        <f>'Resultater - Vestdanmark'!J183+'Resultater - Østdanmark'!J183</f>
        <v>25223.498020412364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-23743486.815882854</v>
      </c>
      <c r="I184" s="276">
        <f>'Resultater - Vestdanmark'!I184+'Resultater - Østdanmark'!I184</f>
        <v>-22959417.088653084</v>
      </c>
      <c r="J184" s="277">
        <f>'Resultater - Vestdanmark'!J184+'Resultater - Østdanmark'!J184</f>
        <v>-21582000.435545441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5141.4697369274418</v>
      </c>
      <c r="I185" s="276">
        <f>'Resultater - Vestdanmark'!I185+'Resultater - Østdanmark'!I185</f>
        <v>4971.6854585923757</v>
      </c>
      <c r="J185" s="277">
        <f>'Resultater - Vestdanmark'!J185+'Resultater - Østdanmark'!J185</f>
        <v>4673.41645993985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2022.4268112306345</v>
      </c>
      <c r="I186" s="276">
        <f>'Resultater - Vestdanmark'!I186+'Resultater - Østdanmark'!I186</f>
        <v>2387.0800996378143</v>
      </c>
      <c r="J186" s="277">
        <f>'Resultater - Vestdanmark'!J186+'Resultater - Østdanmark'!J186</f>
        <v>3049.7502151953131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-1730450.5618338804</v>
      </c>
      <c r="I187" s="276">
        <f>'Resultater - Vestdanmark'!I187+'Resultater - Østdanmark'!I187</f>
        <v>-2042459.1271350924</v>
      </c>
      <c r="J187" s="277">
        <f>'Resultater - Vestdanmark'!J187+'Resultater - Østdanmark'!J187</f>
        <v>-2609460.052661404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657.39610620781025</v>
      </c>
      <c r="I188" s="276">
        <f>'Resultater - Vestdanmark'!I188+'Resultater - Østdanmark'!I188</f>
        <v>775.92778833522641</v>
      </c>
      <c r="J188" s="277">
        <f>'Resultater - Vestdanmark'!J188+'Resultater - Østdanmark'!J188</f>
        <v>991.33076422966542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1955168.9801122241</v>
      </c>
      <c r="I189" s="276">
        <f>'Resultater - Vestdanmark'!I189+'Resultater - Østdanmark'!I189</f>
        <v>2024635.254957163</v>
      </c>
      <c r="J189" s="277">
        <f>'Resultater - Vestdanmark'!J189+'Resultater - Østdanmark'!J189</f>
        <v>2033999.9127014582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-6905324.6027384531</v>
      </c>
      <c r="I190" s="276">
        <f>'Resultater - Vestdanmark'!I190+'Resultater - Østdanmark'!I190</f>
        <v>-6670398.9564645123</v>
      </c>
      <c r="J190" s="277">
        <f>'Resultater - Vestdanmark'!J190+'Resultater - Østdanmark'!J190</f>
        <v>-6246732.227112446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104670.65103270129</v>
      </c>
      <c r="I191" s="276">
        <f>'Resultater - Vestdanmark'!I191+'Resultater - Østdanmark'!I191</f>
        <v>101109.65690796172</v>
      </c>
      <c r="J191" s="277">
        <f>'Resultater - Vestdanmark'!J191+'Resultater - Østdanmark'!J191</f>
        <v>94687.732533169838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76780.532840637781</v>
      </c>
      <c r="I192" s="276">
        <f>'Resultater - Vestdanmark'!I192+'Resultater - Østdanmark'!I192</f>
        <v>74311.214987708983</v>
      </c>
      <c r="J192" s="277">
        <f>'Resultater - Vestdanmark'!J192+'Resultater - Østdanmark'!J192</f>
        <v>76031.797536438695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-180783.86329737815</v>
      </c>
      <c r="I193" s="276">
        <f>'Resultater - Vestdanmark'!I193+'Resultater - Østdanmark'!I193</f>
        <v>-163218.02480849379</v>
      </c>
      <c r="J193" s="277">
        <f>'Resultater - Vestdanmark'!J193+'Resultater - Østdanmark'!J193</f>
        <v>-155670.37048208943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24092.002403541195</v>
      </c>
      <c r="I194" s="276">
        <f>'Resultater - Vestdanmark'!I194+'Resultater - Østdanmark'!I194</f>
        <v>21751.106400017437</v>
      </c>
      <c r="J194" s="277">
        <f>'Resultater - Vestdanmark'!J194+'Resultater - Østdanmark'!J194</f>
        <v>20745.274890190038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76689.476357594409</v>
      </c>
      <c r="I195" s="276">
        <f>'Resultater - Vestdanmark'!I195+'Resultater - Østdanmark'!I195</f>
        <v>72574.62699914843</v>
      </c>
      <c r="J195" s="277">
        <f>'Resultater - Vestdanmark'!J195+'Resultater - Østdanmark'!J195</f>
        <v>74255.001041154828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-116080.37096608599</v>
      </c>
      <c r="I196" s="276">
        <f>'Resultater - Vestdanmark'!I196+'Resultater - Østdanmark'!I196</f>
        <v>-102473.84736491642</v>
      </c>
      <c r="J196" s="277">
        <f>'Resultater - Vestdanmark'!J196+'Resultater - Østdanmark'!J196</f>
        <v>-97735.172342261329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52818.754154083166</v>
      </c>
      <c r="I197" s="276">
        <f>'Resultater - Vestdanmark'!I197+'Resultater - Østdanmark'!I197</f>
        <v>46627.529754982352</v>
      </c>
      <c r="J197" s="277">
        <f>'Resultater - Vestdanmark'!J197+'Resultater - Østdanmark'!J197</f>
        <v>44471.343407931141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142494.79389236751</v>
      </c>
      <c r="I198" s="276">
        <f>'Resultater - Vestdanmark'!I198+'Resultater - Østdanmark'!I198</f>
        <v>180110.61603347247</v>
      </c>
      <c r="J198" s="277">
        <f>'Resultater - Vestdanmark'!J198+'Resultater - Østdanmark'!J198</f>
        <v>245929.08035390356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-503267.39838652278</v>
      </c>
      <c r="I199" s="276">
        <f>'Resultater - Vestdanmark'!I199+'Resultater - Østdanmark'!I199</f>
        <v>-593395.60658953083</v>
      </c>
      <c r="J199" s="277">
        <f>'Resultater - Vestdanmark'!J199+'Resultater - Østdanmark'!J199</f>
        <v>-755286.71473268664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13383.347942111091</v>
      </c>
      <c r="I200" s="276">
        <f>'Resultater - Vestdanmark'!I200+'Resultater - Østdanmark'!I200</f>
        <v>15780.119864248361</v>
      </c>
      <c r="J200" s="277">
        <f>'Resultater - Vestdanmark'!J200+'Resultater - Østdanmark'!J200</f>
        <v>20085.276597945118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5595.8468620164213</v>
      </c>
      <c r="I201" s="276">
        <f>'Resultater - Vestdanmark'!I201+'Resultater - Østdanmark'!I201</f>
        <v>6610.6913217389683</v>
      </c>
      <c r="J201" s="277">
        <f>'Resultater - Vestdanmark'!J201+'Resultater - Østdanmark'!J201</f>
        <v>9192.9355203148607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-13175.720155987337</v>
      </c>
      <c r="I202" s="276">
        <f>'Resultater - Vestdanmark'!I202+'Resultater - Østdanmark'!I202</f>
        <v>-14519.800010420344</v>
      </c>
      <c r="J202" s="277">
        <f>'Resultater - Vestdanmark'!J202+'Resultater - Østdanmark'!J202</f>
        <v>-18821.962976470812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3080.4399094454293</v>
      </c>
      <c r="I203" s="276">
        <f>'Resultater - Vestdanmark'!I203+'Resultater - Østdanmark'!I203</f>
        <v>3394.6813456674618</v>
      </c>
      <c r="J203" s="277">
        <f>'Resultater - Vestdanmark'!J203+'Resultater - Østdanmark'!J203</f>
        <v>4400.512855494856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5589.2105687262674</v>
      </c>
      <c r="I204" s="276">
        <f>'Resultater - Vestdanmark'!I204+'Resultater - Østdanmark'!I204</f>
        <v>6456.2052573230876</v>
      </c>
      <c r="J204" s="277">
        <f>'Resultater - Vestdanmark'!J204+'Resultater - Østdanmark'!J204</f>
        <v>8978.1046713396281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-8460.0608458981151</v>
      </c>
      <c r="I205" s="276">
        <f>'Resultater - Vestdanmark'!I205+'Resultater - Østdanmark'!I205</f>
        <v>-9116.0260748327401</v>
      </c>
      <c r="J205" s="277">
        <f>'Resultater - Vestdanmark'!J205+'Resultater - Østdanmark'!J205</f>
        <v>-11817.070837746141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6753.4858887241726</v>
      </c>
      <c r="I206" s="276">
        <f>'Resultater - Vestdanmark'!I206+'Resultater - Østdanmark'!I206</f>
        <v>7277.1289212978236</v>
      </c>
      <c r="J206" s="277">
        <f>'Resultater - Vestdanmark'!J206+'Resultater - Østdanmark'!J206</f>
        <v>9433.3152683490316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10596561.852889422</v>
      </c>
      <c r="I207" s="276">
        <f>'Resultater - Vestdanmark'!I207+'Resultater - Østdanmark'!I207</f>
        <v>10977496.633408947</v>
      </c>
      <c r="J207" s="277">
        <f>'Resultater - Vestdanmark'!J207+'Resultater - Østdanmark'!J207</f>
        <v>11036620.319875354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-33100908.649694897</v>
      </c>
      <c r="I208" s="276">
        <f>'Resultater - Vestdanmark'!I208+'Resultater - Østdanmark'!I208</f>
        <v>-31987733.23110842</v>
      </c>
      <c r="J208" s="277">
        <f>'Resultater - Vestdanmark'!J208+'Resultater - Østdanmark'!J208</f>
        <v>-29978727.889888018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485557.09390620678</v>
      </c>
      <c r="I209" s="276">
        <f>'Resultater - Vestdanmark'!I209+'Resultater - Østdanmark'!I209</f>
        <v>469227.92823354003</v>
      </c>
      <c r="J209" s="277">
        <f>'Resultater - Vestdanmark'!J209+'Resultater - Østdanmark'!J209</f>
        <v>439757.8370814044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1250706.5448330601</v>
      </c>
      <c r="I210" s="276">
        <f>'Resultater - Vestdanmark'!I210+'Resultater - Østdanmark'!I210</f>
        <v>1210547.8725060404</v>
      </c>
      <c r="J210" s="277">
        <f>'Resultater - Vestdanmark'!J210+'Resultater - Østdanmark'!J210</f>
        <v>1238576.5831680887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-2730616.868673549</v>
      </c>
      <c r="I211" s="276">
        <f>'Resultater - Vestdanmark'!I211+'Resultater - Østdanmark'!I211</f>
        <v>-2465429.1681735362</v>
      </c>
      <c r="J211" s="277">
        <f>'Resultater - Vestdanmark'!J211+'Resultater - Østdanmark'!J211</f>
        <v>-2351420.8829400772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335901.46460405836</v>
      </c>
      <c r="I212" s="276">
        <f>'Resultater - Vestdanmark'!I212+'Resultater - Østdanmark'!I212</f>
        <v>303279.92109319306</v>
      </c>
      <c r="J212" s="277">
        <f>'Resultater - Vestdanmark'!J212+'Resultater - Østdanmark'!J212</f>
        <v>289255.41607154248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1501712.5809897545</v>
      </c>
      <c r="I213" s="276">
        <f>'Resultater - Vestdanmark'!I213+'Resultater - Østdanmark'!I213</f>
        <v>1422541.4955528916</v>
      </c>
      <c r="J213" s="277">
        <f>'Resultater - Vestdanmark'!J213+'Resultater - Østdanmark'!J213</f>
        <v>1455478.6514384062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-2269819.4996822169</v>
      </c>
      <c r="I214" s="276">
        <f>'Resultater - Vestdanmark'!I214+'Resultater - Østdanmark'!I214</f>
        <v>-2005740.1205592891</v>
      </c>
      <c r="J214" s="277">
        <f>'Resultater - Vestdanmark'!J214+'Resultater - Østdanmark'!J214</f>
        <v>-1912989.1323253333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885266.2325747133</v>
      </c>
      <c r="I215" s="276">
        <f>'Resultater - Vestdanmark'!I215+'Resultater - Østdanmark'!I215</f>
        <v>782271.01331188029</v>
      </c>
      <c r="J215" s="277">
        <f>'Resultater - Vestdanmark'!J215+'Resultater - Østdanmark'!J215</f>
        <v>746096.63119341177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1056816.1068755633</v>
      </c>
      <c r="I216" s="276">
        <f>'Resultater - Vestdanmark'!I216+'Resultater - Østdanmark'!I216</f>
        <v>1336335.7173386849</v>
      </c>
      <c r="J216" s="277">
        <f>'Resultater - Vestdanmark'!J216+'Resultater - Østdanmark'!J216</f>
        <v>1826058.9983793772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-3301219.1972130653</v>
      </c>
      <c r="I217" s="276">
        <f>'Resultater - Vestdanmark'!I217+'Resultater - Østdanmark'!I217</f>
        <v>-3893998.0453592101</v>
      </c>
      <c r="J217" s="277">
        <f>'Resultater - Vestdanmark'!J217+'Resultater - Østdanmark'!J217</f>
        <v>-4960116.7963269278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62084.065298082889</v>
      </c>
      <c r="I218" s="276">
        <f>'Resultater - Vestdanmark'!I218+'Resultater - Østdanmark'!I218</f>
        <v>73232.104406390645</v>
      </c>
      <c r="J218" s="277">
        <f>'Resultater - Vestdanmark'!J218+'Resultater - Østdanmark'!J218</f>
        <v>93281.965441510023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124735.44154265925</v>
      </c>
      <c r="I219" s="276">
        <f>'Resultater - Vestdanmark'!I219+'Resultater - Østdanmark'!I219</f>
        <v>147364.96066460814</v>
      </c>
      <c r="J219" s="277">
        <f>'Resultater - Vestdanmark'!J219+'Resultater - Østdanmark'!J219</f>
        <v>204928.12557872015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-272329.83005081455</v>
      </c>
      <c r="I220" s="276">
        <f>'Resultater - Vestdanmark'!I220+'Resultater - Østdanmark'!I220</f>
        <v>-300126.81087707903</v>
      </c>
      <c r="J220" s="277">
        <f>'Resultater - Vestdanmark'!J220+'Resultater - Østdanmark'!J220</f>
        <v>-389053.27335917647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42948.869914417002</v>
      </c>
      <c r="I221" s="276">
        <f>'Resultater - Vestdanmark'!I221+'Resultater - Østdanmark'!I221</f>
        <v>47332.704448070595</v>
      </c>
      <c r="J221" s="277">
        <f>'Resultater - Vestdanmark'!J221+'Resultater - Østdanmark'!J221</f>
        <v>61357.209469721136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149768.77080700482</v>
      </c>
      <c r="I222" s="276">
        <f>'Resultater - Vestdanmark'!I222+'Resultater - Østdanmark'!I222</f>
        <v>173171.81442973349</v>
      </c>
      <c r="J222" s="277">
        <f>'Resultater - Vestdanmark'!J222+'Resultater - Østdanmark'!J222</f>
        <v>240815.55869253632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-226373.59553658532</v>
      </c>
      <c r="I223" s="276">
        <f>'Resultater - Vestdanmark'!I223+'Resultater - Østdanmark'!I223</f>
        <v>-244166.97652588805</v>
      </c>
      <c r="J223" s="277">
        <f>'Resultater - Vestdanmark'!J223+'Resultater - Østdanmark'!J223</f>
        <v>-316512.74734837335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113191.4810413066</v>
      </c>
      <c r="I224" s="276">
        <f>'Resultater - Vestdanmark'!I224+'Resultater - Østdanmark'!I224</f>
        <v>122088.53964983103</v>
      </c>
      <c r="J224" s="277">
        <f>'Resultater - Vestdanmark'!J224+'Resultater - Østdanmark'!J224</f>
        <v>158262.92176829945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252119.08822285215</v>
      </c>
      <c r="I225" s="276">
        <f>'Resultater - Vestdanmark'!I225+'Resultater - Østdanmark'!I225</f>
        <v>261152.46068040878</v>
      </c>
      <c r="J225" s="277">
        <f>'Resultater - Vestdanmark'!J225+'Resultater - Østdanmark'!J225</f>
        <v>262502.59925997775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74848.798129844407</v>
      </c>
      <c r="I226" s="276">
        <f>'Resultater - Vestdanmark'!I226+'Resultater - Østdanmark'!I226</f>
        <v>71902.885248768187</v>
      </c>
      <c r="J226" s="277">
        <f>'Resultater - Vestdanmark'!J226+'Resultater - Østdanmark'!J226</f>
        <v>67372.513248682139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148508.2256030748</v>
      </c>
      <c r="I228" s="276">
        <f>'Resultater - Vestdanmark'!I228+'Resultater - Østdanmark'!I228</f>
        <v>143497.42839494569</v>
      </c>
      <c r="J228" s="277">
        <f>'Resultater - Vestdanmark'!J228+'Resultater - Østdanmark'!J228</f>
        <v>134456.11204949414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9762.0012470722486</v>
      </c>
      <c r="I229" s="276">
        <f>'Resultater - Vestdanmark'!I229+'Resultater - Østdanmark'!I229</f>
        <v>9448.4072313431316</v>
      </c>
      <c r="J229" s="277">
        <f>'Resultater - Vestdanmark'!J229+'Resultater - Østdanmark'!J229</f>
        <v>9667.173195514617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2898.1306645038535</v>
      </c>
      <c r="I230" s="276">
        <f>'Resultater - Vestdanmark'!I230+'Resultater - Østdanmark'!I230</f>
        <v>2601.4219401527612</v>
      </c>
      <c r="J230" s="277">
        <f>'Resultater - Vestdanmark'!J230+'Resultater - Østdanmark'!J230</f>
        <v>2481.1249718219974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33702.707331215737</v>
      </c>
      <c r="I232" s="276">
        <f>'Resultater - Vestdanmark'!I232+'Resultater - Østdanmark'!I232</f>
        <v>30429.144897109905</v>
      </c>
      <c r="J232" s="277">
        <f>'Resultater - Vestdanmark'!J232+'Resultater - Østdanmark'!J232</f>
        <v>29022.016809382279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3876.3292971970382</v>
      </c>
      <c r="I233" s="276">
        <f>'Resultater - Vestdanmark'!I233+'Resultater - Østdanmark'!I233</f>
        <v>3670.910054503971</v>
      </c>
      <c r="J233" s="277">
        <f>'Resultater - Vestdanmark'!J233+'Resultater - Østdanmark'!J233</f>
        <v>3755.9053513616623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1150.7997712344754</v>
      </c>
      <c r="I234" s="276">
        <f>'Resultater - Vestdanmark'!I234+'Resultater - Østdanmark'!I234</f>
        <v>1010.7085482551205</v>
      </c>
      <c r="J234" s="277">
        <f>'Resultater - Vestdanmark'!J234+'Resultater - Østdanmark'!J234</f>
        <v>963.97058070575076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29374.954227709619</v>
      </c>
      <c r="I236" s="276">
        <f>'Resultater - Vestdanmark'!I236+'Resultater - Østdanmark'!I236</f>
        <v>25949.888315623026</v>
      </c>
      <c r="J236" s="277">
        <f>'Resultater - Vestdanmark'!J236+'Resultater - Østdanmark'!J236</f>
        <v>24749.893480218496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18374.707188012384</v>
      </c>
      <c r="I237" s="276">
        <f>'Resultater - Vestdanmark'!I237+'Resultater - Østdanmark'!I237</f>
        <v>23232.002137985502</v>
      </c>
      <c r="J237" s="277">
        <f>'Resultater - Vestdanmark'!J237+'Resultater - Østdanmark'!J237</f>
        <v>31738.950637797312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5455.059982585959</v>
      </c>
      <c r="I238" s="276">
        <f>'Resultater - Vestdanmark'!I238+'Resultater - Østdanmark'!I238</f>
        <v>6396.4474218412861</v>
      </c>
      <c r="J238" s="277">
        <f>'Resultater - Vestdanmark'!J238+'Resultater - Østdanmark'!J238</f>
        <v>8145.9493291588406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18988.48660920751</v>
      </c>
      <c r="I240" s="276">
        <f>'Resultater - Vestdanmark'!I240+'Resultater - Østdanmark'!I240</f>
        <v>22395.552408459735</v>
      </c>
      <c r="J240" s="277">
        <f>'Resultater - Vestdanmark'!J240+'Resultater - Østdanmark'!J240</f>
        <v>28520.993465044212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711.46502927780227</v>
      </c>
      <c r="I241" s="276">
        <f>'Resultater - Vestdanmark'!I241+'Resultater - Østdanmark'!I241</f>
        <v>840.52593809462883</v>
      </c>
      <c r="J241" s="277">
        <f>'Resultater - Vestdanmark'!J241+'Resultater - Østdanmark'!J241</f>
        <v>1168.8491227304035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211.21884395277317</v>
      </c>
      <c r="I242" s="276">
        <f>'Resultater - Vestdanmark'!I242+'Resultater - Østdanmark'!I242</f>
        <v>231.42129282630628</v>
      </c>
      <c r="J242" s="277">
        <f>'Resultater - Vestdanmark'!J242+'Resultater - Østdanmark'!J242</f>
        <v>299.99056477484146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4309.2791948325566</v>
      </c>
      <c r="I244" s="276">
        <f>'Resultater - Vestdanmark'!I244+'Resultater - Østdanmark'!I244</f>
        <v>4749.0572960807376</v>
      </c>
      <c r="J244" s="277">
        <f>'Resultater - Vestdanmark'!J244+'Resultater - Østdanmark'!J244</f>
        <v>6156.1853838083616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282.51100026726743</v>
      </c>
      <c r="I245" s="276">
        <f>'Resultater - Vestdanmark'!I245+'Resultater - Østdanmark'!I245</f>
        <v>326.56246091801216</v>
      </c>
      <c r="J245" s="277">
        <f>'Resultater - Vestdanmark'!J245+'Resultater - Østdanmark'!J245</f>
        <v>454.12310157372815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83.871510790861564</v>
      </c>
      <c r="I246" s="276">
        <f>'Resultater - Vestdanmark'!I246+'Resultater - Østdanmark'!I246</f>
        <v>89.912165073100027</v>
      </c>
      <c r="J246" s="277">
        <f>'Resultater - Vestdanmark'!J246+'Resultater - Østdanmark'!J246</f>
        <v>116.55280657624074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3755.926129571902</v>
      </c>
      <c r="I248" s="276">
        <f>'Resultater - Vestdanmark'!I248+'Resultater - Østdanmark'!I248</f>
        <v>4049.9825694902988</v>
      </c>
      <c r="J248" s="277">
        <f>'Resultater - Vestdanmark'!J248+'Resultater - Østdanmark'!J248</f>
        <v>5249.977404894832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2432067.6197482329</v>
      </c>
      <c r="I249" s="276">
        <f>'Resultater - Vestdanmark'!I249+'Resultater - Østdanmark'!I249</f>
        <v>2531835.1857061931</v>
      </c>
      <c r="J249" s="277">
        <f>'Resultater - Vestdanmark'!J249+'Resultater - Østdanmark'!J249</f>
        <v>2568641.6184316427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-4040788.3212018311</v>
      </c>
      <c r="I250" s="276">
        <f>'Resultater - Vestdanmark'!I250+'Resultater - Østdanmark'!I250</f>
        <v>-3924018.9896024987</v>
      </c>
      <c r="J250" s="277">
        <f>'Resultater - Vestdanmark'!J250+'Resultater - Østdanmark'!J250</f>
        <v>-3711044.2191985128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68055.686267538025</v>
      </c>
      <c r="I251" s="276">
        <f>'Resultater - Vestdanmark'!I251+'Resultater - Østdanmark'!I251</f>
        <v>66089.036107890293</v>
      </c>
      <c r="J251" s="277">
        <f>'Resultater - Vestdanmark'!J251+'Resultater - Østdanmark'!J251</f>
        <v>62502.07658282324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13122.873542371528</v>
      </c>
      <c r="I252" s="276">
        <f>'Resultater - Vestdanmark'!I252+'Resultater - Østdanmark'!I252</f>
        <v>12717.640896460449</v>
      </c>
      <c r="J252" s="277">
        <f>'Resultater - Vestdanmark'!J252+'Resultater - Østdanmark'!J252</f>
        <v>13012.101846817412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-14131.676367037673</v>
      </c>
      <c r="I253" s="276">
        <f>'Resultater - Vestdanmark'!I253+'Resultater - Østdanmark'!I253</f>
        <v>-12775.458973644028</v>
      </c>
      <c r="J253" s="277">
        <f>'Resultater - Vestdanmark'!J253+'Resultater - Østdanmark'!J253</f>
        <v>-12184.686304342569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2152.2804701131786</v>
      </c>
      <c r="I254" s="276">
        <f>'Resultater - Vestdanmark'!I254+'Resultater - Østdanmark'!I254</f>
        <v>1945.7260505796646</v>
      </c>
      <c r="J254" s="277">
        <f>'Resultater - Vestdanmark'!J254+'Resultater - Østdanmark'!J254</f>
        <v>1855.7502794545933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5615.3101846932177</v>
      </c>
      <c r="I255" s="276">
        <f>'Resultater - Vestdanmark'!I255+'Resultater - Østdanmark'!I255</f>
        <v>5438.8494240816599</v>
      </c>
      <c r="J255" s="277">
        <f>'Resultater - Vestdanmark'!J255+'Resultater - Østdanmark'!J255</f>
        <v>5564.7791293864575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-3702.2322974288109</v>
      </c>
      <c r="I256" s="276">
        <f>'Resultater - Vestdanmark'!I256+'Resultater - Østdanmark'!I256</f>
        <v>-3345.0465355545793</v>
      </c>
      <c r="J256" s="277">
        <f>'Resultater - Vestdanmark'!J256+'Resultater - Østdanmark'!J256</f>
        <v>-3190.3623026965643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2021.5024736231753</v>
      </c>
      <c r="I257" s="276">
        <f>'Resultater - Vestdanmark'!I257+'Resultater - Østdanmark'!I257</f>
        <v>1826.4709782539626</v>
      </c>
      <c r="J257" s="277">
        <f>'Resultater - Vestdanmark'!J257+'Resultater - Østdanmark'!J257</f>
        <v>1742.0098925543575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177251.6737598984</v>
      </c>
      <c r="I258" s="276">
        <f>'Resultater - Vestdanmark'!I258+'Resultater - Østdanmark'!I258</f>
        <v>225230.88732958562</v>
      </c>
      <c r="J258" s="277">
        <f>'Resultater - Vestdanmark'!J258+'Resultater - Østdanmark'!J258</f>
        <v>310572.12295582582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-294496.94877999288</v>
      </c>
      <c r="I259" s="276">
        <f>'Resultater - Vestdanmark'!I259+'Resultater - Østdanmark'!I259</f>
        <v>-349078.91473978292</v>
      </c>
      <c r="J259" s="277">
        <f>'Resultater - Vestdanmark'!J259+'Resultater - Østdanmark'!J259</f>
        <v>-448698.98286672926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8701.7031017897862</v>
      </c>
      <c r="I260" s="276">
        <f>'Resultater - Vestdanmark'!I260+'Resultater - Østdanmark'!I260</f>
        <v>10314.473843427966</v>
      </c>
      <c r="J260" s="277">
        <f>'Resultater - Vestdanmark'!J260+'Resultater - Østdanmark'!J260</f>
        <v>13258.016244841294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956.40897524289744</v>
      </c>
      <c r="I261" s="276">
        <f>'Resultater - Vestdanmark'!I261+'Resultater - Østdanmark'!I261</f>
        <v>1131.3554531591117</v>
      </c>
      <c r="J261" s="277">
        <f>'Resultater - Vestdanmark'!J261+'Resultater - Østdanmark'!J261</f>
        <v>1573.2814051151961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-1029.9315976049757</v>
      </c>
      <c r="I262" s="276">
        <f>'Resultater - Vestdanmark'!I262+'Resultater - Østdanmark'!I262</f>
        <v>-1136.4989225686797</v>
      </c>
      <c r="J262" s="277">
        <f>'Resultater - Vestdanmark'!J262+'Resultater - Østdanmark'!J262</f>
        <v>-1473.2393440705107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275.19384007209339</v>
      </c>
      <c r="I263" s="276">
        <f>'Resultater - Vestdanmark'!I263+'Resultater - Østdanmark'!I263</f>
        <v>303.66822754711529</v>
      </c>
      <c r="J263" s="277">
        <f>'Resultater - Vestdanmark'!J263+'Resultater - Østdanmark'!J263</f>
        <v>393.64399867218651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409.24977613118875</v>
      </c>
      <c r="I264" s="276">
        <f>'Resultater - Vestdanmark'!I264+'Resultater - Østdanmark'!I264</f>
        <v>483.83752969142631</v>
      </c>
      <c r="J264" s="277">
        <f>'Resultater - Vestdanmark'!J264+'Resultater - Østdanmark'!J264</f>
        <v>672.8323856439988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-269.82262583436852</v>
      </c>
      <c r="I265" s="276">
        <f>'Resultater - Vestdanmark'!I265+'Resultater - Østdanmark'!I265</f>
        <v>-297.5737929606068</v>
      </c>
      <c r="J265" s="277">
        <f>'Resultater - Vestdanmark'!J265+'Resultater - Østdanmark'!J265</f>
        <v>-385.74380568967541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258.47236740588181</v>
      </c>
      <c r="I266" s="276">
        <f>'Resultater - Vestdanmark'!I266+'Resultater - Østdanmark'!I266</f>
        <v>285.0561642361676</v>
      </c>
      <c r="J266" s="277">
        <f>'Resultater - Vestdanmark'!J266+'Resultater - Østdanmark'!J266</f>
        <v>369.51724993577272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37068.149941239346</v>
      </c>
      <c r="I267" s="276">
        <f>'Resultater - Vestdanmark'!I267+'Resultater - Østdanmark'!I267</f>
        <v>38469.5604206551</v>
      </c>
      <c r="J267" s="277">
        <f>'Resultater - Vestdanmark'!J267+'Resultater - Østdanmark'!J267</f>
        <v>38806.059266462391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-611253.35592149675</v>
      </c>
      <c r="I268" s="276">
        <f>'Resultater - Vestdanmark'!I268+'Resultater - Østdanmark'!I268</f>
        <v>-591756.15505640011</v>
      </c>
      <c r="J268" s="277">
        <f>'Resultater - Vestdanmark'!J268+'Resultater - Østdanmark'!J268</f>
        <v>-556444.74802117434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8582.4091345819397</v>
      </c>
      <c r="I269" s="276">
        <f>'Resultater - Vestdanmark'!I269+'Resultater - Østdanmark'!I269</f>
        <v>8308.6552922801311</v>
      </c>
      <c r="J269" s="277">
        <f>'Resultater - Vestdanmark'!J269+'Resultater - Østdanmark'!J269</f>
        <v>7812.8593357292048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1090.1789727130877</v>
      </c>
      <c r="I270" s="276">
        <f>'Resultater - Vestdanmark'!I270+'Resultater - Østdanmark'!I270</f>
        <v>1055.4891695522883</v>
      </c>
      <c r="J270" s="277">
        <f>'Resultater - Vestdanmark'!J270+'Resultater - Østdanmark'!J270</f>
        <v>1079.9276913259571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-14980.865349414238</v>
      </c>
      <c r="I271" s="276">
        <f>'Resultater - Vestdanmark'!I271+'Resultater - Østdanmark'!I271</f>
        <v>-13530.009307969169</v>
      </c>
      <c r="J271" s="277">
        <f>'Resultater - Vestdanmark'!J271+'Resultater - Østdanmark'!J271</f>
        <v>-12904.344137658456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1140.8671979707708</v>
      </c>
      <c r="I272" s="276">
        <f>'Resultater - Vestdanmark'!I272+'Resultater - Østdanmark'!I272</f>
        <v>1030.3773145057196</v>
      </c>
      <c r="J272" s="277">
        <f>'Resultater - Vestdanmark'!J272+'Resultater - Østdanmark'!J272</f>
        <v>982.72980863262285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734.97559696711278</v>
      </c>
      <c r="I273" s="276">
        <f>'Resultater - Vestdanmark'!I273+'Resultater - Østdanmark'!I273</f>
        <v>700.00679848931259</v>
      </c>
      <c r="J273" s="277">
        <f>'Resultater - Vestdanmark'!J273+'Resultater - Østdanmark'!J273</f>
        <v>716.21457387923306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-8656.9563835937897</v>
      </c>
      <c r="I274" s="276">
        <f>'Resultater - Vestdanmark'!I274+'Resultater - Østdanmark'!I274</f>
        <v>-7691.3005477176011</v>
      </c>
      <c r="J274" s="277">
        <f>'Resultater - Vestdanmark'!J274+'Resultater - Østdanmark'!J274</f>
        <v>-7335.6334703664988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1762.4137499845892</v>
      </c>
      <c r="I275" s="276">
        <f>'Resultater - Vestdanmark'!I275+'Resultater - Østdanmark'!I275</f>
        <v>1565.8221249965761</v>
      </c>
      <c r="J275" s="277">
        <f>'Resultater - Vestdanmark'!J275+'Resultater - Østdanmark'!J275</f>
        <v>1493.4141654591622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2701.5661764156534</v>
      </c>
      <c r="I276" s="276">
        <f>'Resultater - Vestdanmark'!I276+'Resultater - Østdanmark'!I276</f>
        <v>3422.2343056293757</v>
      </c>
      <c r="J276" s="277">
        <f>'Resultater - Vestdanmark'!J276+'Resultater - Østdanmark'!J276</f>
        <v>4692.0053476722715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-44548.794428526671</v>
      </c>
      <c r="I277" s="276">
        <f>'Resultater - Vestdanmark'!I277+'Resultater - Østdanmark'!I277</f>
        <v>-52642.353909352598</v>
      </c>
      <c r="J277" s="277">
        <f>'Resultater - Vestdanmark'!J277+'Resultater - Østdanmark'!J277</f>
        <v>-67279.228624378346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1097.3598281506586</v>
      </c>
      <c r="I278" s="276">
        <f>'Resultater - Vestdanmark'!I278+'Resultater - Østdanmark'!I278</f>
        <v>1296.726548506148</v>
      </c>
      <c r="J278" s="277">
        <f>'Resultater - Vestdanmark'!J278+'Resultater - Østdanmark'!J278</f>
        <v>1657.2731924274071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79.453402546120458</v>
      </c>
      <c r="I279" s="276">
        <f>'Resultater - Vestdanmark'!I279+'Resultater - Østdanmark'!I279</f>
        <v>93.895828435894316</v>
      </c>
      <c r="J279" s="277">
        <f>'Resultater - Vestdanmark'!J279+'Resultater - Østdanmark'!J279</f>
        <v>130.57307540577477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-1091.8213934488481</v>
      </c>
      <c r="I280" s="276">
        <f>'Resultater - Vestdanmark'!I280+'Resultater - Østdanmark'!I280</f>
        <v>-1203.6233713852341</v>
      </c>
      <c r="J280" s="277">
        <f>'Resultater - Vestdanmark'!J280+'Resultater - Østdanmark'!J280</f>
        <v>-1560.2525184623403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145.87300752924452</v>
      </c>
      <c r="I281" s="276">
        <f>'Resultater - Vestdanmark'!I281+'Resultater - Østdanmark'!I281</f>
        <v>160.81033232170194</v>
      </c>
      <c r="J281" s="277">
        <f>'Resultater - Vestdanmark'!J281+'Resultater - Østdanmark'!J281</f>
        <v>208.45783819479874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53.565802890212126</v>
      </c>
      <c r="I282" s="276">
        <f>'Resultater - Vestdanmark'!I282+'Resultater - Østdanmark'!I282</f>
        <v>62.272281091043467</v>
      </c>
      <c r="J282" s="277">
        <f>'Resultater - Vestdanmark'!J282+'Resultater - Østdanmark'!J282</f>
        <v>86.596853023579968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-630.92818480815231</v>
      </c>
      <c r="I283" s="276">
        <f>'Resultater - Vestdanmark'!I283+'Resultater - Østdanmark'!I283</f>
        <v>-684.21454005418434</v>
      </c>
      <c r="J283" s="277">
        <f>'Resultater - Vestdanmark'!J283+'Resultater - Østdanmark'!J283</f>
        <v>-886.94477414431287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225.34489086759828</v>
      </c>
      <c r="I284" s="276">
        <f>'Resultater - Vestdanmark'!I284+'Resultater - Østdanmark'!I284</f>
        <v>244.37686343877201</v>
      </c>
      <c r="J284" s="277">
        <f>'Resultater - Vestdanmark'!J284+'Resultater - Østdanmark'!J284</f>
        <v>316.78482297618586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1769792.6482433821</v>
      </c>
      <c r="I285" s="276">
        <f>'Resultater - Vestdanmark'!I285+'Resultater - Østdanmark'!I285</f>
        <v>1834479.4098559336</v>
      </c>
      <c r="J285" s="277">
        <f>'Resultater - Vestdanmark'!J285+'Resultater - Østdanmark'!J285</f>
        <v>1846359.2053810249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-8439338.016000744</v>
      </c>
      <c r="I286" s="276">
        <f>'Resultater - Vestdanmark'!I286+'Resultater - Østdanmark'!I286</f>
        <v>-8160261.0331966113</v>
      </c>
      <c r="J286" s="277">
        <f>'Resultater - Vestdanmark'!J286+'Resultater - Østdanmark'!J286</f>
        <v>-7656042.7664794084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135050.85263779573</v>
      </c>
      <c r="I287" s="276">
        <f>'Resultater - Vestdanmark'!I287+'Resultater - Østdanmark'!I287</f>
        <v>130584.91177752649</v>
      </c>
      <c r="J287" s="277">
        <f>'Resultater - Vestdanmark'!J287+'Resultater - Østdanmark'!J287</f>
        <v>122516.13829000843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59344.705933036988</v>
      </c>
      <c r="I288" s="276">
        <f>'Resultater - Vestdanmark'!I288+'Resultater - Østdanmark'!I288</f>
        <v>57444.082827082631</v>
      </c>
      <c r="J288" s="277">
        <f>'Resultater - Vestdanmark'!J288+'Resultater - Østdanmark'!J288</f>
        <v>58774.128183714347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-207469.18786644947</v>
      </c>
      <c r="I289" s="276">
        <f>'Resultater - Vestdanmark'!I289+'Resultater - Østdanmark'!I289</f>
        <v>-187336.38658197131</v>
      </c>
      <c r="J289" s="277">
        <f>'Resultater - Vestdanmark'!J289+'Resultater - Østdanmark'!J289</f>
        <v>-178673.43228916338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26542.270744245459</v>
      </c>
      <c r="I290" s="276">
        <f>'Resultater - Vestdanmark'!I290+'Resultater - Østdanmark'!I290</f>
        <v>23966.60990502391</v>
      </c>
      <c r="J290" s="277">
        <f>'Resultater - Vestdanmark'!J290+'Resultater - Østdanmark'!J290</f>
        <v>22858.327366063266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39757.754782963726</v>
      </c>
      <c r="I291" s="276">
        <f>'Resultater - Vestdanmark'!I291+'Resultater - Østdanmark'!I291</f>
        <v>37720.147934227949</v>
      </c>
      <c r="J291" s="277">
        <f>'Resultater - Vestdanmark'!J291+'Resultater - Østdanmark'!J291</f>
        <v>38593.51043115215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-102854.94948928599</v>
      </c>
      <c r="I292" s="276">
        <f>'Resultater - Vestdanmark'!I292+'Resultater - Østdanmark'!I292</f>
        <v>-91029.455811645093</v>
      </c>
      <c r="J292" s="277">
        <f>'Resultater - Vestdanmark'!J292+'Resultater - Østdanmark'!J292</f>
        <v>-86820.001207638372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39030.898430904032</v>
      </c>
      <c r="I293" s="276">
        <f>'Resultater - Vestdanmark'!I293+'Resultater - Østdanmark'!I293</f>
        <v>34543.417323586204</v>
      </c>
      <c r="J293" s="277">
        <f>'Resultater - Vestdanmark'!J293+'Resultater - Østdanmark'!J293</f>
        <v>32946.03386353598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128984.36974444673</v>
      </c>
      <c r="I294" s="276">
        <f>'Resultater - Vestdanmark'!I294+'Resultater - Østdanmark'!I294</f>
        <v>163194.4399866059</v>
      </c>
      <c r="J294" s="277">
        <f>'Resultater - Vestdanmark'!J294+'Resultater - Østdanmark'!J294</f>
        <v>223241.61301425117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-615067.9268187969</v>
      </c>
      <c r="I295" s="276">
        <f>'Resultater - Vestdanmark'!I295+'Resultater - Østdanmark'!I295</f>
        <v>-725933.04798205709</v>
      </c>
      <c r="J295" s="277">
        <f>'Resultater - Vestdanmark'!J295+'Resultater - Østdanmark'!J295</f>
        <v>-925685.17085614649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17267.806523585219</v>
      </c>
      <c r="I296" s="276">
        <f>'Resultater - Vestdanmark'!I296+'Resultater - Østdanmark'!I296</f>
        <v>20380.304150249798</v>
      </c>
      <c r="J296" s="277">
        <f>'Resultater - Vestdanmark'!J296+'Resultater - Østdanmark'!J296</f>
        <v>25988.271758486637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4325.1052602347863</v>
      </c>
      <c r="I297" s="276">
        <f>'Resultater - Vestdanmark'!I297+'Resultater - Østdanmark'!I297</f>
        <v>5110.1990445595475</v>
      </c>
      <c r="J297" s="277">
        <f>'Resultater - Vestdanmark'!J297+'Resultater - Østdanmark'!J297</f>
        <v>7106.3264076672795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-15120.574980864158</v>
      </c>
      <c r="I298" s="276">
        <f>'Resultater - Vestdanmark'!I298+'Resultater - Østdanmark'!I298</f>
        <v>-16665.358320789241</v>
      </c>
      <c r="J298" s="277">
        <f>'Resultater - Vestdanmark'!J298+'Resultater - Østdanmark'!J298</f>
        <v>-21603.242267689755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3393.7349298895001</v>
      </c>
      <c r="I299" s="276">
        <f>'Resultater - Vestdanmark'!I299+'Resultater - Østdanmark'!I299</f>
        <v>3740.4535689921718</v>
      </c>
      <c r="J299" s="277">
        <f>'Resultater - Vestdanmark'!J299+'Resultater - Østdanmark'!J299</f>
        <v>4848.7361079528146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2897.587436711749</v>
      </c>
      <c r="I300" s="276">
        <f>'Resultater - Vestdanmark'!I300+'Resultater - Østdanmark'!I300</f>
        <v>3355.5669173859433</v>
      </c>
      <c r="J300" s="277">
        <f>'Resultater - Vestdanmark'!J300+'Resultater - Østdanmark'!J300</f>
        <v>4666.3062612211224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-7496.1780681710807</v>
      </c>
      <c r="I301" s="276">
        <f>'Resultater - Vestdanmark'!I301+'Resultater - Østdanmark'!I301</f>
        <v>-8097.9382944579065</v>
      </c>
      <c r="J301" s="277">
        <f>'Resultater - Vestdanmark'!J301+'Resultater - Østdanmark'!J301</f>
        <v>-10497.327418741728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4990.5497772321014</v>
      </c>
      <c r="I302" s="276">
        <f>'Resultater - Vestdanmark'!I302+'Resultater - Østdanmark'!I302</f>
        <v>5391.1691776695243</v>
      </c>
      <c r="J302" s="277">
        <f>'Resultater - Vestdanmark'!J302+'Resultater - Østdanmark'!J302</f>
        <v>6988.5526377197521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6805636.3914233753</v>
      </c>
      <c r="I303" s="276">
        <f>'Resultater - Vestdanmark'!I303+'Resultater - Østdanmark'!I303</f>
        <v>7047151.4475626573</v>
      </c>
      <c r="J303" s="277">
        <f>'Resultater - Vestdanmark'!J303+'Resultater - Østdanmark'!J303</f>
        <v>7079209.4163138159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-24464206.304824531</v>
      </c>
      <c r="I304" s="276">
        <f>'Resultater - Vestdanmark'!I304+'Resultater - Østdanmark'!I304</f>
        <v>-23630951.446640048</v>
      </c>
      <c r="J304" s="277">
        <f>'Resultater - Vestdanmark'!J304+'Resultater - Østdanmark'!J304</f>
        <v>-22128364.05322127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347650.80050176143</v>
      </c>
      <c r="I305" s="276">
        <f>'Resultater - Vestdanmark'!I305+'Resultater - Østdanmark'!I305</f>
        <v>335809.75751592423</v>
      </c>
      <c r="J305" s="277">
        <f>'Resultater - Vestdanmark'!J305+'Resultater - Østdanmark'!J305</f>
        <v>314457.10443423089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271759.53465639014</v>
      </c>
      <c r="I306" s="276">
        <f>'Resultater - Vestdanmark'!I306+'Resultater - Østdanmark'!I306</f>
        <v>263018.19279247633</v>
      </c>
      <c r="J306" s="277">
        <f>'Resultater - Vestdanmark'!J306+'Resultater - Østdanmark'!J306</f>
        <v>269108.04763594799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-661438.24431458686</v>
      </c>
      <c r="I307" s="276">
        <f>'Resultater - Vestdanmark'!I307+'Resultater - Østdanmark'!I307</f>
        <v>-597166.60922495753</v>
      </c>
      <c r="J307" s="277">
        <f>'Resultater - Vestdanmark'!J307+'Resultater - Østdanmark'!J307</f>
        <v>-569551.96833594213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81365.524969577309</v>
      </c>
      <c r="I308" s="276">
        <f>'Resultater - Vestdanmark'!I308+'Resultater - Østdanmark'!I308</f>
        <v>73459.276163024173</v>
      </c>
      <c r="J308" s="277">
        <f>'Resultater - Vestdanmark'!J308+'Resultater - Østdanmark'!J308</f>
        <v>70062.315415601101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107772.91589565421</v>
      </c>
      <c r="I309" s="276">
        <f>'Resultater - Vestdanmark'!I309+'Resultater - Østdanmark'!I309</f>
        <v>101980.54241912819</v>
      </c>
      <c r="J309" s="277">
        <f>'Resultater - Vestdanmark'!J309+'Resultater - Østdanmark'!J309</f>
        <v>104341.77338036823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-172951.36870631672</v>
      </c>
      <c r="I310" s="276">
        <f>'Resultater - Vestdanmark'!I310+'Resultater - Østdanmark'!I310</f>
        <v>-152664.09314587104</v>
      </c>
      <c r="J310" s="277">
        <f>'Resultater - Vestdanmark'!J310+'Resultater - Østdanmark'!J310</f>
        <v>-145604.48190213135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70826.515916993711</v>
      </c>
      <c r="I311" s="276">
        <f>'Resultater - Vestdanmark'!I311+'Resultater - Østdanmark'!I311</f>
        <v>62518.532833990423</v>
      </c>
      <c r="J311" s="277">
        <f>'Resultater - Vestdanmark'!J311+'Resultater - Østdanmark'!J311</f>
        <v>59627.502413921495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722248.54897796328</v>
      </c>
      <c r="I312" s="276">
        <f>'Resultater - Vestdanmark'!I312+'Resultater - Østdanmark'!I312</f>
        <v>912870.889825891</v>
      </c>
      <c r="J312" s="277">
        <f>'Resultater - Vestdanmark'!J312+'Resultater - Østdanmark'!J312</f>
        <v>1246369.9002661596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-2596265.2850252553</v>
      </c>
      <c r="I313" s="276">
        <f>'Resultater - Vestdanmark'!I313+'Resultater - Østdanmark'!I313</f>
        <v>-3061096.0804578238</v>
      </c>
      <c r="J313" s="277">
        <f>'Resultater - Vestdanmark'!J313+'Resultater - Østdanmark'!J313</f>
        <v>-3895933.1863398654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44451.157794126186</v>
      </c>
      <c r="I314" s="276">
        <f>'Resultater - Vestdanmark'!I314+'Resultater - Østdanmark'!I314</f>
        <v>52409.615334855233</v>
      </c>
      <c r="J314" s="277">
        <f>'Resultater - Vestdanmark'!J314+'Resultater - Østdanmark'!J314</f>
        <v>66703.022152715639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28840.49606644551</v>
      </c>
      <c r="I315" s="276">
        <f>'Resultater - Vestdanmark'!I315+'Resultater - Østdanmark'!I315</f>
        <v>34070.738153060083</v>
      </c>
      <c r="J315" s="277">
        <f>'Resultater - Vestdanmark'!J315+'Resultater - Østdanmark'!J315</f>
        <v>47379.325962571449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-70195.171284316559</v>
      </c>
      <c r="I316" s="276">
        <f>'Resultater - Vestdanmark'!I316+'Resultater - Østdanmark'!I316</f>
        <v>-77355.512790354318</v>
      </c>
      <c r="J316" s="277">
        <f>'Resultater - Vestdanmark'!J316+'Resultater - Østdanmark'!J316</f>
        <v>-100275.66472823705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10403.519233105488</v>
      </c>
      <c r="I317" s="276">
        <f>'Resultater - Vestdanmark'!I317+'Resultater - Østdanmark'!I317</f>
        <v>11464.742522552908</v>
      </c>
      <c r="J317" s="277">
        <f>'Resultater - Vestdanmark'!J317+'Resultater - Østdanmark'!J317</f>
        <v>14861.703269975989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11437.406826914037</v>
      </c>
      <c r="I318" s="276">
        <f>'Resultater - Vestdanmark'!I318+'Resultater - Østdanmark'!I318</f>
        <v>13210.311882154119</v>
      </c>
      <c r="J318" s="277">
        <f>'Resultater - Vestdanmark'!J318+'Resultater - Østdanmark'!J318</f>
        <v>18370.475858786041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-18354.473837201975</v>
      </c>
      <c r="I319" s="276">
        <f>'Resultater - Vestdanmark'!I319+'Resultater - Østdanmark'!I319</f>
        <v>-19775.73599652584</v>
      </c>
      <c r="J319" s="277">
        <f>'Resultater - Vestdanmark'!J319+'Resultater - Østdanmark'!J319</f>
        <v>-25635.213328829788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9055.9855765916054</v>
      </c>
      <c r="I320" s="276">
        <f>'Resultater - Vestdanmark'!I320+'Resultater - Østdanmark'!I320</f>
        <v>9757.2276677326081</v>
      </c>
      <c r="J320" s="277">
        <f>'Resultater - Vestdanmark'!J320+'Resultater - Østdanmark'!J320</f>
        <v>12648.258087801529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614076.2528869072</v>
      </c>
      <c r="I321" s="276">
        <f>'Resultater - Vestdanmark'!I321+'Resultater - Østdanmark'!I321</f>
        <v>636884.42782686418</v>
      </c>
      <c r="J321" s="277">
        <f>'Resultater - Vestdanmark'!J321+'Resultater - Østdanmark'!J321</f>
        <v>641690.86904615909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327981.19704816159</v>
      </c>
      <c r="I322" s="276">
        <f>'Resultater - Vestdanmark'!I322+'Resultater - Østdanmark'!I322</f>
        <v>315471.67087319482</v>
      </c>
      <c r="J322" s="277">
        <f>'Resultater - Vestdanmark'!J322+'Resultater - Østdanmark'!J322</f>
        <v>296293.78388131346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-24423487.330729261</v>
      </c>
      <c r="I323" s="276">
        <f>'Resultater - Vestdanmark'!I323+'Resultater - Østdanmark'!I323</f>
        <v>-23629319.638250768</v>
      </c>
      <c r="J323" s="277">
        <f>'Resultater - Vestdanmark'!J323+'Resultater - Østdanmark'!J323</f>
        <v>-22192866.024323683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317323.11758989503</v>
      </c>
      <c r="I324" s="276">
        <f>'Resultater - Vestdanmark'!I324+'Resultater - Østdanmark'!I324</f>
        <v>307004.86268002487</v>
      </c>
      <c r="J324" s="277">
        <f>'Resultater - Vestdanmark'!J324+'Resultater - Østdanmark'!J324</f>
        <v>288341.68273065262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13323.118692618173</v>
      </c>
      <c r="I325" s="276">
        <f>'Resultater - Vestdanmark'!I325+'Resultater - Østdanmark'!I325</f>
        <v>12897.628648138445</v>
      </c>
      <c r="J325" s="277">
        <f>'Resultater - Vestdanmark'!J325+'Resultater - Østdanmark'!J325</f>
        <v>13196.256988095663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7115.9443093208292</v>
      </c>
      <c r="I326" s="276">
        <f>'Resultater - Vestdanmark'!I326+'Resultater - Østdanmark'!I326</f>
        <v>6388.6574740312617</v>
      </c>
      <c r="J326" s="277">
        <f>'Resultater - Vestdanmark'!J326+'Resultater - Østdanmark'!J326</f>
        <v>6093.2282266772145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-365881.10046015814</v>
      </c>
      <c r="I327" s="276">
        <f>'Resultater - Vestdanmark'!I327+'Resultater - Østdanmark'!I327</f>
        <v>-330406.94149636658</v>
      </c>
      <c r="J327" s="277">
        <f>'Resultater - Vestdanmark'!J327+'Resultater - Østdanmark'!J327</f>
        <v>-315128.00778555189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40352.129195848909</v>
      </c>
      <c r="I328" s="276">
        <f>'Resultater - Vestdanmark'!I328+'Resultater - Østdanmark'!I328</f>
        <v>36439.771209003746</v>
      </c>
      <c r="J328" s="277">
        <f>'Resultater - Vestdanmark'!J328+'Resultater - Østdanmark'!J328</f>
        <v>34754.695083731895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6434.7975318427207</v>
      </c>
      <c r="I329" s="276">
        <f>'Resultater - Vestdanmark'!I329+'Resultater - Østdanmark'!I329</f>
        <v>6115.4142949364787</v>
      </c>
      <c r="J329" s="277">
        <f>'Resultater - Vestdanmark'!J329+'Resultater - Østdanmark'!J329</f>
        <v>6257.0090073343354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3436.8575357448558</v>
      </c>
      <c r="I330" s="276">
        <f>'Resultater - Vestdanmark'!I330+'Resultater - Østdanmark'!I330</f>
        <v>3029.1837598985721</v>
      </c>
      <c r="J330" s="277">
        <f>'Resultater - Vestdanmark'!J330+'Resultater - Østdanmark'!J330</f>
        <v>2889.1058981691581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-120130.14872758326</v>
      </c>
      <c r="I331" s="276">
        <f>'Resultater - Vestdanmark'!I331+'Resultater - Østdanmark'!I331</f>
        <v>-106499.66138024796</v>
      </c>
      <c r="J331" s="277">
        <f>'Resultater - Vestdanmark'!J331+'Resultater - Østdanmark'!J331</f>
        <v>-101574.82154763532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42778.549000109218</v>
      </c>
      <c r="I332" s="276">
        <f>'Resultater - Vestdanmark'!I332+'Resultater - Østdanmark'!I332</f>
        <v>37924.709418127022</v>
      </c>
      <c r="J332" s="277">
        <f>'Resultater - Vestdanmark'!J332+'Resultater - Østdanmark'!J332</f>
        <v>36170.965630005536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43184.19576890875</v>
      </c>
      <c r="I333" s="276">
        <f>'Resultater - Vestdanmark'!I333+'Resultater - Østdanmark'!I333</f>
        <v>54668.981232537204</v>
      </c>
      <c r="J333" s="277">
        <f>'Resultater - Vestdanmark'!J333+'Resultater - Østdanmark'!J333</f>
        <v>74863.934722051898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23064.894881153006</v>
      </c>
      <c r="I334" s="276">
        <f>'Resultater - Vestdanmark'!I334+'Resultater - Østdanmark'!I334</f>
        <v>27079.504696340715</v>
      </c>
      <c r="J334" s="277">
        <f>'Resultater - Vestdanmark'!J334+'Resultater - Østdanmark'!J334</f>
        <v>34567.608119486569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-1717553.2408088709</v>
      </c>
      <c r="I335" s="276">
        <f>'Resultater - Vestdanmark'!I335+'Resultater - Østdanmark'!I335</f>
        <v>-2028297.0903353989</v>
      </c>
      <c r="J335" s="277">
        <f>'Resultater - Vestdanmark'!J335+'Resultater - Østdanmark'!J335</f>
        <v>-2589167.7028377634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40573.414332296394</v>
      </c>
      <c r="I336" s="276">
        <f>'Resultater - Vestdanmark'!I336+'Resultater - Østdanmark'!I336</f>
        <v>47914.053713067478</v>
      </c>
      <c r="J336" s="277">
        <f>'Resultater - Vestdanmark'!J336+'Resultater - Østdanmark'!J336</f>
        <v>61163.38724589601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936.9327720614383</v>
      </c>
      <c r="I337" s="276">
        <f>'Resultater - Vestdanmark'!I337+'Resultater - Østdanmark'!I337</f>
        <v>1107.1085862708433</v>
      </c>
      <c r="J337" s="277">
        <f>'Resultater - Vestdanmark'!J337+'Resultater - Østdanmark'!J337</f>
        <v>1539.5633152778275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500.42047822187442</v>
      </c>
      <c r="I338" s="276">
        <f>'Resultater - Vestdanmark'!I338+'Resultater - Østdanmark'!I338</f>
        <v>548.39054040094936</v>
      </c>
      <c r="J338" s="277">
        <f>'Resultater - Vestdanmark'!J338+'Resultater - Østdanmark'!J338</f>
        <v>710.87662644567502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-25730.161353959949</v>
      </c>
      <c r="I339" s="276">
        <f>'Resultater - Vestdanmark'!I339+'Resultater - Østdanmark'!I339</f>
        <v>-28361.520700699672</v>
      </c>
      <c r="J339" s="277">
        <f>'Resultater - Vestdanmark'!J339+'Resultater - Østdanmark'!J339</f>
        <v>-36764.934241647723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5159.4843435562807</v>
      </c>
      <c r="I340" s="276">
        <f>'Resultater - Vestdanmark'!I340+'Resultater - Østdanmark'!I340</f>
        <v>5687.1319227924914</v>
      </c>
      <c r="J340" s="277">
        <f>'Resultater - Vestdanmark'!J340+'Resultater - Østdanmark'!J340</f>
        <v>7372.2080480643417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452.51962609204435</v>
      </c>
      <c r="I341" s="276">
        <f>'Resultater - Vestdanmark'!I341+'Resultater - Østdanmark'!I341</f>
        <v>524.93585132836245</v>
      </c>
      <c r="J341" s="277">
        <f>'Resultater - Vestdanmark'!J341+'Resultater - Østdanmark'!J341</f>
        <v>729.98438418900571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241.69299489389135</v>
      </c>
      <c r="I342" s="276">
        <f>'Resultater - Vestdanmark'!I342+'Resultater - Østdanmark'!I342</f>
        <v>260.01953083522426</v>
      </c>
      <c r="J342" s="277">
        <f>'Resultater - Vestdanmark'!J342+'Resultater - Østdanmark'!J342</f>
        <v>337.06235478640178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-8448.0125000949847</v>
      </c>
      <c r="I343" s="276">
        <f>'Resultater - Vestdanmark'!I343+'Resultater - Østdanmark'!I343</f>
        <v>-9141.73393928718</v>
      </c>
      <c r="J343" s="277">
        <f>'Resultater - Vestdanmark'!J343+'Resultater - Østdanmark'!J343</f>
        <v>-11850.395847224121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5469.7300540171764</v>
      </c>
      <c r="I344" s="276">
        <f>'Resultater - Vestdanmark'!I344+'Resultater - Østdanmark'!I344</f>
        <v>5918.8852849099985</v>
      </c>
      <c r="J344" s="277">
        <f>'Resultater - Vestdanmark'!J344+'Resultater - Østdanmark'!J344</f>
        <v>7672.6290730314777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1244876.7164053498</v>
      </c>
      <c r="I345" s="276">
        <f>'Resultater - Vestdanmark'!I345+'Resultater - Østdanmark'!I345</f>
        <v>1292293.5165717863</v>
      </c>
      <c r="J345" s="277">
        <f>'Resultater - Vestdanmark'!J345+'Resultater - Østdanmark'!J345</f>
        <v>1304258.3878109157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206810.63376166133</v>
      </c>
      <c r="I346" s="276">
        <f>'Resultater - Vestdanmark'!I346+'Resultater - Østdanmark'!I346</f>
        <v>199104.36392636053</v>
      </c>
      <c r="J346" s="277">
        <f>'Resultater - Vestdanmark'!J346+'Resultater - Østdanmark'!J346</f>
        <v>187318.29530603884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-13068327.181838907</v>
      </c>
      <c r="I347" s="276">
        <f>'Resultater - Vestdanmark'!I347+'Resultater - Østdanmark'!I347</f>
        <v>-12654938.385150034</v>
      </c>
      <c r="J347" s="277">
        <f>'Resultater - Vestdanmark'!J347+'Resultater - Østdanmark'!J347</f>
        <v>-11905823.854197383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198089.21270536177</v>
      </c>
      <c r="I348" s="276">
        <f>'Resultater - Vestdanmark'!I348+'Resultater - Østdanmark'!I348</f>
        <v>191823.08084794122</v>
      </c>
      <c r="J348" s="277">
        <f>'Resultater - Vestdanmark'!J348+'Resultater - Østdanmark'!J348</f>
        <v>180468.03091708419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83193.972065214504</v>
      </c>
      <c r="I349" s="276">
        <f>'Resultater - Vestdanmark'!I349+'Resultater - Østdanmark'!I349</f>
        <v>80551.279211464556</v>
      </c>
      <c r="J349" s="277">
        <f>'Resultater - Vestdanmark'!J349+'Resultater - Østdanmark'!J349</f>
        <v>82416.342584631377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13820.965450810663</v>
      </c>
      <c r="I350" s="276">
        <f>'Resultater - Vestdanmark'!I350+'Resultater - Østdanmark'!I350</f>
        <v>12410.579334483886</v>
      </c>
      <c r="J350" s="277">
        <f>'Resultater - Vestdanmark'!J350+'Resultater - Østdanmark'!J350</f>
        <v>11836.679712080007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-655008.26237096614</v>
      </c>
      <c r="I351" s="276">
        <f>'Resultater - Vestdanmark'!I351+'Resultater - Østdanmark'!I351</f>
        <v>-591606.0064107785</v>
      </c>
      <c r="J351" s="277">
        <f>'Resultater - Vestdanmark'!J351+'Resultater - Østdanmark'!J351</f>
        <v>-564248.50322415296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77590.310666771984</v>
      </c>
      <c r="I352" s="276">
        <f>'Resultater - Vestdanmark'!I352+'Resultater - Østdanmark'!I352</f>
        <v>70079.869929554174</v>
      </c>
      <c r="J352" s="277">
        <f>'Resultater - Vestdanmark'!J352+'Resultater - Østdanmark'!J352</f>
        <v>66839.182302753994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72418.22612376757</v>
      </c>
      <c r="I353" s="276">
        <f>'Resultater - Vestdanmark'!I353+'Resultater - Østdanmark'!I353</f>
        <v>69042.756012718266</v>
      </c>
      <c r="J353" s="277">
        <f>'Resultater - Vestdanmark'!J353+'Resultater - Østdanmark'!J353</f>
        <v>70641.354032294927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12030.797140939529</v>
      </c>
      <c r="I354" s="276">
        <f>'Resultater - Vestdanmark'!I354+'Resultater - Østdanmark'!I354</f>
        <v>10637.45491512071</v>
      </c>
      <c r="J354" s="277">
        <f>'Resultater - Vestdanmark'!J354+'Resultater - Østdanmark'!J354</f>
        <v>10145.549485519754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-434413.67575579346</v>
      </c>
      <c r="I355" s="276">
        <f>'Resultater - Vestdanmark'!I355+'Resultater - Østdanmark'!I355</f>
        <v>-386348.24146927526</v>
      </c>
      <c r="J355" s="277">
        <f>'Resultater - Vestdanmark'!J355+'Resultater - Østdanmark'!J355</f>
        <v>-368482.42683485791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148249.80065505981</v>
      </c>
      <c r="I356" s="276">
        <f>'Resultater - Vestdanmark'!I356+'Resultater - Østdanmark'!I356</f>
        <v>131846.7925338769</v>
      </c>
      <c r="J356" s="277">
        <f>'Resultater - Vestdanmark'!J356+'Resultater - Østdanmark'!J356</f>
        <v>125749.83102942017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90727.938572043873</v>
      </c>
      <c r="I357" s="276">
        <f>'Resultater - Vestdanmark'!I357+'Resultater - Østdanmark'!I357</f>
        <v>114961.8336418485</v>
      </c>
      <c r="J357" s="277">
        <f>'Resultater - Vestdanmark'!J357+'Resultater - Østdanmark'!J357</f>
        <v>157696.69598077436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15072.578857570828</v>
      </c>
      <c r="I358" s="276">
        <f>'Resultater - Vestdanmark'!I358+'Resultater - Østdanmark'!I358</f>
        <v>17712.23214350687</v>
      </c>
      <c r="J358" s="277">
        <f>'Resultater - Vestdanmark'!J358+'Resultater - Østdanmark'!J358</f>
        <v>22648.484796093784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-952433.57849676628</v>
      </c>
      <c r="I359" s="276">
        <f>'Resultater - Vestdanmark'!I359+'Resultater - Østdanmark'!I359</f>
        <v>-1125777.4667483179</v>
      </c>
      <c r="J359" s="277">
        <f>'Resultater - Vestdanmark'!J359+'Resultater - Østdanmark'!J359</f>
        <v>-1439522.3387347744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25327.986699790868</v>
      </c>
      <c r="I360" s="276">
        <f>'Resultater - Vestdanmark'!I360+'Resultater - Østdanmark'!I360</f>
        <v>29937.706259505281</v>
      </c>
      <c r="J360" s="277">
        <f>'Resultater - Vestdanmark'!J360+'Resultater - Østdanmark'!J360</f>
        <v>38281.097467260282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6063.2651310986303</v>
      </c>
      <c r="I361" s="276">
        <f>'Resultater - Vestdanmark'!I361+'Resultater - Østdanmark'!I361</f>
        <v>7165.8045495054303</v>
      </c>
      <c r="J361" s="277">
        <f>'Resultater - Vestdanmark'!J361+'Resultater - Østdanmark'!J361</f>
        <v>9964.8850579599766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1007.2866557006012</v>
      </c>
      <c r="I362" s="276">
        <f>'Resultater - Vestdanmark'!I362+'Resultater - Østdanmark'!I362</f>
        <v>1104.0393985994624</v>
      </c>
      <c r="J362" s="277">
        <f>'Resultater - Vestdanmark'!J362+'Resultater - Østdanmark'!J362</f>
        <v>1431.1621833696736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-47737.698528232206</v>
      </c>
      <c r="I363" s="276">
        <f>'Resultater - Vestdanmark'!I363+'Resultater - Østdanmark'!I363</f>
        <v>-52628.996755270993</v>
      </c>
      <c r="J363" s="277">
        <f>'Resultater - Vestdanmark'!J363+'Resultater - Østdanmark'!J363</f>
        <v>-68222.773571647573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9920.8146156029889</v>
      </c>
      <c r="I364" s="276">
        <f>'Resultater - Vestdanmark'!I364+'Resultater - Østdanmark'!I364</f>
        <v>10937.320740450652</v>
      </c>
      <c r="J364" s="277">
        <f>'Resultater - Vestdanmark'!J364+'Resultater - Østdanmark'!J364</f>
        <v>14178.008367250844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5277.9173107404822</v>
      </c>
      <c r="I365" s="276">
        <f>'Resultater - Vestdanmark'!I365+'Resultater - Østdanmark'!I365</f>
        <v>6142.011647605399</v>
      </c>
      <c r="J365" s="277">
        <f>'Resultater - Vestdanmark'!J365+'Resultater - Østdanmark'!J365</f>
        <v>8541.1818966320243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876.81728607450714</v>
      </c>
      <c r="I366" s="276">
        <f>'Resultater - Vestdanmark'!I366+'Resultater - Østdanmark'!I366</f>
        <v>946.30307019484246</v>
      </c>
      <c r="J366" s="277">
        <f>'Resultater - Vestdanmark'!J366+'Resultater - Østdanmark'!J366</f>
        <v>1226.6891650673883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-31660.530532401586</v>
      </c>
      <c r="I367" s="276">
        <f>'Resultater - Vestdanmark'!I367+'Resultater - Østdanmark'!I367</f>
        <v>-34369.360902960383</v>
      </c>
      <c r="J367" s="277">
        <f>'Resultater - Vestdanmark'!J367+'Resultater - Østdanmark'!J367</f>
        <v>-44552.875244578274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18955.444004025605</v>
      </c>
      <c r="I368" s="276">
        <f>'Resultater - Vestdanmark'!I368+'Resultater - Østdanmark'!I368</f>
        <v>20577.245077541484</v>
      </c>
      <c r="J368" s="277">
        <f>'Resultater - Vestdanmark'!J368+'Resultater - Østdanmark'!J368</f>
        <v>26674.20658199822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803523.26097451104</v>
      </c>
      <c r="I369" s="276">
        <f>'Resultater - Vestdanmark'!I369+'Resultater - Østdanmark'!I369</f>
        <v>832681.84288694861</v>
      </c>
      <c r="J369" s="277">
        <f>'Resultater - Vestdanmark'!J369+'Resultater - Østdanmark'!J369</f>
        <v>837678.91751380125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-1767751.1741439244</v>
      </c>
      <c r="I370" s="276">
        <f>'Resultater - Vestdanmark'!I370+'Resultater - Østdanmark'!I370</f>
        <v>-1708861.990999335</v>
      </c>
      <c r="J370" s="277">
        <f>'Resultater - Vestdanmark'!J370+'Resultater - Østdanmark'!J370</f>
        <v>-1602516.1900264022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31589.622964822924</v>
      </c>
      <c r="I371" s="276">
        <f>'Resultater - Vestdanmark'!I371+'Resultater - Østdanmark'!I371</f>
        <v>30537.276277430748</v>
      </c>
      <c r="J371" s="277">
        <f>'Resultater - Vestdanmark'!J371+'Resultater - Østdanmark'!J371</f>
        <v>28636.882259446902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27634.888548227009</v>
      </c>
      <c r="I372" s="276">
        <f>'Resultater - Vestdanmark'!I372+'Resultater - Østdanmark'!I372</f>
        <v>26748.811950428641</v>
      </c>
      <c r="J372" s="277">
        <f>'Resultater - Vestdanmark'!J372+'Resultater - Østdanmark'!J372</f>
        <v>27368.146986853135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-46058.147580378347</v>
      </c>
      <c r="I373" s="276">
        <f>'Resultater - Vestdanmark'!I373+'Resultater - Østdanmark'!I373</f>
        <v>-41587.083256263431</v>
      </c>
      <c r="J373" s="277">
        <f>'Resultater - Vestdanmark'!J373+'Resultater - Østdanmark'!J373</f>
        <v>-39663.981140366857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4910.5789263453398</v>
      </c>
      <c r="I374" s="276">
        <f>'Resultater - Vestdanmark'!I374+'Resultater - Østdanmark'!I374</f>
        <v>4433.887713134528</v>
      </c>
      <c r="J374" s="277">
        <f>'Resultater - Vestdanmark'!J374+'Resultater - Østdanmark'!J374</f>
        <v>4228.8524431629894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18493.012942248984</v>
      </c>
      <c r="I375" s="276">
        <f>'Resultater - Vestdanmark'!I375+'Resultater - Østdanmark'!I375</f>
        <v>17533.026612413661</v>
      </c>
      <c r="J375" s="277">
        <f>'Resultater - Vestdanmark'!J375+'Resultater - Østdanmark'!J375</f>
        <v>17938.981751496267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-23776.730925748692</v>
      </c>
      <c r="I376" s="276">
        <f>'Resultater - Vestdanmark'!I376+'Resultater - Østdanmark'!I376</f>
        <v>-21028.416779280778</v>
      </c>
      <c r="J376" s="277">
        <f>'Resultater - Vestdanmark'!J376+'Resultater - Østdanmark'!J376</f>
        <v>-20056.004442666643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7529.7457544847666</v>
      </c>
      <c r="I377" s="276">
        <f>'Resultater - Vestdanmark'!I377+'Resultater - Østdanmark'!I377</f>
        <v>6659.3945341684866</v>
      </c>
      <c r="J377" s="277">
        <f>'Resultater - Vestdanmark'!J377+'Resultater - Østdanmark'!J377</f>
        <v>6351.4456539757248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58561.6295189554</v>
      </c>
      <c r="I378" s="276">
        <f>'Resultater - Vestdanmark'!I378+'Resultater - Østdanmark'!I378</f>
        <v>74074.991688035487</v>
      </c>
      <c r="J378" s="277">
        <f>'Resultater - Vestdanmark'!J378+'Resultater - Østdanmark'!J378</f>
        <v>101282.99639030502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-128835.58494170189</v>
      </c>
      <c r="I379" s="276">
        <f>'Resultater - Vestdanmark'!I379+'Resultater - Østdanmark'!I379</f>
        <v>-152019.57249410267</v>
      </c>
      <c r="J379" s="277">
        <f>'Resultater - Vestdanmark'!J379+'Resultater - Østdanmark'!J379</f>
        <v>-193758.77570319222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4039.0970279361727</v>
      </c>
      <c r="I380" s="276">
        <f>'Resultater - Vestdanmark'!I380+'Resultater - Østdanmark'!I380</f>
        <v>4765.9332918533546</v>
      </c>
      <c r="J380" s="277">
        <f>'Resultater - Vestdanmark'!J380+'Resultater - Østdanmark'!J380</f>
        <v>6074.4901762463114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2014.0600571988041</v>
      </c>
      <c r="I381" s="276">
        <f>'Resultater - Vestdanmark'!I381+'Resultater - Østdanmark'!I381</f>
        <v>2379.5619417173225</v>
      </c>
      <c r="J381" s="277">
        <f>'Resultater - Vestdanmark'!J381+'Resultater - Østdanmark'!J381</f>
        <v>3309.0577720467872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-3356.766761998007</v>
      </c>
      <c r="I382" s="276">
        <f>'Resultater - Vestdanmark'!I382+'Resultater - Østdanmark'!I382</f>
        <v>-3699.5676954560363</v>
      </c>
      <c r="J382" s="277">
        <f>'Resultater - Vestdanmark'!J382+'Resultater - Østdanmark'!J382</f>
        <v>-4795.7359015170832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627.87405753257133</v>
      </c>
      <c r="I383" s="276">
        <f>'Resultater - Vestdanmark'!I383+'Resultater - Østdanmark'!I383</f>
        <v>691.99403615394374</v>
      </c>
      <c r="J383" s="277">
        <f>'Resultater - Vestdanmark'!J383+'Resultater - Østdanmark'!J383</f>
        <v>897.02930612548255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1347.7904439254141</v>
      </c>
      <c r="I384" s="276">
        <f>'Resultater - Vestdanmark'!I384+'Resultater - Østdanmark'!I384</f>
        <v>1559.7299396823485</v>
      </c>
      <c r="J384" s="277">
        <f>'Resultater - Vestdanmark'!J384+'Resultater - Østdanmark'!J384</f>
        <v>2168.9859754081854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-1732.8734279041039</v>
      </c>
      <c r="I385" s="276">
        <f>'Resultater - Vestdanmark'!I385+'Resultater - Østdanmark'!I385</f>
        <v>-1870.678232561452</v>
      </c>
      <c r="J385" s="277">
        <f>'Resultater - Vestdanmark'!J385+'Resultater - Østdanmark'!J385</f>
        <v>-2424.9532644315118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962.76469434034368</v>
      </c>
      <c r="I386" s="276">
        <f>'Resultater - Vestdanmark'!I386+'Resultater - Østdanmark'!I386</f>
        <v>1039.3274706505731</v>
      </c>
      <c r="J386" s="277">
        <f>'Resultater - Vestdanmark'!J386+'Resultater - Østdanmark'!J386</f>
        <v>1347.2763508433356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151119.96541178104</v>
      </c>
      <c r="I387" s="276">
        <f>'Resultater - Vestdanmark'!I387+'Resultater - Østdanmark'!I387</f>
        <v>156643.47190119475</v>
      </c>
      <c r="J387" s="277">
        <f>'Resultater - Vestdanmark'!J387+'Resultater - Østdanmark'!J387</f>
        <v>157657.86999502382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-743510.2298259628</v>
      </c>
      <c r="I388" s="276">
        <f>'Resultater - Vestdanmark'!I388+'Resultater - Østdanmark'!I388</f>
        <v>-718923.39715846837</v>
      </c>
      <c r="J388" s="277">
        <f>'Resultater - Vestdanmark'!J388+'Resultater - Østdanmark'!J388</f>
        <v>-674501.49597871071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12179.28225780596</v>
      </c>
      <c r="I389" s="276">
        <f>'Resultater - Vestdanmark'!I389+'Resultater - Østdanmark'!I389</f>
        <v>11776.530603732615</v>
      </c>
      <c r="J389" s="277">
        <f>'Resultater - Vestdanmark'!J389+'Resultater - Østdanmark'!J389</f>
        <v>11048.864929215571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22625.724932981873</v>
      </c>
      <c r="I390" s="276">
        <f>'Resultater - Vestdanmark'!I390+'Resultater - Østdanmark'!I390</f>
        <v>21901.094573449609</v>
      </c>
      <c r="J390" s="277">
        <f>'Resultater - Vestdanmark'!J390+'Resultater - Østdanmark'!J390</f>
        <v>22408.186822276246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-92765.472225225691</v>
      </c>
      <c r="I391" s="276">
        <f>'Resultater - Vestdanmark'!I391+'Resultater - Østdanmark'!I391</f>
        <v>-83763.514693230798</v>
      </c>
      <c r="J391" s="277">
        <f>'Resultater - Vestdanmark'!J391+'Resultater - Østdanmark'!J391</f>
        <v>-79890.057366376175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8241.9759393401473</v>
      </c>
      <c r="I392" s="276">
        <f>'Resultater - Vestdanmark'!I392+'Resultater - Østdanmark'!I392</f>
        <v>7442.1749400467033</v>
      </c>
      <c r="J392" s="277">
        <f>'Resultater - Vestdanmark'!J392+'Resultater - Østdanmark'!J392</f>
        <v>7098.0281220098623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21786.130098302907</v>
      </c>
      <c r="I393" s="276">
        <f>'Resultater - Vestdanmark'!I393+'Resultater - Østdanmark'!I393</f>
        <v>20669.578921354339</v>
      </c>
      <c r="J393" s="277">
        <f>'Resultater - Vestdanmark'!J393+'Resultater - Østdanmark'!J393</f>
        <v>21148.156977002549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-76562.685774035956</v>
      </c>
      <c r="I394" s="276">
        <f>'Resultater - Vestdanmark'!I394+'Resultater - Østdanmark'!I394</f>
        <v>-67760.080152627503</v>
      </c>
      <c r="J394" s="277">
        <f>'Resultater - Vestdanmark'!J394+'Resultater - Østdanmark'!J394</f>
        <v>-64626.666041523327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18184.718915711666</v>
      </c>
      <c r="I395" s="276">
        <f>'Resultater - Vestdanmark'!I395+'Resultater - Østdanmark'!I395</f>
        <v>16093.975790220891</v>
      </c>
      <c r="J395" s="277">
        <f>'Resultater - Vestdanmark'!J395+'Resultater - Østdanmark'!J395</f>
        <v>15349.745695875414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11013.783741156445</v>
      </c>
      <c r="I396" s="276">
        <f>'Resultater - Vestdanmark'!I396+'Resultater - Østdanmark'!I396</f>
        <v>13934.9308240427</v>
      </c>
      <c r="J396" s="277">
        <f>'Resultater - Vestdanmark'!J396+'Resultater - Østdanmark'!J396</f>
        <v>19062.269735761965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-54187.816006489709</v>
      </c>
      <c r="I397" s="276">
        <f>'Resultater - Vestdanmark'!I397+'Resultater - Østdanmark'!I397</f>
        <v>-63955.09296109149</v>
      </c>
      <c r="J397" s="277">
        <f>'Resultater - Vestdanmark'!J397+'Resultater - Østdanmark'!J397</f>
        <v>-81553.362695607735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1557.2614723727386</v>
      </c>
      <c r="I398" s="276">
        <f>'Resultater - Vestdanmark'!I398+'Resultater - Østdanmark'!I398</f>
        <v>1837.9556433571138</v>
      </c>
      <c r="J398" s="277">
        <f>'Resultater - Vestdanmark'!J398+'Resultater - Østdanmark'!J398</f>
        <v>2343.6986213487576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1648.986887468722</v>
      </c>
      <c r="I399" s="276">
        <f>'Resultater - Vestdanmark'!I399+'Resultater - Østdanmark'!I399</f>
        <v>1948.3112455802861</v>
      </c>
      <c r="J399" s="277">
        <f>'Resultater - Vestdanmark'!J399+'Resultater - Østdanmark'!J399</f>
        <v>2709.3534976024907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-6760.8462386217598</v>
      </c>
      <c r="I400" s="276">
        <f>'Resultater - Vestdanmark'!I400+'Resultater - Østdanmark'!I400</f>
        <v>-7451.5635325365429</v>
      </c>
      <c r="J400" s="277">
        <f>'Resultater - Vestdanmark'!J400+'Resultater - Østdanmark'!J400</f>
        <v>-9659.4342088436642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1053.8315242945746</v>
      </c>
      <c r="I401" s="276">
        <f>'Resultater - Vestdanmark'!I401+'Resultater - Østdanmark'!I401</f>
        <v>1161.4955108743411</v>
      </c>
      <c r="J401" s="277">
        <f>'Resultater - Vestdanmark'!J401+'Resultater - Østdanmark'!J401</f>
        <v>1505.6423289111826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1587.7963233089895</v>
      </c>
      <c r="I402" s="276">
        <f>'Resultater - Vestdanmark'!I402+'Resultater - Østdanmark'!I402</f>
        <v>1838.7561826568972</v>
      </c>
      <c r="J402" s="277">
        <f>'Resultater - Vestdanmark'!J402+'Resultater - Østdanmark'!J402</f>
        <v>2557.0044344921262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-5579.9699362001647</v>
      </c>
      <c r="I403" s="276">
        <f>'Resultater - Vestdanmark'!I403+'Resultater - Østdanmark'!I403</f>
        <v>-6027.9053962366306</v>
      </c>
      <c r="J403" s="277">
        <f>'Resultater - Vestdanmark'!J403+'Resultater - Østdanmark'!J403</f>
        <v>-7813.9514395660026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2325.1256973879313</v>
      </c>
      <c r="I404" s="276">
        <f>'Resultater - Vestdanmark'!I404+'Resultater - Østdanmark'!I404</f>
        <v>2511.7765684159772</v>
      </c>
      <c r="J404" s="277">
        <f>'Resultater - Vestdanmark'!J404+'Resultater - Østdanmark'!J404</f>
        <v>3256.0066627614515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2073397.5877193159</v>
      </c>
      <c r="I405" s="276">
        <f>'Resultater - Vestdanmark'!I405+'Resultater - Østdanmark'!I405</f>
        <v>2149257.1655585216</v>
      </c>
      <c r="J405" s="277">
        <f>'Resultater - Vestdanmark'!J405+'Resultater - Østdanmark'!J405</f>
        <v>2163317.8942474411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-7517757.7509764899</v>
      </c>
      <c r="I406" s="276">
        <f>'Resultater - Vestdanmark'!I406+'Resultater - Østdanmark'!I406</f>
        <v>-7269412.8801644929</v>
      </c>
      <c r="J406" s="277">
        <f>'Resultater - Vestdanmark'!J406+'Resultater - Østdanmark'!J406</f>
        <v>-6820688.8868664792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295552.28134429298</v>
      </c>
      <c r="I407" s="276">
        <f>'Resultater - Vestdanmark'!I407+'Resultater - Østdanmark'!I407</f>
        <v>285788.87906931207</v>
      </c>
      <c r="J407" s="277">
        <f>'Resultater - Vestdanmark'!J407+'Resultater - Østdanmark'!J407</f>
        <v>268147.79454568226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362721.58612359717</v>
      </c>
      <c r="I408" s="276">
        <f>'Resultater - Vestdanmark'!I408+'Resultater - Østdanmark'!I408</f>
        <v>350840.45448944706</v>
      </c>
      <c r="J408" s="277">
        <f>'Resultater - Vestdanmark'!J408+'Resultater - Østdanmark'!J408</f>
        <v>358963.72314388619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-1095968.0508931505</v>
      </c>
      <c r="I409" s="276">
        <f>'Resultater - Vestdanmark'!I409+'Resultater - Østdanmark'!I409</f>
        <v>-988870.38725834386</v>
      </c>
      <c r="J409" s="277">
        <f>'Resultater - Vestdanmark'!J409+'Resultater - Østdanmark'!J409</f>
        <v>-943142.2768648942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233697.52790303045</v>
      </c>
      <c r="I410" s="276">
        <f>'Resultater - Vestdanmark'!I410+'Resultater - Østdanmark'!I410</f>
        <v>210860.67676010903</v>
      </c>
      <c r="J410" s="277">
        <f>'Resultater - Vestdanmark'!J410+'Resultater - Østdanmark'!J410</f>
        <v>201109.89401975714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457088.33107391914</v>
      </c>
      <c r="I411" s="276">
        <f>'Resultater - Vestdanmark'!I411+'Resultater - Østdanmark'!I411</f>
        <v>429568.92499191454</v>
      </c>
      <c r="J411" s="277">
        <f>'Resultater - Vestdanmark'!J411+'Resultater - Østdanmark'!J411</f>
        <v>439515.05218065617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-1183798.6405105125</v>
      </c>
      <c r="I412" s="276">
        <f>'Resultater - Vestdanmark'!I412+'Resultater - Østdanmark'!I412</f>
        <v>-1037805.0367140775</v>
      </c>
      <c r="J412" s="277">
        <f>'Resultater - Vestdanmark'!J412+'Resultater - Østdanmark'!J412</f>
        <v>-989814.05235735723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674805.3408895086</v>
      </c>
      <c r="I413" s="276">
        <f>'Resultater - Vestdanmark'!I413+'Resultater - Østdanmark'!I413</f>
        <v>591584.03938923345</v>
      </c>
      <c r="J413" s="277">
        <f>'Resultater - Vestdanmark'!J413+'Resultater - Østdanmark'!J413</f>
        <v>564227.55201863311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265107.75527814421</v>
      </c>
      <c r="I414" s="276">
        <f>'Resultater - Vestdanmark'!I414+'Resultater - Østdanmark'!I414</f>
        <v>335433.19924901793</v>
      </c>
      <c r="J414" s="277">
        <f>'Resultater - Vestdanmark'!J414+'Resultater - Østdanmark'!J414</f>
        <v>458885.61393127544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-961231.89005853585</v>
      </c>
      <c r="I415" s="276">
        <f>'Resultater - Vestdanmark'!I415+'Resultater - Østdanmark'!I415</f>
        <v>-1134532.6460372331</v>
      </c>
      <c r="J415" s="277">
        <f>'Resultater - Vestdanmark'!J415+'Resultater - Østdanmark'!J415</f>
        <v>-1446812.7941837986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37789.762242709345</v>
      </c>
      <c r="I416" s="276">
        <f>'Resultater - Vestdanmark'!I416+'Resultater - Østdanmark'!I416</f>
        <v>44602.888640875302</v>
      </c>
      <c r="J416" s="277">
        <f>'Resultater - Vestdanmark'!J416+'Resultater - Østdanmark'!J416</f>
        <v>56879.835206659875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46378.13126518044</v>
      </c>
      <c r="I417" s="276">
        <f>'Resultater - Vestdanmark'!I417+'Resultater - Østdanmark'!I417</f>
        <v>54755.446654422383</v>
      </c>
      <c r="J417" s="277">
        <f>'Resultater - Vestdanmark'!J417+'Resultater - Østdanmark'!J417</f>
        <v>76143.82006082435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-140132.13459384954</v>
      </c>
      <c r="I418" s="276">
        <f>'Resultater - Vestdanmark'!I418+'Resultater - Østdanmark'!I418</f>
        <v>-154332.37257789183</v>
      </c>
      <c r="J418" s="277">
        <f>'Resultater - Vestdanmark'!J418+'Resultater - Østdanmark'!J418</f>
        <v>-200060.4829713412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29880.919802059198</v>
      </c>
      <c r="I419" s="276">
        <f>'Resultater - Vestdanmark'!I419+'Resultater - Østdanmark'!I419</f>
        <v>32908.891748687536</v>
      </c>
      <c r="J419" s="277">
        <f>'Resultater - Vestdanmark'!J419+'Resultater - Østdanmark'!J419</f>
        <v>42659.674489039389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58444.006172560563</v>
      </c>
      <c r="I420" s="276">
        <f>'Resultater - Vestdanmark'!I420+'Resultater - Østdanmark'!I420</f>
        <v>67042.548987177404</v>
      </c>
      <c r="J420" s="277">
        <f>'Resultater - Vestdanmark'!J420+'Resultater - Østdanmark'!J420</f>
        <v>93230.465614078581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-151362.28678276329</v>
      </c>
      <c r="I421" s="276">
        <f>'Resultater - Vestdanmark'!I421+'Resultater - Østdanmark'!I421</f>
        <v>-161969.57220393119</v>
      </c>
      <c r="J421" s="277">
        <f>'Resultater - Vestdanmark'!J421+'Resultater - Østdanmark'!J421</f>
        <v>-209960.55656065154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86281.632732920101</v>
      </c>
      <c r="I422" s="276">
        <f>'Resultater - Vestdanmark'!I422+'Resultater - Østdanmark'!I422</f>
        <v>92328.144875776328</v>
      </c>
      <c r="J422" s="277">
        <f>'Resultater - Vestdanmark'!J422+'Resultater - Østdanmark'!J422</f>
        <v>119684.63224637671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827693.20492220437</v>
      </c>
      <c r="I423" s="276">
        <f ca="1">'Resultater - Vestdanmark'!I423+'Resultater - Østdanmark'!I423</f>
        <v>783291.25515859458</v>
      </c>
      <c r="J423" s="277">
        <f ca="1">'Resultater - Vestdanmark'!J423+'Resultater - Østdanmark'!J423</f>
        <v>712875.04265379638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896667.6386657214</v>
      </c>
      <c r="I424" s="276">
        <f ca="1">'Resultater - Vestdanmark'!I424+'Resultater - Østdanmark'!I424</f>
        <v>848565.52642181097</v>
      </c>
      <c r="J424" s="277">
        <f ca="1">'Resultater - Vestdanmark'!J424+'Resultater - Østdanmark'!J424</f>
        <v>772281.29620827944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-605900.32409827493</v>
      </c>
      <c r="I425" s="276">
        <f ca="1">'Resultater - Vestdanmark'!I425+'Resultater - Østdanmark'!I425</f>
        <v>-573396.54662085196</v>
      </c>
      <c r="J425" s="277">
        <f ca="1">'Resultater - Vestdanmark'!J425+'Resultater - Østdanmark'!J425</f>
        <v>-541640.22643362987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3349973.4189923876</v>
      </c>
      <c r="J426" s="277">
        <f>'Resultater - Vestdanmark'!J426+'Resultater - Østdanmark'!J426</f>
        <v>3287746.765328066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130414.81585263187</v>
      </c>
      <c r="J427" s="277">
        <f>'Resultater - Vestdanmark'!J427+'Resultater - Østdanmark'!J427</f>
        <v>127992.32571203879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17136.506803035827</v>
      </c>
      <c r="J428" s="277">
        <f>'Resultater - Vestdanmark'!J428+'Resultater - Østdanmark'!J428</f>
        <v>16818.191598561898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1736204.3992602557</v>
      </c>
      <c r="J429" s="277">
        <f>'Resultater - Vestdanmark'!J429+'Resultater - Østdanmark'!J429</f>
        <v>1703953.9374414468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1577683.1378100975</v>
      </c>
      <c r="J430" s="277">
        <f>'Resultater - Vestdanmark'!J430+'Resultater - Østdanmark'!J430</f>
        <v>1534334.8704746079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30225.931677220276</v>
      </c>
      <c r="J431" s="277">
        <f>'Resultater - Vestdanmark'!J431+'Resultater - Østdanmark'!J431</f>
        <v>29395.446939564357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140703.85058470169</v>
      </c>
      <c r="J432" s="277">
        <f>'Resultater - Vestdanmark'!J432+'Resultater - Østdanmark'!J432</f>
        <v>136837.88537020085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138832.55174855303</v>
      </c>
      <c r="J433" s="277">
        <f>'Resultater - Vestdanmark'!J433+'Resultater - Østdanmark'!J433</f>
        <v>135018.00215755089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113713.9338619913</v>
      </c>
      <c r="J434" s="277">
        <f>'Resultater - Vestdanmark'!J434+'Resultater - Østdanmark'!J434</f>
        <v>110093.6792842632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55152.179429823183</v>
      </c>
      <c r="J435" s="277">
        <f>'Resultater - Vestdanmark'!J435+'Resultater - Østdanmark'!J435</f>
        <v>53396.326622067689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7279.9033833851809</v>
      </c>
      <c r="J436" s="277">
        <f>'Resultater - Vestdanmark'!J436+'Resultater - Østdanmark'!J436</f>
        <v>7048.136680272929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74826.348700110961</v>
      </c>
      <c r="J437" s="277">
        <f>'Resultater - Vestdanmark'!J437+'Resultater - Østdanmark'!J437</f>
        <v>72444.139042805269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196872.93522310784</v>
      </c>
      <c r="J438" s="277">
        <f>'Resultater - Vestdanmark'!J438+'Resultater - Østdanmark'!J438</f>
        <v>188233.86614274088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726.16257554479</v>
      </c>
      <c r="J439" s="280">
        <f>'Resultater - Vestdanmark'!J439+'Resultater - Østdanmark'!J439</f>
        <v>694.29751168215546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5940049093.1121225</v>
      </c>
      <c r="J440" s="274">
        <f>'Resultater - Vestdanmark'!J440+'Resultater - Østdanmark'!J440</f>
        <v>5940049093.1121225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164945487.85478973</v>
      </c>
      <c r="J441" s="277">
        <f>'Resultater - Vestdanmark'!J441+'Resultater - Østdanmark'!J441</f>
        <v>164945487.85478973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78449683.248009741</v>
      </c>
      <c r="J443" s="277">
        <f>'Resultater - Vestdanmark'!J443+'Resultater - Østdanmark'!J443</f>
        <v>78449683.248009741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143824419.28801787</v>
      </c>
      <c r="J444" s="277">
        <f>'Resultater - Vestdanmark'!J444+'Resultater - Østdanmark'!J444</f>
        <v>143824419.28801787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1682645129.1528244</v>
      </c>
      <c r="J445" s="277">
        <f>'Resultater - Vestdanmark'!J445+'Resultater - Østdanmark'!J445</f>
        <v>1682645129.1528244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242389405.93295318</v>
      </c>
      <c r="J446" s="277">
        <f>'Resultater - Vestdanmark'!J446+'Resultater - Østdanmark'!J446</f>
        <v>242389405.93295318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2285098465.8907452</v>
      </c>
      <c r="J449" s="277">
        <f>'Resultater - Vestdanmark'!J449+'Resultater - Østdanmark'!J449</f>
        <v>2285098465.8907452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163939722.68494344</v>
      </c>
      <c r="J450" s="277">
        <f>'Resultater - Vestdanmark'!J450+'Resultater - Østdanmark'!J450</f>
        <v>163939722.68494344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121697585.55139977</v>
      </c>
      <c r="J453" s="277">
        <f>'Resultater - Vestdanmark'!J453+'Resultater - Østdanmark'!J453</f>
        <v>121697585.55139975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4029095270.4041934</v>
      </c>
      <c r="J454" s="277">
        <f>'Resultater - Vestdanmark'!J454+'Resultater - Østdanmark'!J454</f>
        <v>4029095270.4041934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12195000.399999999</v>
      </c>
      <c r="I455" s="276">
        <f>'Resultater - Vestdanmark'!I455+'Resultater - Østdanmark'!I455</f>
        <v>12195000.399999999</v>
      </c>
      <c r="J455" s="277">
        <f>'Resultater - Vestdanmark'!J455+'Resultater - Østdanmark'!J455</f>
        <v>12195000.399999999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361184.39999999997</v>
      </c>
      <c r="I456" s="276">
        <f>'Resultater - Vestdanmark'!I456+'Resultater - Østdanmark'!I456</f>
        <v>361184.40000000008</v>
      </c>
      <c r="J456" s="277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4390946.2499999991</v>
      </c>
      <c r="I457" s="276">
        <f>'Resultater - Vestdanmark'!I457+'Resultater - Østdanmark'!I457</f>
        <v>4390946.2500000009</v>
      </c>
      <c r="J457" s="277">
        <f>'Resultater - Vestdanmark'!J457+'Resultater - Østdanmark'!J457</f>
        <v>4390946.2499999991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109768085.96855611</v>
      </c>
      <c r="J458" s="277">
        <f>'Resultater - Vestdanmark'!J458+'Resultater - Østdanmark'!J458</f>
        <v>105089391.37061904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-116423.69132734301</v>
      </c>
      <c r="J459" s="283">
        <f>'Resultater - Vestdanmark'!J459+'Resultater - Østdanmark'!J459</f>
        <v>-111461.31186268541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149019759.53296533</v>
      </c>
      <c r="J460" s="277">
        <f>'Resultater - Vestdanmark'!J460+'Resultater - Østdanmark'!J460</f>
        <v>146172272.13586926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-311000.58922072942</v>
      </c>
      <c r="J461" s="283">
        <f>'Resultater - Vestdanmark'!J461+'Resultater - Østdanmark'!J461</f>
        <v>-305057.95274707722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59231.178797574103</v>
      </c>
      <c r="J462" s="277">
        <f>'Resultater - Vestdanmark'!J462+'Resultater - Østdanmark'!J462</f>
        <v>61168.027285023883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90329427.84153083</v>
      </c>
      <c r="J463" s="277">
        <f>'Resultater - Vestdanmark'!J463+'Resultater - Østdanmark'!J463</f>
        <v>94651075.041137278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33002599.999999996</v>
      </c>
      <c r="I464" s="276">
        <f>'Resultater - Vestdanmark'!I464+'Resultater - Østdanmark'!I464</f>
        <v>33002600</v>
      </c>
      <c r="J464" s="277">
        <f>'Resultater - Vestdanmark'!J464+'Resultater - Østdanmark'!J464</f>
        <v>33002599.999999996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2165562</v>
      </c>
      <c r="I465" s="276">
        <f>'Resultater - Vestdanmark'!I465+'Resultater - Østdanmark'!I465</f>
        <v>2165561.9999999995</v>
      </c>
      <c r="J465" s="277">
        <f>'Resultater - Vestdanmark'!J465+'Resultater - Østdanmark'!J465</f>
        <v>2165562.0000000005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74480686.959999979</v>
      </c>
      <c r="J467" s="277">
        <f>'Resultater - Vestdanmark'!J467+'Resultater - Østdanmark'!J467</f>
        <v>74179468.040000021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0</v>
      </c>
      <c r="J471" s="277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38577084.232939482</v>
      </c>
      <c r="J473" s="277">
        <f>'Resultater - Vestdanmark'!J473+'Resultater - Østdanmark'!J473</f>
        <v>40180423.618004136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23679614.841002572</v>
      </c>
      <c r="J474" s="283">
        <f ca="1">'Resultater - Vestdanmark'!J474+'Resultater - Østdanmark'!J474</f>
        <v>23310542.352385234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42992500.337684467</v>
      </c>
      <c r="J475" s="283">
        <f>'Resultater - Vestdanmark'!J475+'Resultater - Østdanmark'!J475</f>
        <v>41160011.620159127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26700068.897283822</v>
      </c>
      <c r="J476" s="283">
        <f>'Resultater - Vestdanmark'!J476+'Resultater - Østdanmark'!J476</f>
        <v>26189880.785822045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31650.248212444181</v>
      </c>
      <c r="J477" s="283">
        <f>'Resultater - Vestdanmark'!J477+'Resultater - Østdanmark'!J477</f>
        <v>32685.205419478407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7979099.4593352228</v>
      </c>
      <c r="J478" s="283">
        <f>'Resultater - Vestdanmark'!J478+'Resultater - Østdanmark'!J478</f>
        <v>8360844.9619671246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145307809.82430008</v>
      </c>
      <c r="J479" s="283">
        <f ca="1">'Resultater - Vestdanmark'!J479+'Resultater - Østdanmark'!J479</f>
        <v>141752772.7031121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151170414.18881321</v>
      </c>
      <c r="I480" s="282">
        <f ca="1">'Resultater - Vestdanmark'!I480+'Resultater - Østdanmark'!I480</f>
        <v>149769287.209194</v>
      </c>
      <c r="J480" s="283">
        <f ca="1">'Resultater - Vestdanmark'!J480+'Resultater - Østdanmark'!J480</f>
        <v>144652614.44493482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19.573590488557194</v>
      </c>
      <c r="I481" s="286">
        <f>'Resultater - Vestdanmark'!I481+'Resultater - Østdanmark'!I481</f>
        <v>18.63064359808439</v>
      </c>
      <c r="J481" s="287">
        <f>'Resultater - Vestdanmark'!J481+'Resultater - Østdanmark'!J481</f>
        <v>17.579309207559337</v>
      </c>
      <c r="L481" s="167" t="s">
        <v>215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3.951047127829578</v>
      </c>
      <c r="I482" s="286">
        <f>'Resultater - Vestdanmark'!I482+'Resultater - Østdanmark'!I482</f>
        <v>7.9766231601288453</v>
      </c>
      <c r="J482" s="287">
        <f>'Resultater - Vestdanmark'!J482+'Resultater - Østdanmark'!J482</f>
        <v>8.2687093155868077</v>
      </c>
      <c r="L482" s="167" t="s">
        <v>219</v>
      </c>
      <c r="M482" s="165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3.8599959280679998</v>
      </c>
      <c r="I483" s="286">
        <f>'Resultater - Vestdanmark'!I483+'Resultater - Østdanmark'!I483</f>
        <v>3.9916250431283249</v>
      </c>
      <c r="J483" s="287">
        <f>'Resultater - Vestdanmark'!J483+'Resultater - Østdanmark'!J483</f>
        <v>4.1499882829037285</v>
      </c>
      <c r="L483" s="167" t="s">
        <v>216</v>
      </c>
      <c r="M483" s="165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43.629098996273854</v>
      </c>
      <c r="I484" s="286">
        <f ca="1">'Resultater - Vestdanmark'!I484+'Resultater - Østdanmark'!I484</f>
        <v>41.288597648257841</v>
      </c>
      <c r="J484" s="287">
        <f ca="1">'Resultater - Vestdanmark'!J484+'Resultater - Østdanmark'!J484</f>
        <v>37.485489190876464</v>
      </c>
      <c r="L484" s="167" t="s">
        <v>217</v>
      </c>
      <c r="M484" s="165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218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  <c r="L486" s="166" t="s">
        <v>109</v>
      </c>
      <c r="M486" s="165">
        <v>16604.849999999999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0</v>
      </c>
      <c r="J487" s="287">
        <f>'Resultater - Vestdanmark'!J487+'Resultater - Østdanmark'!J487</f>
        <v>0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0</v>
      </c>
      <c r="J488" s="287">
        <f>'Resultater - Vestdanmark'!J488+'Resultater - Østdanmark'!J488</f>
        <v>0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21.85951762890226</v>
      </c>
      <c r="J489" s="290">
        <f ca="1">'Resultater - Vestdanmark'!J489+'Resultater - Østdanmark'!J489</f>
        <v>21.811380730995147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0</v>
      </c>
      <c r="J490" s="293">
        <f>'Resultater - Vestdanmark'!J490+'Resultater - Østdanmark'!J490</f>
        <v>0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0</v>
      </c>
      <c r="J491" s="293">
        <f>'Resultater - Vestdanmark'!J491+'Resultater - Østdanmark'!J491</f>
        <v>0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0</v>
      </c>
      <c r="J492" s="293">
        <f>'Resultater - Vestdanmark'!J492+'Resultater - Østdanmark'!J492</f>
        <v>0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339203.90863921517</v>
      </c>
      <c r="I493" s="292">
        <f>'Resultater - Vestdanmark'!I493+'Resultater - Østdanmark'!I493</f>
        <v>356099.24822003779</v>
      </c>
      <c r="J493" s="293">
        <f>'Resultater - Vestdanmark'!J493+'Resultater - Østdanmark'!J493</f>
        <v>369138.80873155396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217090.50152909773</v>
      </c>
      <c r="I494" s="292">
        <f>'Resultater - Vestdanmark'!I494+'Resultater - Østdanmark'!I494</f>
        <v>227903.51886082417</v>
      </c>
      <c r="J494" s="293">
        <f>'Resultater - Vestdanmark'!J494+'Resultater - Østdanmark'!J494</f>
        <v>236248.83758819452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C95" sqref="C95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38" t="s">
        <v>248</v>
      </c>
      <c r="B1" s="438"/>
      <c r="C1" s="438"/>
      <c r="F1" s="439" t="s">
        <v>250</v>
      </c>
      <c r="G1" s="439"/>
      <c r="H1" s="439"/>
      <c r="I1" s="439"/>
      <c r="J1" s="439"/>
      <c r="K1" s="439"/>
      <c r="L1" s="439"/>
      <c r="M1" s="440"/>
      <c r="N1" s="441" t="s">
        <v>251</v>
      </c>
      <c r="O1" s="442"/>
      <c r="P1" s="443"/>
      <c r="Q1" s="435" t="s">
        <v>122</v>
      </c>
      <c r="R1" s="435"/>
      <c r="S1" s="435"/>
      <c r="T1" s="436"/>
      <c r="U1" s="437" t="s">
        <v>229</v>
      </c>
      <c r="V1" s="435"/>
      <c r="W1" s="435"/>
      <c r="X1" s="436"/>
    </row>
    <row r="2" spans="1:26" x14ac:dyDescent="0.25">
      <c r="A2" s="194" t="s">
        <v>128</v>
      </c>
      <c r="B2" s="194" t="s">
        <v>315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287</v>
      </c>
      <c r="U2" s="195" t="s">
        <v>235</v>
      </c>
      <c r="V2" s="194" t="s">
        <v>234</v>
      </c>
      <c r="W2" s="194" t="s">
        <v>236</v>
      </c>
      <c r="X2" s="196" t="s">
        <v>286</v>
      </c>
      <c r="Y2" s="95" t="s">
        <v>281</v>
      </c>
      <c r="Z2" s="194" t="s">
        <v>303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193587.85406079434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352020257.59705466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2569365.51571796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890042.58416558511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-223630.22327361835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3550175.4953867961</v>
      </c>
      <c r="O16" s="190">
        <f t="shared" si="1"/>
        <v>3550175.4953867961</v>
      </c>
      <c r="P16" s="200">
        <f t="shared" ref="P16:P81" si="10">SUM(J16,L16)</f>
        <v>75746.163899662715</v>
      </c>
      <c r="Q16" s="187">
        <f>IFERROR(VLOOKUP(A16,[1]Energiindhold!$A$2:$C$11,3,FALSE),IFERROR(VLOOKUP(A16,[1]Biogasudbytte!$A$2:$B$18,2,FALSE)*[1]Energiindhold!$C$10,0))*O16</f>
        <v>6.5318791395747819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7">
        <f>IFERROR(VLOOKUP(A16,[1]Biogasudbytte!$A$2:$B$18,2,FALSE)*[1]Energiindhold!$C$10,0)*J16*IFERROR(VLOOKUP(A16,Biogasanlæg!$F$3:$G$8,2,FALSE),1)</f>
        <v>0.13936347330489193</v>
      </c>
      <c r="T16" s="188">
        <f t="shared" ref="T16:T81" si="11">R16-S16</f>
        <v>0</v>
      </c>
      <c r="U16" s="186">
        <f>O16*IFERROR(VLOOKUP(A16,[1]Tørstofindhold!A$2:B$24,2,FALSE),0)</f>
        <v>994049.13870830298</v>
      </c>
      <c r="V16" s="187">
        <f>IF(D16=År1,P16,SUM(O16,P16))*IFERROR(VLOOKUP(A16,[1]Tørstofindhold!A$2:B$24,2,FALSE),0)</f>
        <v>21208.925891905561</v>
      </c>
      <c r="W16" s="187">
        <f>J16*IFERROR(VLOOKUP(A16,[1]Tørstofindhold!A$2:B$24,2,FALSE),0)</f>
        <v>21208.925891905561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-76844.925452788419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1212729.2061799087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7">
        <f>IFERROR(VLOOKUP(A19,[1]Biogasudbytte!$A$2:$B$18,2,FALSE)*[1]Energiindhold!$C$10,0)*J19*IFERROR(VLOOKUP(A19,Biogasanlæg!$F$3:$G$8,2,FALSE),1)</f>
        <v>0.3063744116894675</v>
      </c>
      <c r="T19" s="188">
        <f t="shared" si="11"/>
        <v>11.985300912376998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1030819.8252529224</v>
      </c>
      <c r="W19" s="187">
        <f>J19*IFERROR(VLOOKUP(A19,[1]Tørstofindhold!A$2:B$24,2,FALSE),0)</f>
        <v>45168.058835086973</v>
      </c>
      <c r="X19" s="188">
        <f t="shared" si="12"/>
        <v>985651.76641783537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765723.03528474667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2026381.0153085976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665604.70837060641</v>
      </c>
      <c r="O25" s="190">
        <f t="shared" si="1"/>
        <v>665604.70837060641</v>
      </c>
      <c r="P25" s="200">
        <f t="shared" si="10"/>
        <v>2840.1853290986264</v>
      </c>
      <c r="Q25" s="187">
        <f>IFERROR(VLOOKUP(A25,[1]Energiindhold!$A$2:$C$11,3,FALSE),IFERROR(VLOOKUP(A25,[1]Biogasudbytte!$A$2:$B$18,2,FALSE)*[1]Energiindhold!$C$10,0))*O25</f>
        <v>2.2796029415101553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7">
        <f>IFERROR(VLOOKUP(A25,[1]Biogasudbytte!$A$2:$B$18,2,FALSE)*[1]Energiindhold!$C$10,0)*J25*IFERROR(VLOOKUP(A25,Biogasanlæg!$F$3:$G$8,2,FALSE),1)</f>
        <v>9.7272371262167243E-3</v>
      </c>
      <c r="T25" s="188">
        <f t="shared" si="11"/>
        <v>0</v>
      </c>
      <c r="U25" s="186">
        <f>O25*IFERROR(VLOOKUP(A25,[1]Tørstofindhold!A$2:B$24,2,FALSE),0)</f>
        <v>206337.459594888</v>
      </c>
      <c r="V25" s="187">
        <f>IF(D25=År1,P25,SUM(O25,P25))*IFERROR(VLOOKUP(A25,[1]Tørstofindhold!A$2:B$24,2,FALSE),0)</f>
        <v>880.45745202057424</v>
      </c>
      <c r="W25" s="187">
        <f>J25*IFERROR(VLOOKUP(A25,[1]Tørstofindhold!A$2:B$24,2,FALSE),0)</f>
        <v>880.45745202057424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-567745.18896312197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1609663.314373374</v>
      </c>
      <c r="O29" s="190">
        <f t="shared" si="1"/>
        <v>1266262.2462674922</v>
      </c>
      <c r="P29" s="200">
        <f t="shared" si="10"/>
        <v>314821.43493156106</v>
      </c>
      <c r="Q29" s="187">
        <f>IFERROR(VLOOKUP(A29,[1]Energiindhold!$A$2:$C$11,3,FALSE),IFERROR(VLOOKUP(A29,[1]Biogasudbytte!$A$2:$B$18,2,FALSE)*[1]Energiindhold!$C$10,0))*O29</f>
        <v>4.5458814641002974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7">
        <f>IFERROR(VLOOKUP(A29,[1]Biogasudbytte!$A$2:$B$18,2,FALSE)*[1]Energiindhold!$C$10,0)*J29*IFERROR(VLOOKUP(A29,Biogasanlæg!$F$3:$G$8,2,FALSE),1)</f>
        <v>1.1302089514043043</v>
      </c>
      <c r="T29" s="188">
        <f t="shared" si="11"/>
        <v>0</v>
      </c>
      <c r="U29" s="186">
        <f>O29*IFERROR(VLOOKUP(A29,[1]Tørstofindhold!A$2:B$24,2,FALSE),0)</f>
        <v>379878.67388024763</v>
      </c>
      <c r="V29" s="187">
        <f>IF(D29=År1,P29,SUM(O29,P29))*IFERROR(VLOOKUP(A29,[1]Tørstofindhold!A$2:B$24,2,FALSE),0)</f>
        <v>94446.430479468312</v>
      </c>
      <c r="W29" s="187">
        <f>J29*IFERROR(VLOOKUP(A29,[1]Tørstofindhold!A$2:B$24,2,FALSE),0)</f>
        <v>94446.430479468312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1609044.2994914718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172205.06744997756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3.1685732410795864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71465.1029917407</v>
      </c>
      <c r="W34" s="187">
        <f>J34*IFERROR(VLOOKUP(A34,[1]Tørstofindhold!A$2:B$24,2,FALSE),0)</f>
        <v>0</v>
      </c>
      <c r="X34" s="188">
        <f t="shared" si="12"/>
        <v>71465.1029917407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310</v>
      </c>
      <c r="B35" s="189" t="s">
        <v>316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311</v>
      </c>
      <c r="B36" s="189" t="s">
        <v>316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28317.736356098671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199">
        <f t="shared" si="9"/>
        <v>0</v>
      </c>
      <c r="O40" s="190">
        <f t="shared" si="1"/>
        <v>0</v>
      </c>
      <c r="P40" s="200">
        <f t="shared" si="10"/>
        <v>80676.325166481722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2.8236713808268599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-468819.27146385383</v>
      </c>
      <c r="O41" s="190">
        <f t="shared" si="1"/>
        <v>0</v>
      </c>
      <c r="P41" s="200">
        <f t="shared" si="10"/>
        <v>4101.0489241972273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7">
        <f>IFERROR(VLOOKUP(A41,[1]Biogasudbytte!$A$2:$B$18,2,FALSE)*[1]Energiindhold!$C$10,0)*J41*IFERROR(VLOOKUP(A41,Biogasanlæg!$F$3:$G$8,2,FALSE),1)</f>
        <v>1.1130410822228242E-2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820.20978483944555</v>
      </c>
      <c r="W41" s="187">
        <f>J41*IFERROR(VLOOKUP(A41,[1]Tørstofindhold!A$2:B$24,2,FALSE),0)</f>
        <v>820.20978483944555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2328635.6388303456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33.750241076188566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1151704.3763715085</v>
      </c>
      <c r="W49" s="187">
        <f>J49*IFERROR(VLOOKUP(A49,[1]Tørstofindhold!A$2:B$24,2,FALSE),0)</f>
        <v>0</v>
      </c>
      <c r="X49" s="188">
        <f t="shared" ca="1" si="12"/>
        <v>1151704.3763715085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181212.16529988745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270118.44306124689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64498.475475191975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205619.9675860549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500535240.15105212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500535240.15105212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500535240.15105212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20203745.041476861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17711207.128625918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2492537.9128509425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0</v>
      </c>
      <c r="O56" s="190">
        <f t="shared" si="1"/>
        <v>0</v>
      </c>
      <c r="P56" s="200">
        <f t="shared" si="10"/>
        <v>0</v>
      </c>
      <c r="Q56" s="187">
        <f>IFERROR(VLOOKUP(A56,[1]Energiindhold!$A$2:$C$11,3,FALSE),IFERROR(VLOOKUP(A56,[1]Biogasudbytte!$A$2:$B$18,2,FALSE)*[1]Energiindhold!$C$10,0))*O56</f>
        <v>0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7">
        <f>IFERROR(VLOOKUP(A56,[1]Biogasudbytte!$A$2:$B$18,2,FALSE)*[1]Energiindhold!$C$10,0)*J56*IFERROR(VLOOKUP(A56,Biogasanlæg!$F$3:$G$8,2,FALSE),1)</f>
        <v>0</v>
      </c>
      <c r="T56" s="188">
        <f t="shared" si="11"/>
        <v>0</v>
      </c>
      <c r="U56" s="186">
        <f>O56*IFERROR(VLOOKUP(A56,[1]Tørstofindhold!A$2:B$24,2,FALSE),0)</f>
        <v>0</v>
      </c>
      <c r="V56" s="187">
        <f>IF(D56=År1,P56,SUM(O56,P56))*IFERROR(VLOOKUP(A56,[1]Tørstofindhold!A$2:B$24,2,FALSE),0)</f>
        <v>0</v>
      </c>
      <c r="W56" s="187">
        <f>J56*IFERROR(VLOOKUP(A56,[1]Tørstofindhold!A$2:B$24,2,FALSE),0)</f>
        <v>0</v>
      </c>
      <c r="X56" s="188">
        <f t="shared" si="12"/>
        <v>0</v>
      </c>
      <c r="Y56" s="168">
        <f t="shared" si="2"/>
        <v>0</v>
      </c>
      <c r="Z56" s="103">
        <f t="shared" si="3"/>
        <v>0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2652925.8184588463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1326462.9092294232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502160.95849399589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824301.95073542721</v>
      </c>
      <c r="O57" s="190">
        <f t="shared" si="1"/>
        <v>824301.95073542721</v>
      </c>
      <c r="P57" s="200">
        <f t="shared" si="10"/>
        <v>1326462.9092294232</v>
      </c>
      <c r="Q57" s="187">
        <f>IFERROR(VLOOKUP(A57,[1]Energiindhold!$A$2:$C$11,3,FALSE),IFERROR(VLOOKUP(A57,[1]Biogasudbytte!$A$2:$B$18,2,FALSE)*[1]Energiindhold!$C$10,0))*O57</f>
        <v>1.7755464018841103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87">
        <f>IFERROR(VLOOKUP(A57,[1]Biogasudbytte!$A$2:$B$18,2,FALSE)*[1]Energiindhold!$C$10,0)*J57*IFERROR(VLOOKUP(A57,Biogasanlæg!$F$3:$G$8,2,FALSE),1)</f>
        <v>2.8572011064801774</v>
      </c>
      <c r="T57" s="188">
        <f t="shared" si="11"/>
        <v>1.7755464018841103</v>
      </c>
      <c r="U57" s="186">
        <f>O57*IFERROR(VLOOKUP(A57,[1]Tørstofindhold!A$2:B$24,2,FALSE),0)</f>
        <v>247290.58522062816</v>
      </c>
      <c r="V57" s="187">
        <f>IF(D57=År1,P57,SUM(O57,P57))*IFERROR(VLOOKUP(A57,[1]Tørstofindhold!A$2:B$24,2,FALSE),0)</f>
        <v>645229.45798945508</v>
      </c>
      <c r="W57" s="187">
        <f>J57*IFERROR(VLOOKUP(A57,[1]Tørstofindhold!A$2:B$24,2,FALSE),0)</f>
        <v>397938.87276882696</v>
      </c>
      <c r="X57" s="188">
        <f t="shared" si="12"/>
        <v>247290.58522062813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0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4171.3630677727415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4171.3630677727415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4171.3630677727415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1.9617503371428427E-3</v>
      </c>
      <c r="S59" s="187">
        <f>IFERROR(VLOOKUP(A59,[1]Biogasudbytte!$A$2:$B$18,2,FALSE)*[1]Energiindhold!$C$10,0)*J59*IFERROR(VLOOKUP(A59,Biogasanlæg!$F$3:$G$8,2,FALSE),1)</f>
        <v>1.9617503371428427E-3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262.79587326968272</v>
      </c>
      <c r="W59" s="187">
        <f>J59*IFERROR(VLOOKUP(A59,[1]Tørstofindhold!A$2:B$24,2,FALSE),0)</f>
        <v>262.79587326968272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146334.12296443019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925155.87360935542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925155.87360935542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27117.337735936886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-230805.95664197873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16463363.602305863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12237689.909258299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75614.059561949907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199">
        <f t="shared" si="9"/>
        <v>4150059.6334856153</v>
      </c>
      <c r="O64" s="190">
        <f t="shared" si="1"/>
        <v>4150059.6334856153</v>
      </c>
      <c r="P64" s="200">
        <f t="shared" si="10"/>
        <v>75614.059561949907</v>
      </c>
      <c r="Q64" s="187">
        <f>IFERROR(VLOOKUP(A64,[1]Energiindhold!$A$2:$C$11,3,FALSE),IFERROR(VLOOKUP(A64,[1]Biogasudbytte!$A$2:$B$18,2,FALSE)*[1]Energiindhold!$C$10,0))*O64</f>
        <v>7.635590968159347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7.7747113859958894</v>
      </c>
      <c r="S64" s="187">
        <f>IFERROR(VLOOKUP(A64,[1]Biogasudbytte!$A$2:$B$18,2,FALSE)*[1]Energiindhold!$C$10,0)*J64*IFERROR(VLOOKUP(A64,Biogasanlæg!$F$3:$G$8,2,FALSE),1)</f>
        <v>0.13912041783654258</v>
      </c>
      <c r="T64" s="188">
        <f t="shared" si="11"/>
        <v>7.635590968159347</v>
      </c>
      <c r="U64" s="186">
        <f>O64*IFERROR(VLOOKUP(A64,[1]Tørstofindhold!A$2:B$24,2,FALSE),0)</f>
        <v>1162016.6973759723</v>
      </c>
      <c r="V64" s="187">
        <f>IF(D64=År1,P64,SUM(O64,P64))*IFERROR(VLOOKUP(A64,[1]Tørstofindhold!A$2:B$24,2,FALSE),0)</f>
        <v>1183188.6340533185</v>
      </c>
      <c r="W64" s="187">
        <f>J64*IFERROR(VLOOKUP(A64,[1]Tørstofindhold!A$2:B$24,2,FALSE),0)</f>
        <v>21171.936677345977</v>
      </c>
      <c r="X64" s="188">
        <f t="shared" si="12"/>
        <v>1162016.6973759725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192243.07548074043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-77897.638104550162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2639184.2877324577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773085.89354292606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726974.95402379602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52868.994212030084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1086254.4459537058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1139123.4401657358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11.532133889290428</v>
      </c>
      <c r="S67" s="187">
        <f>IFERROR(VLOOKUP(A67,[1]Biogasudbytte!$A$2:$B$18,2,FALSE)*[1]Energiindhold!$C$10,0)*J67*IFERROR(VLOOKUP(A67,Biogasanlæg!$F$3:$G$8,2,FALSE),1)</f>
        <v>0.30481830088922796</v>
      </c>
      <c r="T67" s="188">
        <f t="shared" si="11"/>
        <v>11.227315588401201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968254.92414087534</v>
      </c>
      <c r="W67" s="187">
        <f>J67*IFERROR(VLOOKUP(A67,[1]Tørstofindhold!A$2:B$24,2,FALSE),0)</f>
        <v>44938.645080225571</v>
      </c>
      <c r="X67" s="188">
        <f t="shared" si="12"/>
        <v>923316.2790606498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4828427.5390456226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-4828427.5390456226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523057.42126360437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523057.13098607323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0.29027753113768995</v>
      </c>
      <c r="O70" s="190">
        <f t="shared" si="20"/>
        <v>0.29027753113768995</v>
      </c>
      <c r="P70" s="200">
        <f t="shared" si="10"/>
        <v>523057.13098607323</v>
      </c>
      <c r="Q70" s="187">
        <f>IFERROR(VLOOKUP(A70,[1]Energiindhold!$A$2:$C$11,3,FALSE),IFERROR(VLOOKUP(A70,[1]Biogasudbytte!$A$2:$B$18,2,FALSE)*[1]Energiindhold!$C$10,0))*O70</f>
        <v>1.2578102784986585E-6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87">
        <f>IFERROR(VLOOKUP(A70,[1]Biogasudbytte!$A$2:$B$18,2,FALSE)*[1]Energiindhold!$C$10,0)*J70*IFERROR(VLOOKUP(A70,Biogasanlæg!$F$3:$G$8,2,FALSE),1)</f>
        <v>1.9265033640912312</v>
      </c>
      <c r="T70" s="188">
        <f t="shared" si="11"/>
        <v>1.2578102785987255E-6</v>
      </c>
      <c r="U70" s="186">
        <f>O70*IFERROR(VLOOKUP(A70,[1]Tørstofindhold!A$2:B$24,2,FALSE),0)</f>
        <v>0.12191656307782978</v>
      </c>
      <c r="V70" s="187">
        <f>IF(D70=År1,P70,SUM(O70,P70))*IFERROR(VLOOKUP(A70,[1]Tørstofindhold!A$2:B$24,2,FALSE),0)</f>
        <v>219684.11693071382</v>
      </c>
      <c r="W70" s="187">
        <f>J70*IFERROR(VLOOKUP(A70,[1]Tørstofindhold!A$2:B$24,2,FALSE),0)</f>
        <v>219683.99501415074</v>
      </c>
      <c r="X70" s="188">
        <f t="shared" si="12"/>
        <v>0.12191656307550147</v>
      </c>
      <c r="Y70" s="168">
        <f t="shared" si="21"/>
        <v>0</v>
      </c>
      <c r="Z70" s="103">
        <f t="shared" si="22"/>
        <v>1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800990.58717012103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800990.58717012103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2241845.3275075206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2118313.6444107294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7171156.7599390233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5879215.2019956233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2833.9333697705197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993174.58155054692</v>
      </c>
      <c r="O73" s="190">
        <f t="shared" si="20"/>
        <v>993174.58155054692</v>
      </c>
      <c r="P73" s="200">
        <f t="shared" si="10"/>
        <v>2833.9333697705197</v>
      </c>
      <c r="Q73" s="187">
        <f>IFERROR(VLOOKUP(A73,[1]Energiindhold!$A$2:$C$11,3,FALSE),IFERROR(VLOOKUP(A73,[1]Biogasudbytte!$A$2:$B$18,2,FALSE)*[1]Energiindhold!$C$10,0))*O73</f>
        <v>3.4014838973692068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3.4111897224099992</v>
      </c>
      <c r="S73" s="187">
        <f>IFERROR(VLOOKUP(A73,[1]Biogasudbytte!$A$2:$B$18,2,FALSE)*[1]Energiindhold!$C$10,0)*J73*IFERROR(VLOOKUP(A73,Biogasanlæg!$F$3:$G$8,2,FALSE),1)</f>
        <v>9.7058250407922632E-3</v>
      </c>
      <c r="T73" s="188">
        <f t="shared" si="11"/>
        <v>3.4014838973692068</v>
      </c>
      <c r="U73" s="186">
        <f>O73*IFERROR(VLOOKUP(A73,[1]Tørstofindhold!A$2:B$24,2,FALSE),0)</f>
        <v>307884.12028066954</v>
      </c>
      <c r="V73" s="187">
        <f>IF(D73=År1,P73,SUM(O73,P73))*IFERROR(VLOOKUP(A73,[1]Tørstofindhold!A$2:B$24,2,FALSE),0)</f>
        <v>308762.63962529838</v>
      </c>
      <c r="W73" s="187">
        <f>J73*IFERROR(VLOOKUP(A73,[1]Tørstofindhold!A$2:B$24,2,FALSE),0)</f>
        <v>878.51934462886106</v>
      </c>
      <c r="X73" s="188">
        <f t="shared" si="12"/>
        <v>307884.12028066954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567909.91116279981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-567909.91116279981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12983496.711335782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9867457.5006151944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3116039.2107205875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9867457.5006151944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4.9948083122364055</v>
      </c>
      <c r="S75" s="187">
        <f>IFERROR(VLOOKUP(A75,[1]Biogasudbytte!$A$2:$B$18,2,FALSE)*[1]Energiindhold!$C$10,0)*J75*IFERROR(VLOOKUP(A75,Biogasanlæg!$F$3:$G$8,2,FALSE),1)</f>
        <v>4.9948083122364055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749926.77004675474</v>
      </c>
      <c r="W75" s="187">
        <f>J75*IFERROR(VLOOKUP(A75,[1]Tørstofindhold!A$2:B$24,2,FALSE),0)</f>
        <v>749926.77004675474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1620993.8653666629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1515714.1736670113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105279.69169965154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7983307.7524896674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5657053.7864699624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314692.31350359169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2011561.6525161136</v>
      </c>
      <c r="O77" s="190">
        <f t="shared" si="20"/>
        <v>1690869.0750561175</v>
      </c>
      <c r="P77" s="200">
        <f t="shared" si="10"/>
        <v>314692.31350359169</v>
      </c>
      <c r="Q77" s="187">
        <f>IFERROR(VLOOKUP(A77,[1]Energiindhold!$A$2:$C$11,3,FALSE),IFERROR(VLOOKUP(A77,[1]Biogasudbytte!$A$2:$B$18,2,FALSE)*[1]Energiindhold!$C$10,0))*O77</f>
        <v>6.070219979451462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7.1999653849293566</v>
      </c>
      <c r="S77" s="187">
        <f>IFERROR(VLOOKUP(A77,[1]Biogasudbytte!$A$2:$B$18,2,FALSE)*[1]Energiindhold!$C$10,0)*J77*IFERROR(VLOOKUP(A77,Biogasanlæg!$F$3:$G$8,2,FALSE),1)</f>
        <v>1.1297454054778944</v>
      </c>
      <c r="T77" s="188">
        <f t="shared" si="11"/>
        <v>6.070219979451462</v>
      </c>
      <c r="U77" s="186">
        <f>O77*IFERROR(VLOOKUP(A77,[1]Tørstofindhold!A$2:B$24,2,FALSE),0)</f>
        <v>507260.7225168352</v>
      </c>
      <c r="V77" s="187">
        <f>IF(D77=År1,P77,SUM(O77,P77))*IFERROR(VLOOKUP(A77,[1]Tørstofindhold!A$2:B$24,2,FALSE),0)</f>
        <v>601668.41656791279</v>
      </c>
      <c r="W77" s="187">
        <f>J77*IFERROR(VLOOKUP(A77,[1]Tørstofindhold!A$2:B$24,2,FALSE),0)</f>
        <v>94407.694051077502</v>
      </c>
      <c r="X77" s="188">
        <f t="shared" si="12"/>
        <v>507260.72251683532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3127676.8816170068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2655270.0055985088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106168.13854148486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46139.885502582598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1683153.4103621913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1683153.4103621913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177516.46640303911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177516.46640303911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177516.46640303911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3.2663029818159193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3.2663029818159193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73669.333557261241</v>
      </c>
      <c r="W82" s="187">
        <f>J82*IFERROR(VLOOKUP(A82,[1]Tørstofindhold!A$2:B$24,2,FALSE),0)</f>
        <v>0</v>
      </c>
      <c r="X82" s="188">
        <f t="shared" ref="X82:X149" si="26">V82-W82</f>
        <v>73669.333557261241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0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0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0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0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4870431.535367866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4870431.535367866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507790.70515370794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507790.70515370794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253895.35257685397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214099.10609126225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39796.246485591721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162493.02564918654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162493.02564918654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162493.02564918654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5.6872558977215286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5.6872558977215286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395099.15710561507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841167.61765562883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4075.7207832735812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-450144.18133328733</v>
      </c>
      <c r="O89" s="190">
        <f t="shared" si="20"/>
        <v>0</v>
      </c>
      <c r="P89" s="200">
        <f t="shared" si="24"/>
        <v>4075.7207832735812</v>
      </c>
      <c r="Q89" s="187">
        <f>IFERROR(VLOOKUP(A89,[1]Energiindhold!$A$2:$C$11,3,FALSE),IFERROR(VLOOKUP(A89,[1]Biogasudbytte!$A$2:$B$18,2,FALSE)*[1]Energiindhold!$C$10,0))*O89</f>
        <v>0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1.1061669234635831E-2</v>
      </c>
      <c r="S89" s="187">
        <f>IFERROR(VLOOKUP(A89,[1]Biogasudbytte!$A$2:$B$18,2,FALSE)*[1]Energiindhold!$C$10,0)*J89*IFERROR(VLOOKUP(A89,Biogasanlæg!$F$3:$G$8,2,FALSE),1)</f>
        <v>1.1061669234635831E-2</v>
      </c>
      <c r="T89" s="188">
        <f t="shared" si="25"/>
        <v>0</v>
      </c>
      <c r="U89" s="186">
        <f>O89*IFERROR(VLOOKUP(A89,[1]Tørstofindhold!A$2:B$24,2,FALSE),0)</f>
        <v>0</v>
      </c>
      <c r="V89" s="187">
        <f>IF(D89=År1,P89,SUM(O89,P89))*IFERROR(VLOOKUP(A89,[1]Tørstofindhold!A$2:B$24,2,FALSE),0)</f>
        <v>815.14415665471631</v>
      </c>
      <c r="W89" s="187">
        <f>J89*IFERROR(VLOOKUP(A89,[1]Tørstofindhold!A$2:B$24,2,FALSE),0)</f>
        <v>815.14415665471631</v>
      </c>
      <c r="X89" s="188">
        <f t="shared" si="26"/>
        <v>0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191123.07715634341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191123.07715634341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129693.32771377628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39415.735012617326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90277.592701158952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3973910.9975047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1507101.1523820646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2466809.8451226354</v>
      </c>
      <c r="O92" s="190">
        <f t="shared" si="20"/>
        <v>2466809.8451226354</v>
      </c>
      <c r="P92" s="200">
        <f t="shared" si="24"/>
        <v>1507101.1523820646</v>
      </c>
      <c r="Q92" s="187">
        <f>IFERROR(VLOOKUP(A92,[1]Energiindhold!$A$2:$C$11,3,FALSE),IFERROR(VLOOKUP(A92,[1]Biogasudbytte!$A$2:$B$18,2,FALSE)*[1]Energiindhold!$C$10,0))*O92</f>
        <v>1.2309627808146464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87">
        <f>IFERROR(VLOOKUP(A92,[1]Biogasudbytte!$A$2:$B$18,2,FALSE)*[1]Energiindhold!$C$10,0)*J92*IFERROR(VLOOKUP(A92,Biogasanlæg!$F$3:$G$8,2,FALSE),1)</f>
        <v>0.75205854605017419</v>
      </c>
      <c r="T92" s="188">
        <f t="shared" si="25"/>
        <v>1.2309627808146462</v>
      </c>
      <c r="U92" s="186">
        <f>O92*IFERROR(VLOOKUP(A92,[1]Tørstofindhold!A$2:B$24,2,FALSE),0)</f>
        <v>148008.59070735812</v>
      </c>
      <c r="V92" s="187">
        <f>IF(D92=År1,P92,SUM(O92,P92))*IFERROR(VLOOKUP(A92,[1]Tørstofindhold!A$2:B$24,2,FALSE),0)</f>
        <v>238434.65985028198</v>
      </c>
      <c r="W92" s="187">
        <f>J92*IFERROR(VLOOKUP(A92,[1]Tørstofindhold!A$2:B$24,2,FALSE),0)</f>
        <v>90426.06914292388</v>
      </c>
      <c r="X92" s="188">
        <f t="shared" si="26"/>
        <v>148008.59070735809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15074833.175881069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7989661.5832169671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7085171.5926641021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7989661.5832169671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3.4419462100498701</v>
      </c>
      <c r="S93" s="187">
        <f>IFERROR(VLOOKUP(A93,[1]Biogasudbytte!$A$2:$B$18,2,FALSE)*[1]Energiindhold!$C$10,0)*J93*IFERROR(VLOOKUP(A93,Biogasanlæg!$F$3:$G$8,2,FALSE),1)</f>
        <v>3.4419462100498701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399483.0791608484</v>
      </c>
      <c r="W93" s="187">
        <f>J93*IFERROR(VLOOKUP(A93,[1]Tørstofindhold!A$2:B$24,2,FALSE),0)</f>
        <v>399483.0791608484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1378013.0257817972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1256137.4817331168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2203715.0015238998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2203715.0015238998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31.93969521225883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1089920.7111703621</v>
      </c>
      <c r="W97" s="187">
        <f>J97*IFERROR(VLOOKUP(A97,[1]Tørstofindhold!A$2:B$24,2,FALSE),0)</f>
        <v>0</v>
      </c>
      <c r="X97" s="188">
        <f t="shared" ca="1" si="26"/>
        <v>1089920.7111703621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605932.0339558397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605932.0339558397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174373.27010647443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279414.6339744032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64498.475475191975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214916.15849921122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498129173.15808135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498129173.15808135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498129173.15808135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19825065.796666823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17222483.674164686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2602582.122502137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0</v>
      </c>
      <c r="O104" s="190">
        <f t="shared" si="20"/>
        <v>0</v>
      </c>
      <c r="P104" s="200">
        <f t="shared" si="24"/>
        <v>0</v>
      </c>
      <c r="Q104" s="187">
        <f>IFERROR(VLOOKUP(A104,[1]Energiindhold!$A$2:$C$11,3,FALSE),IFERROR(VLOOKUP(A104,[1]Biogasudbytte!$A$2:$B$18,2,FALSE)*[1]Energiindhold!$C$10,0))*O104</f>
        <v>0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7">
        <f>IFERROR(VLOOKUP(A104,[1]Biogasudbytte!$A$2:$B$18,2,FALSE)*[1]Energiindhold!$C$10,0)*J104*IFERROR(VLOOKUP(A104,Biogasanlæg!$F$3:$G$8,2,FALSE),1)</f>
        <v>0</v>
      </c>
      <c r="T104" s="188">
        <f t="shared" si="25"/>
        <v>0</v>
      </c>
      <c r="U104" s="186">
        <f>O104*IFERROR(VLOOKUP(A104,[1]Tørstofindhold!A$2:B$24,2,FALSE),0)</f>
        <v>0</v>
      </c>
      <c r="V104" s="187">
        <f>IF(D104=År1,P104,SUM(O104,P104))*IFERROR(VLOOKUP(A104,[1]Tørstofindhold!A$2:B$24,2,FALSE),0)</f>
        <v>0</v>
      </c>
      <c r="W104" s="187">
        <f>J104*IFERROR(VLOOKUP(A104,[1]Tørstofindhold!A$2:B$24,2,FALSE),0)</f>
        <v>0</v>
      </c>
      <c r="X104" s="188">
        <f t="shared" si="26"/>
        <v>0</v>
      </c>
      <c r="Y104" s="168">
        <f t="shared" si="21"/>
        <v>0</v>
      </c>
      <c r="Z104" s="103">
        <f t="shared" si="22"/>
        <v>0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2777977.7276885756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1388988.8638442878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525831.49845533748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863157.36538895033</v>
      </c>
      <c r="O105" s="190">
        <f t="shared" si="20"/>
        <v>863157.36538895033</v>
      </c>
      <c r="P105" s="200">
        <f t="shared" si="24"/>
        <v>1388988.8638442878</v>
      </c>
      <c r="Q105" s="187">
        <f>IFERROR(VLOOKUP(A105,[1]Energiindhold!$A$2:$C$11,3,FALSE),IFERROR(VLOOKUP(A105,[1]Biogasudbytte!$A$2:$B$18,2,FALSE)*[1]Energiindhold!$C$10,0))*O105</f>
        <v>1.859240965047799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87">
        <f>IFERROR(VLOOKUP(A105,[1]Biogasudbytte!$A$2:$B$18,2,FALSE)*[1]Energiindhold!$C$10,0)*J105*IFERROR(VLOOKUP(A105,Biogasanlæg!$F$3:$G$8,2,FALSE),1)</f>
        <v>2.9918820127205961</v>
      </c>
      <c r="T105" s="188">
        <f t="shared" si="25"/>
        <v>1.8592409650477992</v>
      </c>
      <c r="U105" s="186">
        <f>O105*IFERROR(VLOOKUP(A105,[1]Tørstofindhold!A$2:B$24,2,FALSE),0)</f>
        <v>258947.20961668508</v>
      </c>
      <c r="V105" s="187">
        <f>IF(D105=År1,P105,SUM(O105,P105))*IFERROR(VLOOKUP(A105,[1]Tørstofindhold!A$2:B$24,2,FALSE),0)</f>
        <v>675643.8687699713</v>
      </c>
      <c r="W105" s="187">
        <f>J105*IFERROR(VLOOKUP(A105,[1]Tørstofindhold!A$2:B$24,2,FALSE),0)</f>
        <v>416696.65915328631</v>
      </c>
      <c r="X105" s="188">
        <f t="shared" si="26"/>
        <v>258947.209616685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0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0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4307.7658612412106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4307.7658612412106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4307.7658612412106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2.025899206883129E-3</v>
      </c>
      <c r="S107" s="187">
        <f>IFERROR(VLOOKUP(A107,[1]Biogasudbytte!$A$2:$B$18,2,FALSE)*[1]Energiindhold!$C$10,0)*J107*IFERROR(VLOOKUP(A107,Biogasanlæg!$F$3:$G$8,2,FALSE),1)</f>
        <v>2.025899206883129E-3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271.38924925819629</v>
      </c>
      <c r="W107" s="187">
        <f>J107*IFERROR(VLOOKUP(A107,[1]Tørstofindhold!A$2:B$24,2,FALSE),0)</f>
        <v>271.38924925819629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136987.951622947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958505.49613034155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958505.49613034155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28053.238119137233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-239925.68223188422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17271454.74298735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12237689.909258299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75527.053678542026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199">
        <f t="shared" si="23"/>
        <v>4958237.7800505087</v>
      </c>
      <c r="O112" s="190">
        <f t="shared" si="20"/>
        <v>4958237.7800505087</v>
      </c>
      <c r="P112" s="200">
        <f t="shared" si="24"/>
        <v>75527.053678542026</v>
      </c>
      <c r="Q112" s="187">
        <f>IFERROR(VLOOKUP(A112,[1]Energiindhold!$A$2:$C$11,3,FALSE),IFERROR(VLOOKUP(A112,[1]Biogasudbytte!$A$2:$B$18,2,FALSE)*[1]Energiindhold!$C$10,0))*O112</f>
        <v>9.1225377355704307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9.2614980734572381</v>
      </c>
      <c r="S112" s="187">
        <f>IFERROR(VLOOKUP(A112,[1]Biogasudbytte!$A$2:$B$18,2,FALSE)*[1]Energiindhold!$C$10,0)*J112*IFERROR(VLOOKUP(A112,Biogasanlæg!$F$3:$G$8,2,FALSE),1)</f>
        <v>0.13896033788680751</v>
      </c>
      <c r="T112" s="188">
        <f t="shared" si="25"/>
        <v>9.1225377355704307</v>
      </c>
      <c r="U112" s="186">
        <f>O112*IFERROR(VLOOKUP(A112,[1]Tørstofindhold!A$2:B$24,2,FALSE),0)</f>
        <v>1388306.5784141426</v>
      </c>
      <c r="V112" s="187">
        <f>IF(D112=År1,P112,SUM(O112,P112))*IFERROR(VLOOKUP(A112,[1]Tørstofindhold!A$2:B$24,2,FALSE),0)</f>
        <v>1409454.1534441344</v>
      </c>
      <c r="W112" s="187">
        <f>J112*IFERROR(VLOOKUP(A112,[1]Tørstofindhold!A$2:B$24,2,FALSE),0)</f>
        <v>21147.575029991771</v>
      </c>
      <c r="X112" s="188">
        <f t="shared" si="26"/>
        <v>1388306.5784141426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197391.62155129627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-83281.037132141995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2554079.4309541653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773085.89354292606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724013.50560011622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52543.907435919093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1004436.1243752033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1056980.0318111223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10.684601261650869</v>
      </c>
      <c r="S115" s="187">
        <f>IFERROR(VLOOKUP(A115,[1]Biogasudbytte!$A$2:$B$18,2,FALSE)*[1]Energiindhold!$C$10,0)*J115*IFERROR(VLOOKUP(A115,Biogasanlæg!$F$3:$G$8,2,FALSE),1)</f>
        <v>0.30294400007808897</v>
      </c>
      <c r="T115" s="188">
        <f t="shared" si="25"/>
        <v>10.38165726157278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898433.02703945397</v>
      </c>
      <c r="W115" s="187">
        <f>J115*IFERROR(VLOOKUP(A115,[1]Tørstofindhold!A$2:B$24,2,FALSE),0)</f>
        <v>44662.321320531228</v>
      </c>
      <c r="X115" s="188">
        <f t="shared" si="26"/>
        <v>853770.70571892278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4828427.5390456226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-4828427.5390456226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519697.07047323068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519697.15308066551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-8.2607434829697013E-2</v>
      </c>
      <c r="O118" s="190">
        <f t="shared" si="20"/>
        <v>0</v>
      </c>
      <c r="P118" s="200">
        <f t="shared" si="24"/>
        <v>519697.15308066551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87">
        <f>IFERROR(VLOOKUP(A118,[1]Biogasudbytte!$A$2:$B$18,2,FALSE)*[1]Energiindhold!$C$10,0)*J118*IFERROR(VLOOKUP(A118,Biogasanlæg!$F$3:$G$8,2,FALSE),1)</f>
        <v>1.9141280261891607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218272.80429387951</v>
      </c>
      <c r="W118" s="187">
        <f>J118*IFERROR(VLOOKUP(A118,[1]Tørstofindhold!A$2:B$24,2,FALSE),0)</f>
        <v>218272.80429387951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828635.16661860154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828635.16661860154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2319843.659459726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2191495.8607652895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7450959.0772760846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5879215.2019956233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2825.7560217041437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1261447.5685402164</v>
      </c>
      <c r="O121" s="190">
        <f t="shared" si="20"/>
        <v>1261447.5685402164</v>
      </c>
      <c r="P121" s="200">
        <f t="shared" si="24"/>
        <v>2825.7560217041437</v>
      </c>
      <c r="Q121" s="187">
        <f>IFERROR(VLOOKUP(A121,[1]Energiindhold!$A$2:$C$11,3,FALSE),IFERROR(VLOOKUP(A121,[1]Biogasudbytte!$A$2:$B$18,2,FALSE)*[1]Energiindhold!$C$10,0))*O121</f>
        <v>4.320281319590646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4.3299591383591398</v>
      </c>
      <c r="S121" s="187">
        <f>IFERROR(VLOOKUP(A121,[1]Biogasudbytte!$A$2:$B$18,2,FALSE)*[1]Energiindhold!$C$10,0)*J121*IFERROR(VLOOKUP(A121,Biogasanlæg!$F$3:$G$8,2,FALSE),1)</f>
        <v>9.6778187684936554E-3</v>
      </c>
      <c r="T121" s="188">
        <f t="shared" si="25"/>
        <v>4.320281319590646</v>
      </c>
      <c r="U121" s="186">
        <f>O121*IFERROR(VLOOKUP(A121,[1]Tørstofindhold!A$2:B$24,2,FALSE),0)</f>
        <v>391048.74624746706</v>
      </c>
      <c r="V121" s="187">
        <f>IF(D121=År1,P121,SUM(O121,P121))*IFERROR(VLOOKUP(A121,[1]Tørstofindhold!A$2:B$24,2,FALSE),0)</f>
        <v>391924.73061419534</v>
      </c>
      <c r="W121" s="187">
        <f>J121*IFERROR(VLOOKUP(A121,[1]Tørstofindhold!A$2:B$24,2,FALSE),0)</f>
        <v>875.9843667282845</v>
      </c>
      <c r="X121" s="188">
        <f t="shared" si="26"/>
        <v>391048.74624746706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545485.8482453922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-545485.8482453922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12735406.502549823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9678908.9419378657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3056497.5606119577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9678908.9419378657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4.8993669173195284</v>
      </c>
      <c r="S123" s="187">
        <f>IFERROR(VLOOKUP(A123,[1]Biogasudbytte!$A$2:$B$18,2,FALSE)*[1]Energiindhold!$C$10,0)*J123*IFERROR(VLOOKUP(A123,Biogasanlæg!$F$3:$G$8,2,FALSE),1)</f>
        <v>4.8993669173195284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735597.07958727772</v>
      </c>
      <c r="W123" s="187">
        <f>J123*IFERROR(VLOOKUP(A123,[1]Tørstofindhold!A$2:B$24,2,FALSE),0)</f>
        <v>735597.07958727772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1590883.4700780637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1515714.1736670113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75169.296411052346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8353109.1121058436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5657053.7864699624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314525.12457946909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2381530.2010564124</v>
      </c>
      <c r="O125" s="190">
        <f t="shared" si="20"/>
        <v>2083345.8918383992</v>
      </c>
      <c r="P125" s="200">
        <f t="shared" si="24"/>
        <v>314525.12457946909</v>
      </c>
      <c r="Q125" s="187">
        <f>IFERROR(VLOOKUP(A125,[1]Energiindhold!$A$2:$C$11,3,FALSE),IFERROR(VLOOKUP(A125,[1]Biogasudbytte!$A$2:$B$18,2,FALSE)*[1]Energiindhold!$C$10,0))*O125</f>
        <v>7.4792117516998537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8.6083569489401484</v>
      </c>
      <c r="S125" s="187">
        <f>IFERROR(VLOOKUP(A125,[1]Biogasudbytte!$A$2:$B$18,2,FALSE)*[1]Energiindhold!$C$10,0)*J125*IFERROR(VLOOKUP(A125,Biogasanlæg!$F$3:$G$8,2,FALSE),1)</f>
        <v>1.1291451972402942</v>
      </c>
      <c r="T125" s="188">
        <f t="shared" si="25"/>
        <v>7.4792117516998537</v>
      </c>
      <c r="U125" s="186">
        <f>O125*IFERROR(VLOOKUP(A125,[1]Tørstofindhold!A$2:B$24,2,FALSE),0)</f>
        <v>625003.76755151979</v>
      </c>
      <c r="V125" s="187">
        <f>IF(D125=År1,P125,SUM(O125,P125))*IFERROR(VLOOKUP(A125,[1]Tørstofindhold!A$2:B$24,2,FALSE),0)</f>
        <v>719361.30492536048</v>
      </c>
      <c r="W125" s="187">
        <f>J125*IFERROR(VLOOKUP(A125,[1]Tørstofindhold!A$2:B$24,2,FALSE),0)</f>
        <v>94357.537373840722</v>
      </c>
      <c r="X125" s="188">
        <f t="shared" si="26"/>
        <v>625003.76755151979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3069579.4456842686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2578754.8968308186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102788.11573768182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40419.548064407238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1741244.0657606875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1741244.0657606875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184273.6818542117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184273.6818542117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184273.6818542117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3.3906357461174945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3.3906357461174945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76473.577969497856</v>
      </c>
      <c r="W130" s="187">
        <f>J130*IFERROR(VLOOKUP(A130,[1]Tørstofindhold!A$2:B$24,2,FALSE),0)</f>
        <v>0</v>
      </c>
      <c r="X130" s="188">
        <f t="shared" si="26"/>
        <v>76473.577969497856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0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0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0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0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4779961.9648844432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4779961.9648844432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524623.08835190837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524623.08835190837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262311.54417595419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214099.10609126225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48212.438084691938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167879.3882726107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167879.3882726107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167879.3882726107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5.8757785895413734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5.8757785895413734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408411.71044063132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841167.61765562883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4034.0707756292709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-436789.97799062676</v>
      </c>
      <c r="O137" s="190">
        <f t="shared" si="39"/>
        <v>0</v>
      </c>
      <c r="P137" s="200">
        <f t="shared" si="24"/>
        <v>4034.0707756292709</v>
      </c>
      <c r="Q137" s="187">
        <f>IFERROR(VLOOKUP(A137,[1]Energiindhold!$A$2:$C$11,3,FALSE),IFERROR(VLOOKUP(A137,[1]Biogasudbytte!$A$2:$B$18,2,FALSE)*[1]Energiindhold!$C$10,0))*O137</f>
        <v>0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1.0948629447888866E-2</v>
      </c>
      <c r="S137" s="187">
        <f>IFERROR(VLOOKUP(A137,[1]Biogasudbytte!$A$2:$B$18,2,FALSE)*[1]Energiindhold!$C$10,0)*J137*IFERROR(VLOOKUP(A137,Biogasanlæg!$F$3:$G$8,2,FALSE),1)</f>
        <v>1.0948629447888866E-2</v>
      </c>
      <c r="T137" s="188">
        <f t="shared" si="25"/>
        <v>0</v>
      </c>
      <c r="U137" s="186">
        <f>O137*IFERROR(VLOOKUP(A137,[1]Tørstofindhold!A$2:B$24,2,FALSE),0)</f>
        <v>0</v>
      </c>
      <c r="V137" s="187">
        <f>IF(D137=År1,P137,SUM(O137,P137))*IFERROR(VLOOKUP(A137,[1]Tørstofindhold!A$2:B$24,2,FALSE),0)</f>
        <v>806.8141551258542</v>
      </c>
      <c r="W137" s="187">
        <f>J137*IFERROR(VLOOKUP(A137,[1]Tørstofindhold!A$2:B$24,2,FALSE),0)</f>
        <v>806.8141551258542</v>
      </c>
      <c r="X137" s="188">
        <f t="shared" si="26"/>
        <v>0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185567.16171821824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185567.16171821824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126100.24826746272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39415.735012617326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86684.513254845398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4121832.5977837904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1563200.2483061554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2558632.3494776348</v>
      </c>
      <c r="O140" s="190">
        <f t="shared" si="39"/>
        <v>2558632.3494776348</v>
      </c>
      <c r="P140" s="200">
        <f t="shared" si="24"/>
        <v>1563200.2483061554</v>
      </c>
      <c r="Q140" s="187">
        <f>IFERROR(VLOOKUP(A140,[1]Energiindhold!$A$2:$C$11,3,FALSE),IFERROR(VLOOKUP(A140,[1]Biogasudbytte!$A$2:$B$18,2,FALSE)*[1]Energiindhold!$C$10,0))*O140</f>
        <v>1.2767831287128346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87">
        <f>IFERROR(VLOOKUP(A140,[1]Biogasudbytte!$A$2:$B$18,2,FALSE)*[1]Energiindhold!$C$10,0)*J140*IFERROR(VLOOKUP(A140,Biogasanlæg!$F$3:$G$8,2,FALSE),1)</f>
        <v>0.78005255590725475</v>
      </c>
      <c r="T140" s="188">
        <f t="shared" si="25"/>
        <v>1.2767831287128346</v>
      </c>
      <c r="U140" s="186">
        <f>O140*IFERROR(VLOOKUP(A140,[1]Tørstofindhold!A$2:B$24,2,FALSE),0)</f>
        <v>153517.94096865808</v>
      </c>
      <c r="V140" s="187">
        <f>IF(D140=År1,P140,SUM(O140,P140))*IFERROR(VLOOKUP(A140,[1]Tørstofindhold!A$2:B$24,2,FALSE),0)</f>
        <v>247309.9558670274</v>
      </c>
      <c r="W140" s="187">
        <f>J140*IFERROR(VLOOKUP(A140,[1]Tørstofindhold!A$2:B$24,2,FALSE),0)</f>
        <v>93792.014898369322</v>
      </c>
      <c r="X140" s="188">
        <f t="shared" si="26"/>
        <v>153517.94096865808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14432291.767579561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7649114.6368171675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6783177.1307623936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7649114.6368171675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3.2952385855408362</v>
      </c>
      <c r="S141" s="187">
        <f>IFERROR(VLOOKUP(A141,[1]Biogasudbytte!$A$2:$B$18,2,FALSE)*[1]Energiindhold!$C$10,0)*J141*IFERROR(VLOOKUP(A141,Biogasanlæg!$F$3:$G$8,2,FALSE),1)</f>
        <v>3.2952385855408362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382455.73184085841</v>
      </c>
      <c r="W141" s="187">
        <f>J141*IFERROR(VLOOKUP(A141,[1]Tørstofindhold!A$2:B$24,2,FALSE),0)</f>
        <v>382455.73184085841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1340150.8748835563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1213523.7829408473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2001216.64646261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2001216.64646261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2001216.64646261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29.004771350884361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29.004771350884361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989768.39972963254</v>
      </c>
      <c r="W145" s="187">
        <f>J145*IFERROR(VLOOKUP(A145,[1]Tørstofindhold!A$2:B$24,2,FALSE),0)</f>
        <v>0</v>
      </c>
      <c r="X145" s="188">
        <f t="shared" ca="1" si="26"/>
        <v>989768.39972963254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551684.14080425573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551684.14080425573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19123.155694952475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110817031.25294524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661163.5565235524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612515.4514426298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-196999.76656780957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567828.21491337055</v>
      </c>
      <c r="O160" s="190">
        <f t="shared" si="39"/>
        <v>567828.21491337055</v>
      </c>
      <c r="P160" s="200">
        <f t="shared" si="49"/>
        <v>9930.836100337272</v>
      </c>
      <c r="Q160" s="187">
        <f>IFERROR(VLOOKUP(A160,[1]Energiindhold!$A$2:$C$11,3,FALSE),IFERROR(VLOOKUP(A160,[1]Biogasudbytte!$A$2:$B$18,2,FALSE)*[1]Energiindhold!$C$10,0))*O160</f>
        <v>1.0447329369137377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7">
        <f>IFERROR(VLOOKUP(A160,[1]Biogasudbytte!$A$2:$B$18,2,FALSE)*[1]Energiindhold!$C$10,0)*J160*IFERROR(VLOOKUP(A160,Biogasanlæg!$F$3:$G$8,2,FALSE),1)</f>
        <v>1.8271497070108039E-2</v>
      </c>
      <c r="T160" s="188">
        <f t="shared" si="50"/>
        <v>0</v>
      </c>
      <c r="U160" s="186">
        <f>O160*IFERROR(VLOOKUP(A160,[1]Tørstofindhold!A$2:B$24,2,FALSE),0)</f>
        <v>158991.90017574377</v>
      </c>
      <c r="V160" s="187">
        <f>IF(D160=År1,P160,SUM(O160,P160))*IFERROR(VLOOKUP(A160,[1]Tørstofindhold!A$2:B$24,2,FALSE),0)</f>
        <v>2780.6341080944362</v>
      </c>
      <c r="W160" s="187">
        <f>J160*IFERROR(VLOOKUP(A160,[1]Tørstofindhold!A$2:B$24,2,FALSE),0)</f>
        <v>2780.6341080944362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-126804.69555271766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756970.00635565282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7">
        <f>IFERROR(VLOOKUP(A163,[1]Biogasudbytte!$A$2:$B$18,2,FALSE)*[1]Energiindhold!$C$10,0)*J163*IFERROR(VLOOKUP(A163,Biogasanlæg!$F$3:$G$8,2,FALSE),1)</f>
        <v>0.13142610267053248</v>
      </c>
      <c r="T163" s="188">
        <f t="shared" si="50"/>
        <v>7.5882895761801983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643424.50540230493</v>
      </c>
      <c r="W163" s="187">
        <f>J163*IFERROR(VLOOKUP(A163,[1]Tørstofindhold!A$2:B$24,2,FALSE),0)</f>
        <v>19375.841164913018</v>
      </c>
      <c r="X163" s="188">
        <f t="shared" si="51"/>
        <v>624048.6642373919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145851.60720031991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14492.735557536857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1309065.6209408126</v>
      </c>
      <c r="O169" s="190">
        <f t="shared" si="39"/>
        <v>1309065.6209408126</v>
      </c>
      <c r="P169" s="200">
        <f t="shared" si="49"/>
        <v>945.81467090137289</v>
      </c>
      <c r="Q169" s="187">
        <f>IFERROR(VLOOKUP(A169,[1]Energiindhold!$A$2:$C$11,3,FALSE),IFERROR(VLOOKUP(A169,[1]Biogasudbytte!$A$2:$B$18,2,FALSE)*[1]Energiindhold!$C$10,0))*O169</f>
        <v>4.4833664825353523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7">
        <f>IFERROR(VLOOKUP(A169,[1]Biogasudbytte!$A$2:$B$18,2,FALSE)*[1]Energiindhold!$C$10,0)*J169*IFERROR(VLOOKUP(A169,Biogasanlæg!$F$3:$G$8,2,FALSE),1)</f>
        <v>3.2392828337832764E-3</v>
      </c>
      <c r="T169" s="188">
        <f t="shared" si="50"/>
        <v>0</v>
      </c>
      <c r="U169" s="186">
        <f>O169*IFERROR(VLOOKUP(A169,[1]Tørstofindhold!A$2:B$24,2,FALSE),0)</f>
        <v>405810.34249165189</v>
      </c>
      <c r="V169" s="187">
        <f>IF(D169=År1,P169,SUM(O169,P169))*IFERROR(VLOOKUP(A169,[1]Tørstofindhold!A$2:B$24,2,FALSE),0)</f>
        <v>293.20254797942562</v>
      </c>
      <c r="W169" s="187">
        <f>J169*IFERROR(VLOOKUP(A169,[1]Tørstofindhold!A$2:B$24,2,FALSE),0)</f>
        <v>293.20254797942562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-377069.89971696056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-343401.0681058818</v>
      </c>
      <c r="O173" s="190">
        <f t="shared" si="39"/>
        <v>0</v>
      </c>
      <c r="P173" s="200">
        <f t="shared" si="49"/>
        <v>15204.565068438918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7">
        <f>IFERROR(VLOOKUP(A173,[1]Biogasudbytte!$A$2:$B$18,2,FALSE)*[1]Energiindhold!$C$10,0)*J173*IFERROR(VLOOKUP(A173,Biogasanlæg!$F$3:$G$8,2,FALSE),1)</f>
        <v>5.4584388595695719E-2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4561.3695205316753</v>
      </c>
      <c r="W173" s="187">
        <f>J173*IFERROR(VLOOKUP(A173,[1]Tørstofindhold!A$2:B$24,2,FALSE),0)</f>
        <v>4561.3695205316753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396057.87190930446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37577.319945022478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0.69142268698841347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15594.58777718433</v>
      </c>
      <c r="W178" s="187">
        <f>J178*IFERROR(VLOOKUP(A178,[1]Tørstofindhold!A$2:B$24,2,FALSE),0)</f>
        <v>0</v>
      </c>
      <c r="X178" s="188">
        <f t="shared" si="51"/>
        <v>15594.58777718433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310</v>
      </c>
      <c r="B179" s="189" t="s">
        <v>316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311</v>
      </c>
      <c r="B180" s="189" t="s">
        <v>316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70508.296689855866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199">
        <f t="shared" si="48"/>
        <v>0</v>
      </c>
      <c r="O184" s="190">
        <f t="shared" si="39"/>
        <v>0</v>
      </c>
      <c r="P184" s="200">
        <f t="shared" si="49"/>
        <v>32210.735628649098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1.1273757470027184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2125183.9129647682</v>
      </c>
      <c r="O185" s="190">
        <f t="shared" si="39"/>
        <v>1656364.6415009145</v>
      </c>
      <c r="P185" s="200">
        <f t="shared" si="49"/>
        <v>24543.951075802775</v>
      </c>
      <c r="Q185" s="187">
        <f>IFERROR(VLOOKUP(A185,[1]Energiindhold!$A$2:$C$11,3,FALSE),IFERROR(VLOOKUP(A185,[1]Biogasudbytte!$A$2:$B$18,2,FALSE)*[1]Energiindhold!$C$10,0))*O185</f>
        <v>4.4954398916191423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7">
        <f>IFERROR(VLOOKUP(A185,[1]Biogasudbytte!$A$2:$B$18,2,FALSE)*[1]Energiindhold!$C$10,0)*J185*IFERROR(VLOOKUP(A185,Biogasanlæg!$F$3:$G$8,2,FALSE),1)</f>
        <v>6.6613264977771772E-2</v>
      </c>
      <c r="T185" s="188">
        <f t="shared" si="50"/>
        <v>0</v>
      </c>
      <c r="U185" s="186">
        <f>O185*IFERROR(VLOOKUP(A185,[1]Tørstofindhold!A$2:B$24,2,FALSE),0)</f>
        <v>331272.92830018292</v>
      </c>
      <c r="V185" s="187">
        <f>IF(D185=År1,P185,SUM(O185,P185))*IFERROR(VLOOKUP(A185,[1]Tørstofindhold!A$2:B$24,2,FALSE),0)</f>
        <v>4908.7902151605549</v>
      </c>
      <c r="W185" s="187">
        <f>J185*IFERROR(VLOOKUP(A185,[1]Tørstofindhold!A$2:B$24,2,FALSE),0)</f>
        <v>4908.7902151605549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681602.85349434032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9.878857920085288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337109.41129074246</v>
      </c>
      <c r="W193" s="187">
        <f>J193*IFERROR(VLOOKUP(A193,[1]Tørstofindhold!A$2:B$24,2,FALSE),0)</f>
        <v>0</v>
      </c>
      <c r="X193" s="188">
        <f t="shared" ca="1" si="51"/>
        <v>337109.41129074246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-10265.860686730583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28552.425442007137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20635.80868826704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108792396.63373713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108792396.63373713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108792396.63373713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3475869.7995257122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3047051.4177026679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428818.38182304427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0</v>
      </c>
      <c r="O200" s="190">
        <f t="shared" si="59"/>
        <v>0</v>
      </c>
      <c r="P200" s="200">
        <f t="shared" si="49"/>
        <v>0</v>
      </c>
      <c r="Q200" s="187">
        <f>IFERROR(VLOOKUP(A200,[1]Energiindhold!$A$2:$C$11,3,FALSE),IFERROR(VLOOKUP(A200,[1]Biogasudbytte!$A$2:$B$18,2,FALSE)*[1]Energiindhold!$C$10,0))*O200</f>
        <v>0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7">
        <f>IFERROR(VLOOKUP(A200,[1]Biogasudbytte!$A$2:$B$18,2,FALSE)*[1]Energiindhold!$C$10,0)*J200*IFERROR(VLOOKUP(A200,Biogasanlæg!$F$3:$G$8,2,FALSE),1)</f>
        <v>0</v>
      </c>
      <c r="T200" s="188">
        <f t="shared" si="50"/>
        <v>0</v>
      </c>
      <c r="U200" s="186">
        <f>O200*IFERROR(VLOOKUP(A200,[1]Tørstofindhold!A$2:B$24,2,FALSE),0)</f>
        <v>0</v>
      </c>
      <c r="V200" s="187">
        <f>IF(D200=År1,P200,SUM(O200,P200))*IFERROR(VLOOKUP(A200,[1]Tørstofindhold!A$2:B$24,2,FALSE),0)</f>
        <v>0</v>
      </c>
      <c r="W200" s="187">
        <f>J200*IFERROR(VLOOKUP(A200,[1]Tørstofindhold!A$2:B$24,2,FALSE),0)</f>
        <v>0</v>
      </c>
      <c r="X200" s="188">
        <f t="shared" si="51"/>
        <v>0</v>
      </c>
      <c r="Y200" s="168">
        <f t="shared" si="60"/>
        <v>0</v>
      </c>
      <c r="Z200" s="103">
        <f t="shared" si="61"/>
        <v>0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358055.10959218151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179027.55479609076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67774.717172805787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111252.83762328496</v>
      </c>
      <c r="O201" s="190">
        <f t="shared" si="59"/>
        <v>111252.83762328496</v>
      </c>
      <c r="P201" s="200">
        <f t="shared" si="49"/>
        <v>179027.55479609076</v>
      </c>
      <c r="Q201" s="187">
        <f>IFERROR(VLOOKUP(A201,[1]Energiindhold!$A$2:$C$11,3,FALSE),IFERROR(VLOOKUP(A201,[1]Biogasudbytte!$A$2:$B$18,2,FALSE)*[1]Energiindhold!$C$10,0))*O201</f>
        <v>0.2396386122405558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87">
        <f>IFERROR(VLOOKUP(A201,[1]Biogasudbytte!$A$2:$B$18,2,FALSE)*[1]Energiindhold!$C$10,0)*J201*IFERROR(VLOOKUP(A201,Biogasanlæg!$F$3:$G$8,2,FALSE),1)</f>
        <v>0.38562535303077949</v>
      </c>
      <c r="T201" s="188">
        <f t="shared" si="50"/>
        <v>0.23963861224055583</v>
      </c>
      <c r="U201" s="186">
        <f>O201*IFERROR(VLOOKUP(A201,[1]Tørstofindhold!A$2:B$24,2,FALSE),0)</f>
        <v>33375.851286985482</v>
      </c>
      <c r="V201" s="187">
        <f>IF(D201=År1,P201,SUM(O201,P201))*IFERROR(VLOOKUP(A201,[1]Tørstofindhold!A$2:B$24,2,FALSE),0)</f>
        <v>87084.117725812714</v>
      </c>
      <c r="W201" s="187">
        <f>J201*IFERROR(VLOOKUP(A201,[1]Tørstofindhold!A$2:B$24,2,FALSE),0)</f>
        <v>53708.266438827224</v>
      </c>
      <c r="X201" s="188">
        <f t="shared" si="51"/>
        <v>33375.851286985489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0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350.10096257642732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350.10096257642732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350.10096257642732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1.6464898169006801E-4</v>
      </c>
      <c r="S203" s="187">
        <f>IFERROR(VLOOKUP(A203,[1]Biogasudbytte!$A$2:$B$18,2,FALSE)*[1]Energiindhold!$C$10,0)*J203*IFERROR(VLOOKUP(A203,Biogasanlæg!$F$3:$G$8,2,FALSE),1)</f>
        <v>1.6464898169006801E-4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22.056360642314921</v>
      </c>
      <c r="W203" s="187">
        <f>J203*IFERROR(VLOOKUP(A203,[1]Tørstofindhold!A$2:B$24,2,FALSE),0)</f>
        <v>22.056360642314921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-15316.072808753132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645001.32802557282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645001.32802557282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16686.121067916127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-206637.82158539316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2190992.6315255472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1502068.0760117145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10062.940438050116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199">
        <f t="shared" si="48"/>
        <v>678861.61507578264</v>
      </c>
      <c r="O208" s="190">
        <f t="shared" si="59"/>
        <v>678861.61507578264</v>
      </c>
      <c r="P208" s="200">
        <f t="shared" si="49"/>
        <v>10062.940438050116</v>
      </c>
      <c r="Q208" s="187">
        <f>IFERROR(VLOOKUP(A208,[1]Energiindhold!$A$2:$C$11,3,FALSE),IFERROR(VLOOKUP(A208,[1]Biogasudbytte!$A$2:$B$18,2,FALSE)*[1]Energiindhold!$C$10,0))*O208</f>
        <v>1.2490205140375557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1.267535066576013</v>
      </c>
      <c r="S208" s="187">
        <f>IFERROR(VLOOKUP(A208,[1]Biogasudbytte!$A$2:$B$18,2,FALSE)*[1]Energiindhold!$C$10,0)*J208*IFERROR(VLOOKUP(A208,Biogasanlæg!$F$3:$G$8,2,FALSE),1)</f>
        <v>1.8514552538457459E-2</v>
      </c>
      <c r="T208" s="188">
        <f t="shared" si="50"/>
        <v>1.2490205140375557</v>
      </c>
      <c r="U208" s="186">
        <f>O208*IFERROR(VLOOKUP(A208,[1]Tørstofindhold!A$2:B$24,2,FALSE),0)</f>
        <v>190081.25222121915</v>
      </c>
      <c r="V208" s="187">
        <f>IF(D208=År1,P208,SUM(O208,P208))*IFERROR(VLOOKUP(A208,[1]Tørstofindhold!A$2:B$24,2,FALSE),0)</f>
        <v>192898.87554387318</v>
      </c>
      <c r="W208" s="187">
        <f>J208*IFERROR(VLOOKUP(A208,[1]Tørstofindhold!A$2:B$24,2,FALSE),0)</f>
        <v>2817.623322654033</v>
      </c>
      <c r="X208" s="188">
        <f t="shared" si="51"/>
        <v>190081.25222121915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100834.72491971773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-133067.72028032725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937754.98883303662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94889.448034412562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103520.85960187271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23065.005787969905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716279.67540878139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739344.68119675131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7.5363102231539605</v>
      </c>
      <c r="S211" s="187">
        <f>IFERROR(VLOOKUP(A211,[1]Biogasudbytte!$A$2:$B$18,2,FALSE)*[1]Energiindhold!$C$10,0)*J211*IFERROR(VLOOKUP(A211,Biogasanlæg!$F$3:$G$8,2,FALSE),1)</f>
        <v>0.13298221347077202</v>
      </c>
      <c r="T211" s="188">
        <f t="shared" si="50"/>
        <v>7.4033280096831886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628442.9790172386</v>
      </c>
      <c r="W211" s="187">
        <f>J211*IFERROR(VLOOKUP(A211,[1]Tørstofindhold!A$2:B$24,2,FALSE),0)</f>
        <v>19605.254919774419</v>
      </c>
      <c r="X211" s="188">
        <f t="shared" si="51"/>
        <v>608837.72409746423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592646.72642582119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-592646.72642582119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202910.9816220197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202910.8690139266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0.11260809309897013</v>
      </c>
      <c r="O214" s="190">
        <f t="shared" si="59"/>
        <v>0.11260809309897013</v>
      </c>
      <c r="P214" s="200">
        <f t="shared" si="49"/>
        <v>202910.8690139266</v>
      </c>
      <c r="Q214" s="187">
        <f>IFERROR(VLOOKUP(A214,[1]Energiindhold!$A$2:$C$11,3,FALSE),IFERROR(VLOOKUP(A214,[1]Biogasudbytte!$A$2:$B$18,2,FALSE)*[1]Energiindhold!$C$10,0))*O214</f>
        <v>4.8794550644994054E-7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87">
        <f>IFERROR(VLOOKUP(A214,[1]Biogasudbytte!$A$2:$B$18,2,FALSE)*[1]Energiindhold!$C$10,0)*J214*IFERROR(VLOOKUP(A214,Biogasanlæg!$F$3:$G$8,2,FALSE),1)</f>
        <v>0.74735329777276838</v>
      </c>
      <c r="T214" s="188">
        <f t="shared" si="50"/>
        <v>4.8794550644437606E-7</v>
      </c>
      <c r="U214" s="186">
        <f>O214*IFERROR(VLOOKUP(A214,[1]Tørstofindhold!A$2:B$24,2,FALSE),0)</f>
        <v>4.7295399101567451E-2</v>
      </c>
      <c r="V214" s="187">
        <f>IF(D214=År1,P214,SUM(O214,P214))*IFERROR(VLOOKUP(A214,[1]Tørstofindhold!A$2:B$24,2,FALSE),0)</f>
        <v>85222.612281248264</v>
      </c>
      <c r="W214" s="187">
        <f>J214*IFERROR(VLOOKUP(A214,[1]Tørstofindhold!A$2:B$24,2,FALSE),0)</f>
        <v>85222.564985849167</v>
      </c>
      <c r="X214" s="188">
        <f t="shared" si="51"/>
        <v>4.7295399097492918E-2</v>
      </c>
      <c r="Y214" s="168">
        <f t="shared" si="60"/>
        <v>0</v>
      </c>
      <c r="Z214" s="103">
        <f t="shared" si="61"/>
        <v>1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153987.37784910508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153987.37784910508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122853.28204903381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15892.867409817249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2409167.1046716827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721621.60770550347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952.06663022948101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1430358.5908705737</v>
      </c>
      <c r="O217" s="190">
        <f t="shared" si="59"/>
        <v>1430358.5908705737</v>
      </c>
      <c r="P217" s="200">
        <f t="shared" si="63"/>
        <v>952.06663022948101</v>
      </c>
      <c r="Q217" s="187">
        <f>IFERROR(VLOOKUP(A217,[1]Energiindhold!$A$2:$C$11,3,FALSE),IFERROR(VLOOKUP(A217,[1]Biogasudbytte!$A$2:$B$18,2,FALSE)*[1]Energiindhold!$C$10,0))*O217</f>
        <v>4.8987779235289937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4.9020386184482012</v>
      </c>
      <c r="S217" s="187">
        <f>IFERROR(VLOOKUP(A217,[1]Biogasudbytte!$A$2:$B$18,2,FALSE)*[1]Energiindhold!$C$10,0)*J217*IFERROR(VLOOKUP(A217,Biogasanlæg!$F$3:$G$8,2,FALSE),1)</f>
        <v>3.2606949192077409E-3</v>
      </c>
      <c r="T217" s="188">
        <f t="shared" si="64"/>
        <v>4.8987779235289937</v>
      </c>
      <c r="U217" s="186">
        <f>O217*IFERROR(VLOOKUP(A217,[1]Tørstofindhold!A$2:B$24,2,FALSE),0)</f>
        <v>443411.16316987784</v>
      </c>
      <c r="V217" s="187">
        <f>IF(D217=År1,P217,SUM(O217,P217))*IFERROR(VLOOKUP(A217,[1]Tørstofindhold!A$2:B$24,2,FALSE),0)</f>
        <v>443706.30382524902</v>
      </c>
      <c r="W217" s="187">
        <f>J217*IFERROR(VLOOKUP(A217,[1]Tørstofindhold!A$2:B$24,2,FALSE),0)</f>
        <v>295.14065537113913</v>
      </c>
      <c r="X217" s="188">
        <f t="shared" si="65"/>
        <v>443411.16316987789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368148.13389466272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-368148.13389466272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922789.17266620893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701319.77122631879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221469.40143989015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701319.77122631879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0.35500105499705037</v>
      </c>
      <c r="S219" s="187">
        <f>IFERROR(VLOOKUP(A219,[1]Biogasudbytte!$A$2:$B$18,2,FALSE)*[1]Energiindhold!$C$10,0)*J219*IFERROR(VLOOKUP(A219,Biogasanlæg!$F$3:$G$8,2,FALSE),1)</f>
        <v>0.35500105499705037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53300.302613200227</v>
      </c>
      <c r="W219" s="187">
        <f>J219*IFERROR(VLOOKUP(A219,[1]Tørstofindhold!A$2:B$24,2,FALSE),0)</f>
        <v>53300.302613200227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115210.53389359287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186040.49371289229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-70829.959819299416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388994.37014569982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694353.26110928762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15333.686496408332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-320692.5774599961</v>
      </c>
      <c r="O221" s="190">
        <f t="shared" si="59"/>
        <v>0</v>
      </c>
      <c r="P221" s="200">
        <f t="shared" si="63"/>
        <v>15333.686496408332</v>
      </c>
      <c r="Q221" s="187">
        <f>IFERROR(VLOOKUP(A221,[1]Energiindhold!$A$2:$C$11,3,FALSE),IFERROR(VLOOKUP(A221,[1]Biogasudbytte!$A$2:$B$18,2,FALSE)*[1]Energiindhold!$C$10,0))*O221</f>
        <v>0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5.5047934522105921E-2</v>
      </c>
      <c r="S221" s="187">
        <f>IFERROR(VLOOKUP(A221,[1]Biogasudbytte!$A$2:$B$18,2,FALSE)*[1]Energiindhold!$C$10,0)*J221*IFERROR(VLOOKUP(A221,Biogasanlæg!$F$3:$G$8,2,FALSE),1)</f>
        <v>5.5047934522105921E-2</v>
      </c>
      <c r="T221" s="188">
        <f t="shared" si="64"/>
        <v>0</v>
      </c>
      <c r="U221" s="186">
        <f>O221*IFERROR(VLOOKUP(A221,[1]Tørstofindhold!A$2:B$24,2,FALSE),0)</f>
        <v>0</v>
      </c>
      <c r="V221" s="187">
        <f>IF(D221=År1,P221,SUM(O221,P221))*IFERROR(VLOOKUP(A221,[1]Tørstofindhold!A$2:B$24,2,FALSE),0)</f>
        <v>4600.1059489224999</v>
      </c>
      <c r="W221" s="187">
        <f>J221*IFERROR(VLOOKUP(A221,[1]Tørstofindhold!A$2:B$24,2,FALSE),0)</f>
        <v>4600.1059489224999</v>
      </c>
      <c r="X221" s="188">
        <f t="shared" si="65"/>
        <v>0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222296.53737538058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-186738.89443173329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7545.7953205064359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-44429.913859121647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418150.43620360433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418150.43620360433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39419.677245239443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39419.677245239443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39419.677245239443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0.72532206131240562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0.72532206131240562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16359.166056774371</v>
      </c>
      <c r="W226" s="187">
        <f>J226*IFERROR(VLOOKUP(A226,[1]Tørstofindhold!A$2:B$24,2,FALSE),0)</f>
        <v>0</v>
      </c>
      <c r="X226" s="188">
        <f t="shared" si="65"/>
        <v>16359.166056774371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0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0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0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0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346161.09873740864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346161.09873740864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204407.79128636757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204407.79128636757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102203.89564318379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26278.769501998377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75925.126141185407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65410.493211637622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65410.493211637622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65410.493211637622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2.2893672624073167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2.2893672624073167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2381738.5992335565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103245.8768300271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24569.279216726416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2253923.4431868028</v>
      </c>
      <c r="O233" s="190">
        <f t="shared" si="59"/>
        <v>1803779.2618535154</v>
      </c>
      <c r="P233" s="200">
        <f t="shared" si="63"/>
        <v>24569.279216726416</v>
      </c>
      <c r="Q233" s="187">
        <f>IFERROR(VLOOKUP(A233,[1]Energiindhold!$A$2:$C$11,3,FALSE),IFERROR(VLOOKUP(A233,[1]Biogasudbytte!$A$2:$B$18,2,FALSE)*[1]Energiindhold!$C$10,0))*O233</f>
        <v>4.8955290678409149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4.9622110744062793</v>
      </c>
      <c r="S233" s="187">
        <f>IFERROR(VLOOKUP(A233,[1]Biogasudbytte!$A$2:$B$18,2,FALSE)*[1]Energiindhold!$C$10,0)*J233*IFERROR(VLOOKUP(A233,Biogasanlæg!$F$3:$G$8,2,FALSE),1)</f>
        <v>6.668200656536416E-2</v>
      </c>
      <c r="T233" s="188">
        <f t="shared" si="64"/>
        <v>4.8955290678409149</v>
      </c>
      <c r="U233" s="186">
        <f>O233*IFERROR(VLOOKUP(A233,[1]Tørstofindhold!A$2:B$24,2,FALSE),0)</f>
        <v>360755.85237070313</v>
      </c>
      <c r="V233" s="187">
        <f>IF(D233=År1,P233,SUM(O233,P233))*IFERROR(VLOOKUP(A233,[1]Tørstofindhold!A$2:B$24,2,FALSE),0)</f>
        <v>365669.70821404835</v>
      </c>
      <c r="W233" s="187">
        <f>J233*IFERROR(VLOOKUP(A233,[1]Tørstofindhold!A$2:B$24,2,FALSE),0)</f>
        <v>4913.8558433452836</v>
      </c>
      <c r="X233" s="188">
        <f t="shared" si="65"/>
        <v>360755.85237070307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22535.823292320583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22535.823292320583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18290.426254310609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4837.9324606189484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13452.493793691661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3344054.0907642334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1268228.6485488336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2075825.4422153998</v>
      </c>
      <c r="O236" s="190">
        <f t="shared" si="59"/>
        <v>2075825.4422153998</v>
      </c>
      <c r="P236" s="200">
        <f t="shared" si="63"/>
        <v>1268228.6485488336</v>
      </c>
      <c r="Q236" s="187">
        <f>IFERROR(VLOOKUP(A236,[1]Energiindhold!$A$2:$C$11,3,FALSE),IFERROR(VLOOKUP(A236,[1]Biogasudbytte!$A$2:$B$18,2,FALSE)*[1]Energiindhold!$C$10,0))*O236</f>
        <v>1.0358576539199069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87">
        <f>IFERROR(VLOOKUP(A236,[1]Biogasudbytte!$A$2:$B$18,2,FALSE)*[1]Energiindhold!$C$10,0)*J236*IFERROR(VLOOKUP(A236,Biogasanlæg!$F$3:$G$8,2,FALSE),1)</f>
        <v>0.63285877791235357</v>
      </c>
      <c r="T236" s="188">
        <f t="shared" si="64"/>
        <v>1.0358576539199069</v>
      </c>
      <c r="U236" s="186">
        <f>O236*IFERROR(VLOOKUP(A236,[1]Tørstofindhold!A$2:B$24,2,FALSE),0)</f>
        <v>124549.52653292398</v>
      </c>
      <c r="V236" s="187">
        <f>IF(D236=År1,P236,SUM(O236,P236))*IFERROR(VLOOKUP(A236,[1]Tørstofindhold!A$2:B$24,2,FALSE),0)</f>
        <v>200643.245445854</v>
      </c>
      <c r="W236" s="187">
        <f>J236*IFERROR(VLOOKUP(A236,[1]Tørstofindhold!A$2:B$24,2,FALSE),0)</f>
        <v>76093.71891293001</v>
      </c>
      <c r="X236" s="188">
        <f t="shared" si="65"/>
        <v>124549.52653292399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2184299.8380428459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1157678.9141627084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1026620.9238801375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1157678.9141627084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0.49872807622129489</v>
      </c>
      <c r="S237" s="187">
        <f>IFERROR(VLOOKUP(A237,[1]Biogasudbytte!$A$2:$B$18,2,FALSE)*[1]Energiindhold!$C$10,0)*J237*IFERROR(VLOOKUP(A237,Biogasanlæg!$F$3:$G$8,2,FALSE),1)</f>
        <v>0.49872807622129489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57883.945708135427</v>
      </c>
      <c r="W237" s="187">
        <f>J237*IFERROR(VLOOKUP(A237,[1]Tørstofindhold!A$2:B$24,2,FALSE),0)</f>
        <v>57883.945708135427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199670.11202830033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94143.6721787524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645037.98201828008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645037.98201828008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9.3489024359990136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319025.0352732077</v>
      </c>
      <c r="W241" s="187">
        <f>J241*IFERROR(VLOOKUP(A241,[1]Tørstofindhold!A$2:B$24,2,FALSE),0)</f>
        <v>0</v>
      </c>
      <c r="X241" s="188">
        <f t="shared" ca="1" si="65"/>
        <v>319025.0352732077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177359.22120275494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177359.22120275494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-12055.902429201011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29872.966694552277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21956.349940812179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109846697.94483337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109846697.94483337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109846697.94483337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3485476.5557184103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3027912.4262798992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457564.1294385111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0</v>
      </c>
      <c r="O248" s="190">
        <f t="shared" si="59"/>
        <v>0</v>
      </c>
      <c r="P248" s="200">
        <f t="shared" si="63"/>
        <v>0</v>
      </c>
      <c r="Q248" s="187">
        <f>IFERROR(VLOOKUP(A248,[1]Energiindhold!$A$2:$C$11,3,FALSE),IFERROR(VLOOKUP(A248,[1]Biogasudbytte!$A$2:$B$18,2,FALSE)*[1]Energiindhold!$C$10,0))*O248</f>
        <v>0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7">
        <f>IFERROR(VLOOKUP(A248,[1]Biogasudbytte!$A$2:$B$18,2,FALSE)*[1]Energiindhold!$C$10,0)*J248*IFERROR(VLOOKUP(A248,Biogasanlæg!$F$3:$G$8,2,FALSE),1)</f>
        <v>0</v>
      </c>
      <c r="T248" s="188">
        <f t="shared" si="64"/>
        <v>0</v>
      </c>
      <c r="U248" s="186">
        <f>O248*IFERROR(VLOOKUP(A248,[1]Tørstofindhold!A$2:B$24,2,FALSE),0)</f>
        <v>0</v>
      </c>
      <c r="V248" s="187">
        <f>IF(D248=År1,P248,SUM(O248,P248))*IFERROR(VLOOKUP(A248,[1]Tørstofindhold!A$2:B$24,2,FALSE),0)</f>
        <v>0</v>
      </c>
      <c r="W248" s="187">
        <f>J248*IFERROR(VLOOKUP(A248,[1]Tørstofindhold!A$2:B$24,2,FALSE),0)</f>
        <v>0</v>
      </c>
      <c r="X248" s="188">
        <f t="shared" si="65"/>
        <v>0</v>
      </c>
      <c r="Y248" s="168">
        <f t="shared" si="60"/>
        <v>0</v>
      </c>
      <c r="Z248" s="103">
        <f t="shared" si="61"/>
        <v>0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377058.10701599991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188529.05350799995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71371.713113742837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117157.3403942571</v>
      </c>
      <c r="O249" s="190">
        <f t="shared" si="59"/>
        <v>117157.3403942571</v>
      </c>
      <c r="P249" s="200">
        <f t="shared" si="63"/>
        <v>188529.05350799995</v>
      </c>
      <c r="Q249" s="187">
        <f>IFERROR(VLOOKUP(A249,[1]Energiindhold!$A$2:$C$11,3,FALSE),IFERROR(VLOOKUP(A249,[1]Biogasudbytte!$A$2:$B$18,2,FALSE)*[1]Energiindhold!$C$10,0))*O249</f>
        <v>0.25235691120922982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87">
        <f>IFERROR(VLOOKUP(A249,[1]Biogasudbytte!$A$2:$B$18,2,FALSE)*[1]Energiindhold!$C$10,0)*J249*IFERROR(VLOOKUP(A249,Biogasanlæg!$F$3:$G$8,2,FALSE),1)</f>
        <v>0.4060915812562319</v>
      </c>
      <c r="T249" s="188">
        <f t="shared" si="64"/>
        <v>0.25235691120922976</v>
      </c>
      <c r="U249" s="186">
        <f>O249*IFERROR(VLOOKUP(A249,[1]Tørstofindhold!A$2:B$24,2,FALSE),0)</f>
        <v>35147.202118277128</v>
      </c>
      <c r="V249" s="187">
        <f>IF(D249=År1,P249,SUM(O249,P249))*IFERROR(VLOOKUP(A249,[1]Tørstofindhold!A$2:B$24,2,FALSE),0)</f>
        <v>91705.91817067712</v>
      </c>
      <c r="W249" s="187">
        <f>J249*IFERROR(VLOOKUP(A249,[1]Tørstofindhold!A$2:B$24,2,FALSE),0)</f>
        <v>56558.716052399985</v>
      </c>
      <c r="X249" s="188">
        <f t="shared" si="65"/>
        <v>35147.202118277135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0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0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361.54919868427658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361.54919868427658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361.54919868427658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1.7003297264922844E-4</v>
      </c>
      <c r="S251" s="187">
        <f>IFERROR(VLOOKUP(A251,[1]Biogasudbytte!$A$2:$B$18,2,FALSE)*[1]Energiindhold!$C$10,0)*J251*IFERROR(VLOOKUP(A251,Biogasanlæg!$F$3:$G$8,2,FALSE),1)</f>
        <v>1.7003297264922844E-4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22.777599517109426</v>
      </c>
      <c r="W251" s="187">
        <f>J251*IFERROR(VLOOKUP(A251,[1]Tørstofindhold!A$2:B$24,2,FALSE),0)</f>
        <v>22.777599517109426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-17417.887295631779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675013.35123286699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675013.35123286699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17458.138688631974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-216336.87730384184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2321080.0633232924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1502068.0760117143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10149.946321457955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199">
        <f t="shared" si="62"/>
        <v>808862.04099012027</v>
      </c>
      <c r="O256" s="190">
        <f t="shared" si="59"/>
        <v>808862.04099012027</v>
      </c>
      <c r="P256" s="200">
        <f t="shared" si="63"/>
        <v>10149.946321457955</v>
      </c>
      <c r="Q256" s="187">
        <f>IFERROR(VLOOKUP(A256,[1]Energiindhold!$A$2:$C$11,3,FALSE),IFERROR(VLOOKUP(A256,[1]Biogasudbytte!$A$2:$B$18,2,FALSE)*[1]Energiindhold!$C$10,0))*O256</f>
        <v>1.4882050476666977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1.5068796801548903</v>
      </c>
      <c r="S256" s="187">
        <f>IFERROR(VLOOKUP(A256,[1]Biogasudbytte!$A$2:$B$18,2,FALSE)*[1]Energiindhold!$C$10,0)*J256*IFERROR(VLOOKUP(A256,Biogasanlæg!$F$3:$G$8,2,FALSE),1)</f>
        <v>1.8674632488192455E-2</v>
      </c>
      <c r="T256" s="188">
        <f t="shared" si="64"/>
        <v>1.4882050476666979</v>
      </c>
      <c r="U256" s="186">
        <f>O256*IFERROR(VLOOKUP(A256,[1]Tørstofindhold!A$2:B$24,2,FALSE),0)</f>
        <v>226481.37147723368</v>
      </c>
      <c r="V256" s="187">
        <f>IF(D256=År1,P256,SUM(O256,P256))*IFERROR(VLOOKUP(A256,[1]Tørstofindhold!A$2:B$24,2,FALSE),0)</f>
        <v>229323.35644724194</v>
      </c>
      <c r="W256" s="187">
        <f>J256*IFERROR(VLOOKUP(A256,[1]Tørstofindhold!A$2:B$24,2,FALSE),0)</f>
        <v>2841.9849700082277</v>
      </c>
      <c r="X256" s="188">
        <f t="shared" si="65"/>
        <v>226481.37147723371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104773.85032405822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-140095.66642595379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917722.26759868616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94889.448034412548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103062.42440743271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23390.092564080911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696380.30259275995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719770.39515684091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7.3325084602684676</v>
      </c>
      <c r="S259" s="187">
        <f>IFERROR(VLOOKUP(A259,[1]Biogasudbytte!$A$2:$B$18,2,FALSE)*[1]Energiindhold!$C$10,0)*J259*IFERROR(VLOOKUP(A259,Biogasanlæg!$F$3:$G$8,2,FALSE),1)</f>
        <v>0.13485651428191106</v>
      </c>
      <c r="T259" s="188">
        <f t="shared" si="64"/>
        <v>7.1976519459865562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611804.83588331472</v>
      </c>
      <c r="W259" s="187">
        <f>J259*IFERROR(VLOOKUP(A259,[1]Tørstofindhold!A$2:B$24,2,FALSE),0)</f>
        <v>19881.578679468774</v>
      </c>
      <c r="X259" s="188">
        <f t="shared" si="65"/>
        <v>591923.25720384601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592646.72642582108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-592646.72642582108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203334.81459864558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203334.8469193347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-3.2320689118932933E-2</v>
      </c>
      <c r="O262" s="190">
        <f t="shared" si="75"/>
        <v>0</v>
      </c>
      <c r="P262" s="200">
        <f t="shared" si="63"/>
        <v>203334.8469193347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87">
        <f>IFERROR(VLOOKUP(A262,[1]Biogasudbytte!$A$2:$B$18,2,FALSE)*[1]Energiindhold!$C$10,0)*J262*IFERROR(VLOOKUP(A262,Biogasanlæg!$F$3:$G$8,2,FALSE),1)</f>
        <v>0.74891487644684029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85400.635706120564</v>
      </c>
      <c r="W262" s="187">
        <f>J262*IFERROR(VLOOKUP(A262,[1]Tørstofindhold!A$2:B$24,2,FALSE),0)</f>
        <v>85400.635706120564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161111.91977130895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161111.91977130895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128543.17236488358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16567.664705330331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2531973.2246977086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721621.60770550335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960.24397829585621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1541142.35466465</v>
      </c>
      <c r="O265" s="190">
        <f t="shared" si="75"/>
        <v>1541142.35466465</v>
      </c>
      <c r="P265" s="200">
        <f t="shared" si="63"/>
        <v>960.24397829585621</v>
      </c>
      <c r="Q265" s="187">
        <f>IFERROR(VLOOKUP(A265,[1]Energiindhold!$A$2:$C$11,3,FALSE),IFERROR(VLOOKUP(A265,[1]Biogasudbytte!$A$2:$B$18,2,FALSE)*[1]Energiindhold!$C$10,0))*O265</f>
        <v>5.2781968047967744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5.2814855059882806</v>
      </c>
      <c r="S265" s="187">
        <f>IFERROR(VLOOKUP(A265,[1]Biogasudbytte!$A$2:$B$18,2,FALSE)*[1]Energiindhold!$C$10,0)*J265*IFERROR(VLOOKUP(A265,Biogasanlæg!$F$3:$G$8,2,FALSE),1)</f>
        <v>3.2887011915063466E-3</v>
      </c>
      <c r="T265" s="188">
        <f t="shared" si="64"/>
        <v>5.2781968047967744</v>
      </c>
      <c r="U265" s="186">
        <f>O265*IFERROR(VLOOKUP(A265,[1]Tørstofindhold!A$2:B$24,2,FALSE),0)</f>
        <v>477754.1299460415</v>
      </c>
      <c r="V265" s="187">
        <f>IF(D265=År1,P265,SUM(O265,P265))*IFERROR(VLOOKUP(A265,[1]Tørstofindhold!A$2:B$24,2,FALSE),0)</f>
        <v>478051.80557931325</v>
      </c>
      <c r="W265" s="187">
        <f>J265*IFERROR(VLOOKUP(A265,[1]Tørstofindhold!A$2:B$24,2,FALSE),0)</f>
        <v>297.67563327171541</v>
      </c>
      <c r="X265" s="188">
        <f t="shared" si="65"/>
        <v>477754.12994604156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358592.99203545041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-358592.99203545041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905156.40673249087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687918.86911669304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217237.5376157978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687918.86911669304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0.34821765235817886</v>
      </c>
      <c r="S267" s="187">
        <f>IFERROR(VLOOKUP(A267,[1]Biogasudbytte!$A$2:$B$18,2,FALSE)*[1]Energiindhold!$C$10,0)*J267*IFERROR(VLOOKUP(A267,Biogasanlæg!$F$3:$G$8,2,FALSE),1)</f>
        <v>0.34821765235817886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52281.834052868668</v>
      </c>
      <c r="W267" s="187">
        <f>J267*IFERROR(VLOOKUP(A267,[1]Tørstofindhold!A$2:B$24,2,FALSE),0)</f>
        <v>52281.834052868668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113070.46736338305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186040.49371289223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-72970.026349509179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411669.82731180527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694353.2611092875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15500.875420530891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-298184.30921801314</v>
      </c>
      <c r="O269" s="190">
        <f t="shared" si="75"/>
        <v>0</v>
      </c>
      <c r="P269" s="200">
        <f t="shared" si="63"/>
        <v>15500.875420530891</v>
      </c>
      <c r="Q269" s="187">
        <f>IFERROR(VLOOKUP(A269,[1]Energiindhold!$A$2:$C$11,3,FALSE),IFERROR(VLOOKUP(A269,[1]Biogasudbytte!$A$2:$B$18,2,FALSE)*[1]Energiindhold!$C$10,0))*O269</f>
        <v>0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5.56481427597059E-2</v>
      </c>
      <c r="S269" s="187">
        <f>IFERROR(VLOOKUP(A269,[1]Biogasudbytte!$A$2:$B$18,2,FALSE)*[1]Energiindhold!$C$10,0)*J269*IFERROR(VLOOKUP(A269,Biogasanlæg!$F$3:$G$8,2,FALSE),1)</f>
        <v>5.56481427597059E-2</v>
      </c>
      <c r="T269" s="188">
        <f t="shared" si="64"/>
        <v>0</v>
      </c>
      <c r="U269" s="186">
        <f>O269*IFERROR(VLOOKUP(A269,[1]Tørstofindhold!A$2:B$24,2,FALSE),0)</f>
        <v>0</v>
      </c>
      <c r="V269" s="187">
        <f>IF(D269=År1,P269,SUM(O269,P269))*IFERROR(VLOOKUP(A269,[1]Tørstofindhold!A$2:B$24,2,FALSE),0)</f>
        <v>4650.2626261592668</v>
      </c>
      <c r="W269" s="187">
        <f>J269*IFERROR(VLOOKUP(A269,[1]Tørstofindhold!A$2:B$24,2,FALSE),0)</f>
        <v>4650.2626261592668</v>
      </c>
      <c r="X269" s="188">
        <f t="shared" si="65"/>
        <v>0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218167.31964379738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-210046.70964768095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7305.5635465813803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-47107.150175456467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437497.02391834371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437497.02391834371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41269.159607947513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41269.159607947513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41269.159607947513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0.75935253678623404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0.75935253678623404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17126.701237298221</v>
      </c>
      <c r="W274" s="187">
        <f>J274*IFERROR(VLOOKUP(A274,[1]Tørstofindhold!A$2:B$24,2,FALSE),0)</f>
        <v>0</v>
      </c>
      <c r="X274" s="188">
        <f t="shared" si="65"/>
        <v>17126.701237298221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0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0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0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0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339731.06359710812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339731.06359710812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213654.52911119949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213654.52911119949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106827.26455559974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26278.769501998373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80548.495053601364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68369.449315583843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68369.449315583843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68369.449315583843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2.3929307260454342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2.3929307260454342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2491625.0257138005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103245.87683002709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24610.929224370735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2363768.2196594025</v>
      </c>
      <c r="O281" s="190">
        <f t="shared" si="89"/>
        <v>1926978.2416687757</v>
      </c>
      <c r="P281" s="200">
        <f t="shared" si="63"/>
        <v>24610.929224370735</v>
      </c>
      <c r="Q281" s="187">
        <f>IFERROR(VLOOKUP(A281,[1]Energiindhold!$A$2:$C$11,3,FALSE),IFERROR(VLOOKUP(A281,[1]Biogasudbytte!$A$2:$B$18,2,FALSE)*[1]Energiindhold!$C$10,0))*O281</f>
        <v>5.2298960270187242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5.2966910733708357</v>
      </c>
      <c r="S281" s="187">
        <f>IFERROR(VLOOKUP(A281,[1]Biogasudbytte!$A$2:$B$18,2,FALSE)*[1]Energiindhold!$C$10,0)*J281*IFERROR(VLOOKUP(A281,Biogasanlæg!$F$3:$G$8,2,FALSE),1)</f>
        <v>6.6795046352111156E-2</v>
      </c>
      <c r="T281" s="188">
        <f t="shared" si="64"/>
        <v>5.2298960270187242</v>
      </c>
      <c r="U281" s="186">
        <f>O281*IFERROR(VLOOKUP(A281,[1]Tørstofindhold!A$2:B$24,2,FALSE),0)</f>
        <v>385395.64833375515</v>
      </c>
      <c r="V281" s="187">
        <f>IF(D281=År1,P281,SUM(O281,P281))*IFERROR(VLOOKUP(A281,[1]Tørstofindhold!A$2:B$24,2,FALSE),0)</f>
        <v>390317.83417862933</v>
      </c>
      <c r="W281" s="187">
        <f>J281*IFERROR(VLOOKUP(A281,[1]Tørstofindhold!A$2:B$24,2,FALSE),0)</f>
        <v>4922.1858448741477</v>
      </c>
      <c r="X281" s="188">
        <f t="shared" si="65"/>
        <v>385395.64833375521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21894.979482137918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21894.979482137918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17785.773783011035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4837.9324606189475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12947.841322392087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3500281.4918378997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1327477.7098236387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2172803.782014261</v>
      </c>
      <c r="O284" s="190">
        <f t="shared" si="89"/>
        <v>2172803.782014261</v>
      </c>
      <c r="P284" s="200">
        <f t="shared" si="94"/>
        <v>1327477.7098236387</v>
      </c>
      <c r="Q284" s="187">
        <f>IFERROR(VLOOKUP(A284,[1]Energiindhold!$A$2:$C$11,3,FALSE),IFERROR(VLOOKUP(A284,[1]Biogasudbytte!$A$2:$B$18,2,FALSE)*[1]Energiindhold!$C$10,0))*O284</f>
        <v>1.0842508152629364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87">
        <f>IFERROR(VLOOKUP(A284,[1]Biogasudbytte!$A$2:$B$18,2,FALSE)*[1]Energiindhold!$C$10,0)*J284*IFERROR(VLOOKUP(A284,Biogasanlæg!$F$3:$G$8,2,FALSE),1)</f>
        <v>0.66242465197909406</v>
      </c>
      <c r="T284" s="188">
        <f t="shared" si="95"/>
        <v>1.0842508152629367</v>
      </c>
      <c r="U284" s="186">
        <f>O284*IFERROR(VLOOKUP(A284,[1]Tørstofindhold!A$2:B$24,2,FALSE),0)</f>
        <v>130368.22692085565</v>
      </c>
      <c r="V284" s="187">
        <f>IF(D284=År1,P284,SUM(O284,P284))*IFERROR(VLOOKUP(A284,[1]Tørstofindhold!A$2:B$24,2,FALSE),0)</f>
        <v>210016.88951027396</v>
      </c>
      <c r="W284" s="187">
        <f>J284*IFERROR(VLOOKUP(A284,[1]Tørstofindhold!A$2:B$24,2,FALSE),0)</f>
        <v>79648.662589418323</v>
      </c>
      <c r="X284" s="188">
        <f t="shared" si="96"/>
        <v>130368.22692085564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2091197.4416372697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1108334.6440677529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982862.79756951681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1108334.6440677529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0.47747056466438803</v>
      </c>
      <c r="S285" s="187">
        <f>IFERROR(VLOOKUP(A285,[1]Biogasudbytte!$A$2:$B$18,2,FALSE)*[1]Energiindhold!$C$10,0)*J285*IFERROR(VLOOKUP(A285,Biogasanlæg!$F$3:$G$8,2,FALSE),1)</f>
        <v>0.47747056466438803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55416.732203387648</v>
      </c>
      <c r="W285" s="187">
        <f>J285*IFERROR(VLOOKUP(A285,[1]Tørstofindhold!A$2:B$24,2,FALSE),0)</f>
        <v>55416.732203387648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194183.99559105173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83709.698034187008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585136.614594521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585136.614594521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585136.614594521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8.4807178399921028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8.4807178399921028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289398.81730154017</v>
      </c>
      <c r="W289" s="187">
        <f>J289*IFERROR(VLOOKUP(A289,[1]Tørstofindhold!A$2:B$24,2,FALSE),0)</f>
        <v>0</v>
      </c>
      <c r="X289" s="188">
        <f t="shared" ca="1" si="96"/>
        <v>289398.81730154017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161190.90184954062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161190.90184954062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4" t="s">
        <v>23</v>
      </c>
      <c r="B2" s="445"/>
      <c r="C2" s="445"/>
      <c r="D2" s="445"/>
      <c r="E2" s="445"/>
      <c r="F2" s="445"/>
      <c r="G2" s="445"/>
      <c r="H2" s="445"/>
      <c r="I2" s="445"/>
      <c r="J2" s="445"/>
      <c r="K2" s="445"/>
      <c r="L2" s="445"/>
      <c r="M2" s="445"/>
      <c r="N2" s="445"/>
      <c r="O2" s="445"/>
      <c r="P2" s="445"/>
      <c r="Q2" s="445"/>
      <c r="R2" s="445"/>
      <c r="S2" s="445"/>
      <c r="T2" s="445"/>
      <c r="U2" s="446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0" t="s">
        <v>7</v>
      </c>
      <c r="D3" s="451"/>
      <c r="E3" s="451"/>
      <c r="F3" s="451"/>
      <c r="G3" s="451"/>
      <c r="H3" s="451"/>
      <c r="I3" s="451"/>
      <c r="J3" s="451"/>
      <c r="K3" s="452"/>
      <c r="L3" s="450" t="s">
        <v>8</v>
      </c>
      <c r="M3" s="451"/>
      <c r="N3" s="451"/>
      <c r="O3" s="451"/>
      <c r="P3" s="451"/>
      <c r="Q3" s="451"/>
      <c r="R3" s="451"/>
      <c r="S3" s="451"/>
      <c r="T3" s="452"/>
      <c r="U3" s="71"/>
      <c r="W3" s="31" t="s">
        <v>275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276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277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IF(Landbrug!$E$47&gt;0,SUMIF(Landbrug!$B$32:$B$45,$B6,IF($I$4=År2,Landbrug!$D$32:$D$45,Landbrug!$E$32:$E$45)),'[1]Afgrødefordeling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IF(Landbrug!$E$47&gt;0,SUMIF(Landbrug!$B$32:$B$45,$B6,IF($R$4=År2,Landbrug!$D$32:$D$45,Landbrug!$E$32:$E$45)),'[1]Afgrødefordeling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278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IF(Landbrug!$E$47&gt;0,SUMIF(Landbrug!$B$32:$B$45,$B7,IF($I$4=År2,Landbrug!$D$32:$D$45,Landbrug!$E$32:$E$45)),'[1]Afgrødefordeling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IF(Landbrug!$E$47&gt;0,SUMIF(Landbrug!$B$32:$B$45,$B7,IF($R$4=År2,Landbrug!$D$32:$D$45,Landbrug!$E$32:$E$45)),'[1]Afgrødefordeling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279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IF(Landbrug!$E$47&gt;0,SUMIF(Landbrug!$B$32:$B$45,$B8,IF($I$4=År2,Landbrug!$D$32:$D$45,Landbrug!$E$32:$E$45)),'[1]Afgrødefordeling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IF(Landbrug!$E$47&gt;0,SUMIF(Landbrug!$B$32:$B$45,$B8,IF($R$4=År2,Landbrug!$D$32:$D$45,Landbrug!$E$32:$E$45)),'[1]Afgrødefordeling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280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IF(Landbrug!$E$47&gt;0,SUMIF(Landbrug!$B$32:$B$45,$B9,IF($I$4=År2,Landbrug!$D$32:$D$45,Landbrug!$E$32:$E$45)),'[1]Afgrødefordeling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IF(Landbrug!$E$47&gt;0,SUMIF(Landbrug!$B$32:$B$45,$B9,IF($R$4=År2,Landbrug!$D$32:$D$45,Landbrug!$E$32:$E$45)),'[1]Afgrødefordeling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IF(Landbrug!$E$47&gt;0,SUMIF(Landbrug!$B$32:$B$45,$B10,IF($I$4=År2,Landbrug!$D$32:$D$45,Landbrug!$E$32:$E$45)),'[1]Afgrødefordeling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IF(Landbrug!$E$47&gt;0,SUMIF(Landbrug!$B$32:$B$45,$B10,IF($R$4=År2,Landbrug!$D$32:$D$45,Landbrug!$E$32:$E$45)),'[1]Afgrødefordeling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IF(Landbrug!$E$47&gt;0,SUMIF(Landbrug!$B$32:$B$45,$B11,IF($I$4=År2,Landbrug!$D$32:$D$45,Landbrug!$E$32:$E$45)),'[1]Afgrødefordeling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IF(Landbrug!$E$47&gt;0,SUMIF(Landbrug!$B$32:$B$45,$B11,IF($R$4=År2,Landbrug!$D$32:$D$45,Landbrug!$E$32:$E$45)),'[1]Afgrødefordeling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IF(Landbrug!$E$47&gt;0,SUMIF(Landbrug!$B$32:$B$45,$B12,IF($I$4=År2,Landbrug!$D$32:$D$45,Landbrug!$E$32:$E$45)),'[1]Afgrødefordeling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IF(Landbrug!$E$47&gt;0,SUMIF(Landbrug!$B$32:$B$45,$B12,IF($R$4=År2,Landbrug!$D$32:$D$45,Landbrug!$E$32:$E$45)),'[1]Afgrødefordeling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IF(Landbrug!$E$47&gt;0,SUMIF(Landbrug!$B$32:$B$45,$B13,IF($I$4=År2,Landbrug!$D$32:$D$45,Landbrug!$E$32:$E$45)),'[1]Afgrødefordeling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IF(Landbrug!$E$47&gt;0,SUMIF(Landbrug!$B$32:$B$45,$B13,IF($R$4=År2,Landbrug!$D$32:$D$45,Landbrug!$E$32:$E$45)),'[1]Afgrødefordeling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IF(Landbrug!$E$47&gt;0,SUMIF(Landbrug!$B$32:$B$45,$B14,IF($I$4=År2,Landbrug!$D$32:$D$45,Landbrug!$E$32:$E$45)),'[1]Afgrødefordeling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IF(Landbrug!$E$47&gt;0,SUMIF(Landbrug!$B$32:$B$45,$B14,IF($R$4=År2,Landbrug!$D$32:$D$45,Landbrug!$E$32:$E$45)),'[1]Afgrødefordeling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IF(Landbrug!$E$47&gt;0,SUMIF(Landbrug!$B$32:$B$45,$B15,IF($I$4=År2,Landbrug!$D$32:$D$45,Landbrug!$E$32:$E$45)),'[1]Afgrødefordeling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IF(Landbrug!$E$47&gt;0,SUMIF(Landbrug!$B$32:$B$45,$B15,IF($R$4=År2,Landbrug!$D$32:$D$45,Landbrug!$E$32:$E$45)),'[1]Afgrødefordeling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IF(Landbrug!$E$47&gt;0,SUMIF(Landbrug!$B$32:$B$45,$B16,IF($I$4=År2,Landbrug!$D$32:$D$45,Landbrug!$E$32:$E$45)),'[1]Afgrødefordeling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IF(Landbrug!$E$47&gt;0,SUMIF(Landbrug!$B$32:$B$45,$B16,IF($R$4=År2,Landbrug!$D$32:$D$45,Landbrug!$E$32:$E$45)),'[1]Afgrødefordeling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IF(Landbrug!$E$47&gt;0,SUMIF(Landbrug!$B$32:$B$45,$B17,IF($I$4=År2,Landbrug!$D$32:$D$45,Landbrug!$E$32:$E$45)),'[1]Afgrødefordeling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IF(Landbrug!$E$47&gt;0,SUMIF(Landbrug!$B$32:$B$45,$B17,IF($R$4=År2,Landbrug!$D$32:$D$45,Landbrug!$E$32:$E$45)),'[1]Afgrødefordeling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IF(Landbrug!$E$47&gt;0,SUMIF(Landbrug!$B$32:$B$45,$B18,IF($I$4=År2,Landbrug!$D$32:$D$45,Landbrug!$E$32:$E$45)),'[1]Afgrødefordeling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IF(Landbrug!$E$47&gt;0,SUMIF(Landbrug!$B$32:$B$45,$B18,IF($R$4=År2,Landbrug!$D$32:$D$45,Landbrug!$E$32:$E$45)),'[1]Afgrødefordeling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IF(Landbrug!$E$47&gt;0,SUMIF(Landbrug!$B$32:$B$45,$B19,IF($I$4=År2,Landbrug!$D$32:$D$45,Landbrug!$E$32:$E$45)),'[1]Afgrødefordeling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IF(Landbrug!$E$47&gt;0,SUMIF(Landbrug!$B$32:$B$45,$B19,IF($R$4=År2,Landbrug!$D$32:$D$45,Landbrug!$E$32:$E$45)),'[1]Afgrødefordeling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0" t="s">
        <v>7</v>
      </c>
      <c r="D22" s="451"/>
      <c r="E22" s="452"/>
      <c r="F22" s="456" t="s">
        <v>8</v>
      </c>
      <c r="G22" s="451"/>
      <c r="H22" s="452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47" t="s">
        <v>24</v>
      </c>
      <c r="B29" s="448"/>
      <c r="C29" s="448"/>
      <c r="D29" s="448"/>
      <c r="E29" s="448"/>
      <c r="F29" s="448"/>
      <c r="G29" s="448"/>
      <c r="H29" s="448"/>
      <c r="I29" s="448"/>
      <c r="J29" s="448"/>
      <c r="K29" s="448"/>
      <c r="L29" s="448"/>
      <c r="M29" s="448"/>
      <c r="N29" s="448"/>
      <c r="O29" s="448"/>
      <c r="P29" s="448"/>
      <c r="Q29" s="448"/>
      <c r="R29" s="448"/>
      <c r="S29" s="448"/>
      <c r="T29" s="448"/>
      <c r="U29" s="449"/>
    </row>
    <row r="30" spans="1:21" x14ac:dyDescent="0.25">
      <c r="A30" s="56"/>
      <c r="B30" s="53"/>
      <c r="C30" s="453" t="s">
        <v>7</v>
      </c>
      <c r="D30" s="454"/>
      <c r="E30" s="454"/>
      <c r="F30" s="454"/>
      <c r="G30" s="454"/>
      <c r="H30" s="454"/>
      <c r="I30" s="454"/>
      <c r="J30" s="454"/>
      <c r="K30" s="455"/>
      <c r="L30" s="453" t="s">
        <v>8</v>
      </c>
      <c r="M30" s="454"/>
      <c r="N30" s="454"/>
      <c r="O30" s="454"/>
      <c r="P30" s="454"/>
      <c r="Q30" s="454"/>
      <c r="R30" s="454"/>
      <c r="S30" s="454"/>
      <c r="T30" s="455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IF(Landbrug!$E$47&gt;0,SUMIF(Landbrug!$B$32:$B$45,$B33,IF($I$31=År2,Landbrug!$D$32:$D$45,Landbrug!$E$32:$E$45)),'[1]Afgrødefordeling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IF(Landbrug!$E$47&gt;0,SUMIF(Landbrug!$B$32:$B$45,$B33,IF($R$31=År2,Landbrug!$D$32:$D$45,Landbrug!$E$32:$E$45)),'[1]Afgrødefordeling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IF(Landbrug!$E$47&gt;0,SUMIF(Landbrug!$B$32:$B$45,$B34,IF($I$31=År2,Landbrug!$D$32:$D$45,Landbrug!$E$32:$E$45)),'[1]Afgrødefordeling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IF(Landbrug!$E$47&gt;0,SUMIF(Landbrug!$B$32:$B$45,$B34,IF($R$31=År2,Landbrug!$D$32:$D$45,Landbrug!$E$32:$E$45)),'[1]Afgrødefordeling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IF(Landbrug!$E$47&gt;0,SUMIF(Landbrug!$B$32:$B$45,$B35,IF($I$31=År2,Landbrug!$D$32:$D$45,Landbrug!$E$32:$E$45)),'[1]Afgrødefordeling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IF(Landbrug!$E$47&gt;0,SUMIF(Landbrug!$B$32:$B$45,$B35,IF($R$31=År2,Landbrug!$D$32:$D$45,Landbrug!$E$32:$E$45)),'[1]Afgrødefordeling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IF(Landbrug!$E$47&gt;0,SUMIF(Landbrug!$B$32:$B$45,$B36,IF($I$31=År2,Landbrug!$D$32:$D$45,Landbrug!$E$32:$E$45)),'[1]Afgrødefordeling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IF(Landbrug!$E$47&gt;0,SUMIF(Landbrug!$B$32:$B$45,$B36,IF($R$31=År2,Landbrug!$D$32:$D$45,Landbrug!$E$32:$E$45)),'[1]Afgrødefordeling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IF(Landbrug!$E$47&gt;0,SUMIF(Landbrug!$B$32:$B$45,$B37,IF($I$31=År2,Landbrug!$D$32:$D$45,Landbrug!$E$32:$E$45)),'[1]Afgrødefordeling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IF(Landbrug!$E$47&gt;0,SUMIF(Landbrug!$B$32:$B$45,$B37,IF($R$31=År2,Landbrug!$D$32:$D$45,Landbrug!$E$32:$E$45)),'[1]Afgrødefordeling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IF(Landbrug!$E$47&gt;0,SUMIF(Landbrug!$B$32:$B$45,$B38,IF($I$31=År2,Landbrug!$D$32:$D$45,Landbrug!$E$32:$E$45)),'[1]Afgrødefordeling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IF(Landbrug!$E$47&gt;0,SUMIF(Landbrug!$B$32:$B$45,$B38,IF($R$31=År2,Landbrug!$D$32:$D$45,Landbrug!$E$32:$E$45)),'[1]Afgrødefordeling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IF(Landbrug!$E$47&gt;0,SUMIF(Landbrug!$B$32:$B$45,$B39,IF($I$31=År2,Landbrug!$D$32:$D$45,Landbrug!$E$32:$E$45)),'[1]Afgrødefordeling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IF(Landbrug!$E$47&gt;0,SUMIF(Landbrug!$B$32:$B$45,$B39,IF($R$31=År2,Landbrug!$D$32:$D$45,Landbrug!$E$32:$E$45)),'[1]Afgrødefordeling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IF(Landbrug!$E$47&gt;0,SUMIF(Landbrug!$B$32:$B$45,$B40,IF($I$31=År2,Landbrug!$D$32:$D$45,Landbrug!$E$32:$E$45)),'[1]Afgrødefordeling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IF(Landbrug!$E$47&gt;0,SUMIF(Landbrug!$B$32:$B$45,$B40,IF($R$31=År2,Landbrug!$D$32:$D$45,Landbrug!$E$32:$E$45)),'[1]Afgrødefordeling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IF(Landbrug!$E$47&gt;0,SUMIF(Landbrug!$B$32:$B$45,$B41,IF($I$31=År2,Landbrug!$D$32:$D$45,Landbrug!$E$32:$E$45)),'[1]Afgrødefordeling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IF(Landbrug!$E$47&gt;0,SUMIF(Landbrug!$B$32:$B$45,$B41,IF($R$31=År2,Landbrug!$D$32:$D$45,Landbrug!$E$32:$E$45)),'[1]Afgrødefordeling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IF(Landbrug!$E$47&gt;0,SUMIF(Landbrug!$B$32:$B$45,$B42,IF($I$31=År2,Landbrug!$D$32:$D$45,Landbrug!$E$32:$E$45)),'[1]Afgrødefordeling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IF(Landbrug!$E$47&gt;0,SUMIF(Landbrug!$B$32:$B$45,$B42,IF($R$31=År2,Landbrug!$D$32:$D$45,Landbrug!$E$32:$E$45)),'[1]Afgrødefordeling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IF(Landbrug!$E$47&gt;0,SUMIF(Landbrug!$B$32:$B$45,$B43,IF($I$31=År2,Landbrug!$D$32:$D$45,Landbrug!$E$32:$E$45)),'[1]Afgrødefordeling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IF(Landbrug!$E$47&gt;0,SUMIF(Landbrug!$B$32:$B$45,$B43,IF($R$31=År2,Landbrug!$D$32:$D$45,Landbrug!$E$32:$E$45)),'[1]Afgrødefordeling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IF(Landbrug!$E$47&gt;0,SUMIF(Landbrug!$B$32:$B$45,$B44,IF($I$31=År2,Landbrug!$D$32:$D$45,Landbrug!$E$32:$E$45)),'[1]Afgrødefordeling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IF(Landbrug!$E$47&gt;0,SUMIF(Landbrug!$B$32:$B$45,$B44,IF($R$31=År2,Landbrug!$D$32:$D$45,Landbrug!$E$32:$E$45)),'[1]Afgrødefordeling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IF(Landbrug!$E$47&gt;0,SUMIF(Landbrug!$B$32:$B$45,$B45,IF($I$31=År2,Landbrug!$D$32:$D$45,Landbrug!$E$32:$E$45)),'[1]Afgrødefordeling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IF(Landbrug!$E$47&gt;0,SUMIF(Landbrug!$B$32:$B$45,$B45,IF($R$31=År2,Landbrug!$D$32:$D$45,Landbrug!$E$32:$E$45)),'[1]Afgrødefordeling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IF(Landbrug!$E$47&gt;0,SUMIF(Landbrug!$B$32:$B$45,$B46,IF($I$31=År2,Landbrug!$D$32:$D$45,Landbrug!$E$32:$E$45)),'[1]Afgrødefordeling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IF(Landbrug!$E$47&gt;0,SUMIF(Landbrug!$B$32:$B$45,$B46,IF($R$31=År2,Landbrug!$D$32:$D$45,Landbrug!$E$32:$E$45)),'[1]Afgrødefordeling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0" t="s">
        <v>7</v>
      </c>
      <c r="D49" s="451"/>
      <c r="E49" s="452"/>
      <c r="F49" s="456" t="s">
        <v>8</v>
      </c>
      <c r="G49" s="451"/>
      <c r="H49" s="4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238</v>
      </c>
      <c r="AG4" s="168" t="s">
        <v>231</v>
      </c>
      <c r="AH4" s="168" t="s">
        <v>110</v>
      </c>
      <c r="AI4" s="168" t="s">
        <v>115</v>
      </c>
      <c r="AJ4" s="168" t="s">
        <v>118</v>
      </c>
      <c r="AK4" s="168" t="s">
        <v>61</v>
      </c>
    </row>
    <row r="5" spans="1:37" x14ac:dyDescent="0.25">
      <c r="A5" s="78" t="s">
        <v>109</v>
      </c>
      <c r="B5" s="237"/>
      <c r="C5" s="237"/>
      <c r="D5" s="237">
        <v>1462906</v>
      </c>
      <c r="E5" s="237">
        <v>3840095.3813778022</v>
      </c>
      <c r="F5" s="237"/>
      <c r="G5" s="237">
        <v>13632.279090274656</v>
      </c>
      <c r="H5" s="237"/>
      <c r="I5" s="237"/>
      <c r="J5" s="237">
        <v>428226</v>
      </c>
      <c r="K5" s="237">
        <v>257031</v>
      </c>
      <c r="L5" s="237"/>
      <c r="M5" s="237">
        <v>227802</v>
      </c>
      <c r="N5" s="237">
        <v>234</v>
      </c>
      <c r="O5" s="237"/>
      <c r="P5" s="237">
        <v>2444654</v>
      </c>
      <c r="Q5" s="237"/>
      <c r="R5" s="237">
        <v>11358</v>
      </c>
      <c r="S5" s="237">
        <v>25289114.74956274</v>
      </c>
      <c r="T5" s="237"/>
      <c r="U5" s="237">
        <v>990078</v>
      </c>
      <c r="V5" s="237"/>
      <c r="W5" s="237"/>
      <c r="X5" s="237"/>
      <c r="Y5" s="237">
        <v>85935</v>
      </c>
      <c r="Z5" s="237"/>
      <c r="AA5" s="237">
        <v>8334841.759060693</v>
      </c>
      <c r="AB5" s="237">
        <v>20819659.111597929</v>
      </c>
      <c r="AC5" s="237"/>
      <c r="AD5" s="237"/>
      <c r="AE5" s="237"/>
      <c r="AF5" s="237"/>
      <c r="AG5" s="237"/>
      <c r="AH5" s="237"/>
      <c r="AI5" s="237"/>
      <c r="AJ5" s="237"/>
      <c r="AK5" s="237">
        <v>64205567.280689433</v>
      </c>
    </row>
    <row r="6" spans="1:37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/>
      <c r="X6" s="237"/>
      <c r="Y6" s="237">
        <v>28645.000000000004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/>
      <c r="AI6" s="237"/>
      <c r="AJ6" s="237"/>
      <c r="AK6" s="237">
        <v>13090417.500000002</v>
      </c>
    </row>
    <row r="7" spans="1:37" x14ac:dyDescent="0.25">
      <c r="A7" s="79">
        <v>2030</v>
      </c>
      <c r="B7" s="237"/>
      <c r="C7" s="237"/>
      <c r="D7" s="237">
        <v>363995</v>
      </c>
      <c r="E7" s="237">
        <v>1505490.464025514</v>
      </c>
      <c r="F7" s="237"/>
      <c r="G7" s="237">
        <v>4521.4640303491688</v>
      </c>
      <c r="H7" s="237"/>
      <c r="I7" s="237"/>
      <c r="J7" s="237">
        <v>142742</v>
      </c>
      <c r="K7" s="237">
        <v>85677.000000000029</v>
      </c>
      <c r="L7" s="237"/>
      <c r="M7" s="237">
        <v>75933.999999999985</v>
      </c>
      <c r="N7" s="237">
        <v>78</v>
      </c>
      <c r="O7" s="237"/>
      <c r="P7" s="237">
        <v>725967.99999999977</v>
      </c>
      <c r="Q7" s="237"/>
      <c r="R7" s="237">
        <v>3786.0000000000009</v>
      </c>
      <c r="S7" s="237">
        <v>10568777.271841513</v>
      </c>
      <c r="T7" s="237"/>
      <c r="U7" s="237">
        <v>330026</v>
      </c>
      <c r="V7" s="237"/>
      <c r="W7" s="237"/>
      <c r="X7" s="237"/>
      <c r="Y7" s="237">
        <v>28644.999999999996</v>
      </c>
      <c r="Z7" s="237"/>
      <c r="AA7" s="237">
        <v>2775329.8009308982</v>
      </c>
      <c r="AB7" s="237">
        <v>9147340.4973796755</v>
      </c>
      <c r="AC7" s="237"/>
      <c r="AD7" s="237"/>
      <c r="AE7" s="237"/>
      <c r="AF7" s="237"/>
      <c r="AG7" s="237"/>
      <c r="AH7" s="237"/>
      <c r="AI7" s="237"/>
      <c r="AJ7" s="237"/>
      <c r="AK7" s="237">
        <v>25758310.498207949</v>
      </c>
    </row>
    <row r="8" spans="1:37" x14ac:dyDescent="0.25">
      <c r="A8" s="79">
        <v>2050</v>
      </c>
      <c r="B8" s="237"/>
      <c r="C8" s="237"/>
      <c r="D8" s="237">
        <v>369777</v>
      </c>
      <c r="E8" s="237">
        <v>1577517.9173522878</v>
      </c>
      <c r="F8" s="237"/>
      <c r="G8" s="237">
        <v>4669.3150599254868</v>
      </c>
      <c r="H8" s="237"/>
      <c r="I8" s="237"/>
      <c r="J8" s="237">
        <v>142742</v>
      </c>
      <c r="K8" s="237">
        <v>85676.999999999985</v>
      </c>
      <c r="L8" s="237"/>
      <c r="M8" s="237">
        <v>75934</v>
      </c>
      <c r="N8" s="237">
        <v>78</v>
      </c>
      <c r="O8" s="237"/>
      <c r="P8" s="237">
        <v>723032.00000000023</v>
      </c>
      <c r="Q8" s="237"/>
      <c r="R8" s="237">
        <v>3786</v>
      </c>
      <c r="S8" s="237">
        <v>10366827.811054559</v>
      </c>
      <c r="T8" s="237"/>
      <c r="U8" s="237">
        <v>330026</v>
      </c>
      <c r="V8" s="237"/>
      <c r="W8" s="237"/>
      <c r="X8" s="237"/>
      <c r="Y8" s="237">
        <v>28645.000000000007</v>
      </c>
      <c r="Z8" s="237"/>
      <c r="AA8" s="237">
        <v>2890677.9581297943</v>
      </c>
      <c r="AB8" s="237">
        <v>8757449.2808849197</v>
      </c>
      <c r="AC8" s="237"/>
      <c r="AD8" s="237"/>
      <c r="AE8" s="237"/>
      <c r="AF8" s="237"/>
      <c r="AG8" s="237"/>
      <c r="AH8" s="237"/>
      <c r="AI8" s="237"/>
      <c r="AJ8" s="237"/>
      <c r="AK8" s="237">
        <v>25356839.282481484</v>
      </c>
    </row>
    <row r="9" spans="1:37" x14ac:dyDescent="0.25">
      <c r="A9" s="78" t="s">
        <v>112</v>
      </c>
      <c r="B9" s="237"/>
      <c r="C9" s="237">
        <v>217245.27668679622</v>
      </c>
      <c r="D9" s="237"/>
      <c r="E9" s="237"/>
      <c r="F9" s="237"/>
      <c r="G9" s="237"/>
      <c r="H9" s="237"/>
      <c r="I9" s="237"/>
      <c r="J9" s="237"/>
      <c r="K9" s="237">
        <v>41219273.95581004</v>
      </c>
      <c r="L9" s="237"/>
      <c r="M9" s="237">
        <v>2603926.024732016</v>
      </c>
      <c r="N9" s="237"/>
      <c r="O9" s="237">
        <v>16263222.796414331</v>
      </c>
      <c r="P9" s="237"/>
      <c r="Q9" s="237">
        <v>0</v>
      </c>
      <c r="R9" s="237">
        <v>19802510.429103382</v>
      </c>
      <c r="S9" s="237"/>
      <c r="T9" s="237">
        <v>5105264.0021397118</v>
      </c>
      <c r="U9" s="237">
        <v>19054221.142737754</v>
      </c>
      <c r="V9" s="237"/>
      <c r="W9" s="237"/>
      <c r="X9" s="237"/>
      <c r="Y9" s="237">
        <v>2833240.4834569679</v>
      </c>
      <c r="Z9" s="237">
        <v>132761.00241970882</v>
      </c>
      <c r="AA9" s="237"/>
      <c r="AB9" s="237"/>
      <c r="AC9" s="237"/>
      <c r="AD9" s="237"/>
      <c r="AE9" s="237"/>
      <c r="AF9" s="237">
        <v>721133.62677978189</v>
      </c>
      <c r="AG9" s="237"/>
      <c r="AH9" s="237"/>
      <c r="AI9" s="237"/>
      <c r="AJ9" s="237"/>
      <c r="AK9" s="237">
        <v>107952798.74028048</v>
      </c>
    </row>
    <row r="10" spans="1:37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240377.87559326066</v>
      </c>
      <c r="AG10" s="237"/>
      <c r="AH10" s="237"/>
      <c r="AI10" s="237"/>
      <c r="AJ10" s="237"/>
      <c r="AK10" s="237">
        <v>35984266.24676016</v>
      </c>
    </row>
    <row r="11" spans="1:37" x14ac:dyDescent="0.25">
      <c r="A11" s="79">
        <v>2030</v>
      </c>
      <c r="B11" s="237"/>
      <c r="C11" s="237">
        <v>72415.092228932073</v>
      </c>
      <c r="D11" s="237"/>
      <c r="E11" s="237"/>
      <c r="F11" s="237"/>
      <c r="G11" s="237"/>
      <c r="H11" s="237"/>
      <c r="I11" s="237"/>
      <c r="J11" s="237"/>
      <c r="K11" s="237">
        <v>13739757.985270012</v>
      </c>
      <c r="L11" s="237"/>
      <c r="M11" s="237">
        <v>867975.34157733864</v>
      </c>
      <c r="N11" s="237"/>
      <c r="O11" s="237">
        <v>5421074.2654714435</v>
      </c>
      <c r="P11" s="237"/>
      <c r="Q11" s="237">
        <v>0</v>
      </c>
      <c r="R11" s="237">
        <v>6600836.809701127</v>
      </c>
      <c r="S11" s="237"/>
      <c r="T11" s="237">
        <v>1701754.6673799036</v>
      </c>
      <c r="U11" s="237">
        <v>6351407.0475792503</v>
      </c>
      <c r="V11" s="237"/>
      <c r="W11" s="237"/>
      <c r="X11" s="237"/>
      <c r="Y11" s="237">
        <v>944413.49448565592</v>
      </c>
      <c r="Z11" s="237">
        <v>44253.667473236274</v>
      </c>
      <c r="AA11" s="237"/>
      <c r="AB11" s="237"/>
      <c r="AC11" s="237"/>
      <c r="AD11" s="237"/>
      <c r="AE11" s="237"/>
      <c r="AF11" s="237">
        <v>240377.87559326063</v>
      </c>
      <c r="AG11" s="237"/>
      <c r="AH11" s="237"/>
      <c r="AI11" s="237"/>
      <c r="AJ11" s="237"/>
      <c r="AK11" s="237">
        <v>35984266.246760152</v>
      </c>
    </row>
    <row r="12" spans="1:37" x14ac:dyDescent="0.25">
      <c r="A12" s="79">
        <v>2050</v>
      </c>
      <c r="B12" s="237"/>
      <c r="C12" s="237">
        <v>72415.092228932073</v>
      </c>
      <c r="D12" s="237"/>
      <c r="E12" s="237"/>
      <c r="F12" s="237"/>
      <c r="G12" s="237"/>
      <c r="H12" s="237"/>
      <c r="I12" s="237"/>
      <c r="J12" s="237"/>
      <c r="K12" s="237">
        <v>13739757.985270012</v>
      </c>
      <c r="L12" s="237"/>
      <c r="M12" s="237">
        <v>867975.34157733864</v>
      </c>
      <c r="N12" s="237"/>
      <c r="O12" s="237">
        <v>5421074.2654714435</v>
      </c>
      <c r="P12" s="237"/>
      <c r="Q12" s="237">
        <v>0</v>
      </c>
      <c r="R12" s="237">
        <v>6600836.809701127</v>
      </c>
      <c r="S12" s="237"/>
      <c r="T12" s="237">
        <v>1701754.6673799036</v>
      </c>
      <c r="U12" s="237">
        <v>6351407.0475792503</v>
      </c>
      <c r="V12" s="237"/>
      <c r="W12" s="237"/>
      <c r="X12" s="237"/>
      <c r="Y12" s="237">
        <v>944413.49448565592</v>
      </c>
      <c r="Z12" s="237">
        <v>44253.667473236274</v>
      </c>
      <c r="AA12" s="237"/>
      <c r="AB12" s="237"/>
      <c r="AC12" s="237"/>
      <c r="AD12" s="237"/>
      <c r="AE12" s="237"/>
      <c r="AF12" s="237">
        <v>240377.87559326063</v>
      </c>
      <c r="AG12" s="237"/>
      <c r="AH12" s="237"/>
      <c r="AI12" s="237"/>
      <c r="AJ12" s="237"/>
      <c r="AK12" s="237">
        <v>35984266.246760152</v>
      </c>
    </row>
    <row r="13" spans="1:37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>
        <v>9638396.1067842171</v>
      </c>
    </row>
    <row r="14" spans="1:37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>
        <v>3083197.0190696353</v>
      </c>
    </row>
    <row r="15" spans="1:37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>
        <v>3209159.2069397997</v>
      </c>
    </row>
    <row r="16" spans="1:37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>
        <v>3346039.8807747816</v>
      </c>
    </row>
    <row r="17" spans="1:37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5397115.7608660124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652261.37250543782</v>
      </c>
      <c r="AE17" s="237">
        <v>8445344.7369239964</v>
      </c>
      <c r="AF17" s="237"/>
      <c r="AG17" s="237">
        <v>577039.41724414949</v>
      </c>
      <c r="AH17" s="237"/>
      <c r="AI17" s="237"/>
      <c r="AJ17" s="237"/>
      <c r="AK17" s="237">
        <v>18019954.287539598</v>
      </c>
    </row>
    <row r="18" spans="1:37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209782.38739500003</v>
      </c>
      <c r="AE18" s="237">
        <v>3010238.4923246857</v>
      </c>
      <c r="AF18" s="237"/>
      <c r="AG18" s="237">
        <v>112887.06079513082</v>
      </c>
      <c r="AH18" s="237"/>
      <c r="AI18" s="237"/>
      <c r="AJ18" s="237"/>
      <c r="AK18" s="237">
        <v>6209404.1530503789</v>
      </c>
    </row>
    <row r="19" spans="1:37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1802534.1213624873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216936.14364827855</v>
      </c>
      <c r="AE19" s="237">
        <v>2848752.9835421797</v>
      </c>
      <c r="AF19" s="237"/>
      <c r="AG19" s="237">
        <v>227903.51886082417</v>
      </c>
      <c r="AH19" s="237"/>
      <c r="AI19" s="237"/>
      <c r="AJ19" s="237"/>
      <c r="AK19" s="237">
        <v>6078857.7674137698</v>
      </c>
    </row>
    <row r="20" spans="1:37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1700816.4269679631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225542.84146215921</v>
      </c>
      <c r="AE20" s="237">
        <v>2586353.261057131</v>
      </c>
      <c r="AF20" s="237"/>
      <c r="AG20" s="237">
        <v>236248.83758819452</v>
      </c>
      <c r="AH20" s="237"/>
      <c r="AI20" s="237"/>
      <c r="AJ20" s="237"/>
      <c r="AK20" s="237">
        <v>5731692.3670754479</v>
      </c>
    </row>
    <row r="21" spans="1:37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>
        <v>104203.4407339669</v>
      </c>
      <c r="AH21" s="237"/>
      <c r="AI21" s="237"/>
      <c r="AJ21" s="237">
        <v>2323859.5027345954</v>
      </c>
      <c r="AK21" s="237">
        <v>2428062.9434685623</v>
      </c>
    </row>
    <row r="22" spans="1:37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>
        <v>104203.4407339669</v>
      </c>
      <c r="AH22" s="237"/>
      <c r="AI22" s="237"/>
      <c r="AJ22" s="237">
        <v>827693.20492220437</v>
      </c>
      <c r="AK22" s="237">
        <v>931896.64565617125</v>
      </c>
    </row>
    <row r="23" spans="1:37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>
        <v>0</v>
      </c>
      <c r="AH23" s="237"/>
      <c r="AI23" s="237"/>
      <c r="AJ23" s="237">
        <v>783291.25515859458</v>
      </c>
      <c r="AK23" s="237">
        <v>783291.25515859458</v>
      </c>
    </row>
    <row r="24" spans="1:37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>
        <v>0</v>
      </c>
      <c r="AH24" s="237"/>
      <c r="AI24" s="237"/>
      <c r="AJ24" s="237">
        <v>712875.04265379638</v>
      </c>
      <c r="AK24" s="237">
        <v>712875.04265379638</v>
      </c>
    </row>
    <row r="25" spans="1:37" x14ac:dyDescent="0.25">
      <c r="A25" s="78" t="s">
        <v>114</v>
      </c>
      <c r="B25" s="237"/>
      <c r="C25" s="237"/>
      <c r="D25" s="237"/>
      <c r="E25" s="237">
        <v>1990903.880093025</v>
      </c>
      <c r="F25" s="237"/>
      <c r="G25" s="237">
        <v>13632.279090274656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16307734.043721568</v>
      </c>
      <c r="T25" s="237"/>
      <c r="U25" s="237"/>
      <c r="V25" s="237"/>
      <c r="W25" s="237"/>
      <c r="X25" s="237"/>
      <c r="Y25" s="237"/>
      <c r="Z25" s="237"/>
      <c r="AA25" s="237"/>
      <c r="AB25" s="237">
        <v>30619963.111542813</v>
      </c>
      <c r="AC25" s="237"/>
      <c r="AD25" s="237"/>
      <c r="AE25" s="237"/>
      <c r="AF25" s="237"/>
      <c r="AG25" s="237"/>
      <c r="AH25" s="237">
        <v>49812146.382281654</v>
      </c>
      <c r="AI25" s="237">
        <v>2784951.9740183875</v>
      </c>
      <c r="AJ25" s="237"/>
      <c r="AK25" s="237">
        <v>101529331.67074773</v>
      </c>
    </row>
    <row r="26" spans="1:37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>
        <v>8803491.7355084848</v>
      </c>
      <c r="AI26" s="237">
        <v>944815.08868008247</v>
      </c>
      <c r="AJ26" s="237"/>
      <c r="AK26" s="237">
        <v>35015134.317045711</v>
      </c>
    </row>
    <row r="27" spans="1:37" x14ac:dyDescent="0.25">
      <c r="A27" s="79">
        <v>2030</v>
      </c>
      <c r="B27" s="237"/>
      <c r="C27" s="237"/>
      <c r="D27" s="237"/>
      <c r="E27" s="237">
        <v>569935.67566680163</v>
      </c>
      <c r="F27" s="237"/>
      <c r="G27" s="237">
        <v>4521.4640303491688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3337508.6121604778</v>
      </c>
      <c r="T27" s="237"/>
      <c r="U27" s="237"/>
      <c r="V27" s="237"/>
      <c r="W27" s="237"/>
      <c r="X27" s="237"/>
      <c r="Y27" s="237"/>
      <c r="Z27" s="237"/>
      <c r="AA27" s="237"/>
      <c r="AB27" s="237">
        <v>8111792.5165442396</v>
      </c>
      <c r="AC27" s="237"/>
      <c r="AD27" s="237"/>
      <c r="AE27" s="237"/>
      <c r="AF27" s="237"/>
      <c r="AG27" s="237"/>
      <c r="AH27" s="237">
        <v>20758258.546328586</v>
      </c>
      <c r="AI27" s="237">
        <v>936058.04505746253</v>
      </c>
      <c r="AJ27" s="237"/>
      <c r="AK27" s="237">
        <v>33718074.859787919</v>
      </c>
    </row>
    <row r="28" spans="1:37" x14ac:dyDescent="0.25">
      <c r="A28" s="79">
        <v>2050</v>
      </c>
      <c r="B28" s="237"/>
      <c r="C28" s="237"/>
      <c r="D28" s="237"/>
      <c r="E28" s="237">
        <v>597203.21156908036</v>
      </c>
      <c r="F28" s="237"/>
      <c r="G28" s="237">
        <v>4669.3150599254868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3273735.0982277556</v>
      </c>
      <c r="T28" s="237"/>
      <c r="U28" s="237"/>
      <c r="V28" s="237"/>
      <c r="W28" s="237"/>
      <c r="X28" s="237"/>
      <c r="Y28" s="237"/>
      <c r="Z28" s="237"/>
      <c r="AA28" s="237"/>
      <c r="AB28" s="237">
        <v>7766039.9283319106</v>
      </c>
      <c r="AC28" s="237"/>
      <c r="AD28" s="237"/>
      <c r="AE28" s="237"/>
      <c r="AF28" s="237"/>
      <c r="AG28" s="237"/>
      <c r="AH28" s="237">
        <v>20250396.100444585</v>
      </c>
      <c r="AI28" s="237">
        <v>904078.84028084262</v>
      </c>
      <c r="AJ28" s="237"/>
      <c r="AK28" s="237">
        <v>32796122.493914101</v>
      </c>
    </row>
    <row r="29" spans="1:37" x14ac:dyDescent="0.25">
      <c r="A29" s="78" t="s">
        <v>237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>
        <v>2128883.9311816138</v>
      </c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>
        <v>2128883.9311816138</v>
      </c>
    </row>
    <row r="30" spans="1:37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>
        <v>678407.81727843033</v>
      </c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>
        <v>678407.81727843033</v>
      </c>
    </row>
    <row r="31" spans="1:37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>
        <v>712198.49644007557</v>
      </c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>
        <v>712198.49644007557</v>
      </c>
    </row>
    <row r="32" spans="1:37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>
        <v>738277.61746310792</v>
      </c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>
        <v>738277.61746310792</v>
      </c>
    </row>
    <row r="33" spans="1:37" x14ac:dyDescent="0.25">
      <c r="A33" s="78" t="s">
        <v>61</v>
      </c>
      <c r="B33" s="237">
        <v>182574.19618217932</v>
      </c>
      <c r="C33" s="237">
        <v>217245.27668679622</v>
      </c>
      <c r="D33" s="237">
        <v>1462906</v>
      </c>
      <c r="E33" s="237">
        <v>5830999.2614708273</v>
      </c>
      <c r="F33" s="237">
        <v>281468.55244752642</v>
      </c>
      <c r="G33" s="237">
        <v>27264.558180549313</v>
      </c>
      <c r="H33" s="237">
        <v>197788.71253069426</v>
      </c>
      <c r="I33" s="237">
        <v>1445379.0531089196</v>
      </c>
      <c r="J33" s="237">
        <v>428226</v>
      </c>
      <c r="K33" s="237">
        <v>41476304.95581004</v>
      </c>
      <c r="L33" s="237">
        <v>1513844.376677237</v>
      </c>
      <c r="M33" s="237">
        <v>8228843.7855980285</v>
      </c>
      <c r="N33" s="237">
        <v>2948427</v>
      </c>
      <c r="O33" s="237">
        <v>16263222.796414331</v>
      </c>
      <c r="P33" s="237">
        <v>2444654</v>
      </c>
      <c r="Q33" s="237">
        <v>692260.49385742994</v>
      </c>
      <c r="R33" s="237">
        <v>21472250.711091511</v>
      </c>
      <c r="S33" s="237">
        <v>41596848.793284312</v>
      </c>
      <c r="T33" s="237">
        <v>5105264.0021397118</v>
      </c>
      <c r="U33" s="237">
        <v>20044299.142737754</v>
      </c>
      <c r="V33" s="237">
        <v>2647325.8446415998</v>
      </c>
      <c r="W33" s="237">
        <v>336392.95646566537</v>
      </c>
      <c r="X33" s="237">
        <v>2128883.9311816138</v>
      </c>
      <c r="Y33" s="237">
        <v>2919175.4834569679</v>
      </c>
      <c r="Z33" s="237">
        <v>132761.00241970882</v>
      </c>
      <c r="AA33" s="237">
        <v>8334841.759060693</v>
      </c>
      <c r="AB33" s="237">
        <v>51439622.223140746</v>
      </c>
      <c r="AC33" s="237">
        <v>682979.63888483576</v>
      </c>
      <c r="AD33" s="237">
        <v>652261.37250543782</v>
      </c>
      <c r="AE33" s="237">
        <v>8445344.7369239964</v>
      </c>
      <c r="AF33" s="237">
        <v>721133.62677978189</v>
      </c>
      <c r="AG33" s="237">
        <v>681242.85797811637</v>
      </c>
      <c r="AH33" s="237">
        <v>49812146.382281654</v>
      </c>
      <c r="AI33" s="237">
        <v>2784951.9740183875</v>
      </c>
      <c r="AJ33" s="237">
        <v>2323859.5027345954</v>
      </c>
      <c r="AK33" s="237">
        <v>305902994.96069169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281</v>
      </c>
      <c r="B2" s="78">
        <v>1</v>
      </c>
    </row>
    <row r="4" spans="1:10" x14ac:dyDescent="0.25">
      <c r="A4" s="77" t="s">
        <v>309</v>
      </c>
      <c r="B4" s="77" t="s">
        <v>62</v>
      </c>
    </row>
    <row r="5" spans="1:10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14</v>
      </c>
      <c r="G5" s="168" t="s">
        <v>158</v>
      </c>
      <c r="H5" s="168" t="s">
        <v>54</v>
      </c>
      <c r="I5" s="168" t="s">
        <v>159</v>
      </c>
      <c r="J5" s="168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2.825725611182861E-2</v>
      </c>
      <c r="C7" s="76">
        <v>210965.35838487741</v>
      </c>
      <c r="D7" s="76">
        <v>0</v>
      </c>
      <c r="E7" s="76">
        <v>936058.04505746253</v>
      </c>
      <c r="F7" s="76">
        <v>0</v>
      </c>
      <c r="G7" s="76">
        <v>142742</v>
      </c>
      <c r="H7" s="76">
        <v>437443.77822737186</v>
      </c>
      <c r="I7" s="76">
        <v>5421074.2654714435</v>
      </c>
      <c r="J7" s="76">
        <v>7148283.475398412</v>
      </c>
    </row>
    <row r="8" spans="1:10" x14ac:dyDescent="0.25">
      <c r="A8" s="78">
        <v>2050</v>
      </c>
      <c r="B8" s="76">
        <v>0.18489040050189942</v>
      </c>
      <c r="C8" s="76">
        <v>223376.70355809579</v>
      </c>
      <c r="D8" s="76">
        <v>0.11492812394862995</v>
      </c>
      <c r="E8" s="76">
        <v>904078.84028084262</v>
      </c>
      <c r="F8" s="76">
        <v>6687.6021110492293</v>
      </c>
      <c r="G8" s="76">
        <v>142742</v>
      </c>
      <c r="H8" s="76">
        <v>456262.55953572609</v>
      </c>
      <c r="I8" s="76">
        <v>5421074.2654714435</v>
      </c>
      <c r="J8" s="76">
        <v>7154222.2707756814</v>
      </c>
    </row>
    <row r="9" spans="1:10" x14ac:dyDescent="0.25">
      <c r="A9" s="78" t="s">
        <v>61</v>
      </c>
      <c r="B9" s="76">
        <v>370459.88762915425</v>
      </c>
      <c r="C9" s="76">
        <v>637991.68294847931</v>
      </c>
      <c r="D9" s="76">
        <v>282332.14526922622</v>
      </c>
      <c r="E9" s="76">
        <v>2784951.9740183875</v>
      </c>
      <c r="F9" s="76">
        <v>6687.6021110492293</v>
      </c>
      <c r="G9" s="76">
        <v>428226</v>
      </c>
      <c r="H9" s="76">
        <v>1314336.3276045257</v>
      </c>
      <c r="I9" s="76">
        <v>16263222.796414331</v>
      </c>
      <c r="J9" s="76">
        <v>22088208.415995155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7" width="9.85546875" style="168" bestFit="1" customWidth="1"/>
    <col min="8" max="8" width="11" style="168" bestFit="1" customWidth="1"/>
    <col min="9" max="9" width="13.140625" style="168" bestFit="1" customWidth="1"/>
    <col min="10" max="11" width="9.85546875" style="168" bestFit="1" customWidth="1"/>
    <col min="12" max="12" width="13.85546875" style="168" bestFit="1" customWidth="1"/>
    <col min="13" max="13" width="9.85546875" style="168" bestFit="1" customWidth="1"/>
    <col min="14" max="14" width="16" style="168" bestFit="1" customWidth="1"/>
    <col min="15" max="15" width="10" style="168" bestFit="1" customWidth="1"/>
    <col min="16" max="16" width="8.7109375" style="168" bestFit="1" customWidth="1"/>
    <col min="17" max="17" width="11" style="168" bestFit="1" customWidth="1"/>
    <col min="18" max="18" width="9.85546875" style="168" bestFit="1" customWidth="1"/>
    <col min="19" max="19" width="21" style="168" bestFit="1" customWidth="1"/>
    <col min="20" max="20" width="20.7109375" style="168" bestFit="1" customWidth="1"/>
    <col min="21" max="21" width="9.85546875" style="168" bestFit="1" customWidth="1"/>
    <col min="22" max="22" width="8.28515625" style="168" bestFit="1" customWidth="1"/>
    <col min="23" max="23" width="16" style="168" bestFit="1" customWidth="1"/>
    <col min="24" max="25" width="9.85546875" style="168" bestFit="1" customWidth="1"/>
    <col min="26" max="26" width="9.28515625" style="168" bestFit="1" customWidth="1"/>
    <col min="27" max="30" width="12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303</v>
      </c>
      <c r="B2" s="78">
        <v>1</v>
      </c>
    </row>
    <row r="4" spans="1:48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103</v>
      </c>
      <c r="J5" s="168" t="s">
        <v>12</v>
      </c>
      <c r="K5" s="168" t="s">
        <v>48</v>
      </c>
      <c r="L5" s="168" t="s">
        <v>108</v>
      </c>
      <c r="M5" s="168" t="s">
        <v>53</v>
      </c>
      <c r="N5" s="168" t="s">
        <v>116</v>
      </c>
      <c r="O5" s="168" t="s">
        <v>106</v>
      </c>
      <c r="P5" s="168" t="s">
        <v>14</v>
      </c>
      <c r="Q5" s="168" t="s">
        <v>117</v>
      </c>
      <c r="R5" s="168" t="s">
        <v>52</v>
      </c>
      <c r="S5" s="168" t="s">
        <v>121</v>
      </c>
      <c r="T5" s="168" t="s">
        <v>107</v>
      </c>
      <c r="U5" s="168" t="s">
        <v>13</v>
      </c>
      <c r="V5" s="168" t="s">
        <v>99</v>
      </c>
      <c r="W5" s="168" t="s">
        <v>140</v>
      </c>
      <c r="X5" s="168" t="s">
        <v>56</v>
      </c>
      <c r="Y5" s="168" t="s">
        <v>55</v>
      </c>
      <c r="Z5" s="168" t="s">
        <v>238</v>
      </c>
      <c r="AA5" s="168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226255.77627432195</v>
      </c>
      <c r="D7" s="98">
        <v>2921356.2946739867</v>
      </c>
      <c r="E7" s="98">
        <v>935554.7883587121</v>
      </c>
      <c r="F7" s="98">
        <v>131018.05015567706</v>
      </c>
      <c r="G7" s="98">
        <v>1570157.2016349281</v>
      </c>
      <c r="H7" s="98">
        <v>4828921.2485613981</v>
      </c>
      <c r="I7" s="98">
        <v>0.40288562423666008</v>
      </c>
      <c r="J7" s="98">
        <v>2134206.5118205468</v>
      </c>
      <c r="K7" s="98">
        <v>2423533.1724211206</v>
      </c>
      <c r="L7" s="98">
        <v>34449.731880352119</v>
      </c>
      <c r="M7" s="98">
        <v>1690869.0750561175</v>
      </c>
      <c r="N7" s="98">
        <v>2468531.1111667752</v>
      </c>
      <c r="O7" s="98">
        <v>279460.19505556813</v>
      </c>
      <c r="P7" s="98">
        <v>1709.9716434609509</v>
      </c>
      <c r="Q7" s="98">
        <v>5216592.6341052745</v>
      </c>
      <c r="R7" s="98">
        <v>1803779.2618535154</v>
      </c>
      <c r="S7" s="98">
        <v>213658.900448664</v>
      </c>
      <c r="T7" s="98">
        <v>103730.08649485061</v>
      </c>
      <c r="U7" s="98">
        <v>1350281.1539118693</v>
      </c>
      <c r="V7" s="98">
        <v>120600</v>
      </c>
      <c r="W7" s="98">
        <v>4542635.2873380352</v>
      </c>
      <c r="X7" s="98">
        <v>954977.96501922607</v>
      </c>
      <c r="Y7" s="98">
        <v>2101303.8465657956</v>
      </c>
      <c r="Z7" s="98">
        <v>115721.37262677713</v>
      </c>
      <c r="AA7" s="98">
        <v>36340250.344565757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236872.5084400234</v>
      </c>
      <c r="D8" s="98">
        <v>3060146.2519406481</v>
      </c>
      <c r="E8" s="98">
        <v>980314.70578320744</v>
      </c>
      <c r="F8" s="98">
        <v>119570.06432731522</v>
      </c>
      <c r="G8" s="98">
        <v>1633518.8473632084</v>
      </c>
      <c r="H8" s="98">
        <v>5767099.8210406285</v>
      </c>
      <c r="I8" s="98"/>
      <c r="J8" s="98">
        <v>2208063.52547062</v>
      </c>
      <c r="K8" s="98">
        <v>2802589.9232048662</v>
      </c>
      <c r="L8" s="98">
        <v>2199.2700615431677</v>
      </c>
      <c r="M8" s="98">
        <v>2083345.8918383992</v>
      </c>
      <c r="N8" s="98">
        <v>2368708.1871831375</v>
      </c>
      <c r="O8" s="98">
        <v>279460.19505556813</v>
      </c>
      <c r="P8" s="98"/>
      <c r="Q8" s="98">
        <v>5119693.0284815514</v>
      </c>
      <c r="R8" s="98">
        <v>1926978.2416687757</v>
      </c>
      <c r="S8" s="98">
        <v>207462.14120035616</v>
      </c>
      <c r="T8" s="98">
        <v>99632.354577237478</v>
      </c>
      <c r="U8" s="98">
        <v>1297233.4809750344</v>
      </c>
      <c r="V8" s="98">
        <v>120600</v>
      </c>
      <c r="W8" s="98">
        <v>4731436.1314918958</v>
      </c>
      <c r="X8" s="98">
        <v>989747.08638991043</v>
      </c>
      <c r="Y8" s="98">
        <v>2178741.0896790312</v>
      </c>
      <c r="Z8" s="98">
        <v>128760.9331382933</v>
      </c>
      <c r="AA8" s="98">
        <v>38504491.046988532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675839.29447009217</v>
      </c>
      <c r="D9" s="98">
        <v>9212031.6188561469</v>
      </c>
      <c r="E9" s="98">
        <v>3268087.5012847767</v>
      </c>
      <c r="F9" s="98">
        <v>388863.39451189141</v>
      </c>
      <c r="G9" s="98">
        <v>4706234.0846063513</v>
      </c>
      <c r="H9" s="98">
        <v>14714024.779902194</v>
      </c>
      <c r="I9" s="98">
        <v>0.40288562423666008</v>
      </c>
      <c r="J9" s="98">
        <v>6383143.788157301</v>
      </c>
      <c r="K9" s="98">
        <v>7200793.4249374056</v>
      </c>
      <c r="L9" s="98">
        <v>88541.13456199161</v>
      </c>
      <c r="M9" s="98">
        <v>5040477.2131620087</v>
      </c>
      <c r="N9" s="98">
        <v>7374022.539678853</v>
      </c>
      <c r="O9" s="98">
        <v>559800.49011113623</v>
      </c>
      <c r="P9" s="98">
        <v>9774.1779835575144</v>
      </c>
      <c r="Q9" s="98">
        <v>15605285.662586827</v>
      </c>
      <c r="R9" s="98">
        <v>5387122.1450232053</v>
      </c>
      <c r="S9" s="98">
        <v>638131.40908454335</v>
      </c>
      <c r="T9" s="98">
        <v>309308.7526440433</v>
      </c>
      <c r="U9" s="98">
        <v>4030166.0660658106</v>
      </c>
      <c r="V9" s="98">
        <v>241276.5</v>
      </c>
      <c r="W9" s="98">
        <v>13642395.32050859</v>
      </c>
      <c r="X9" s="98">
        <v>2856299.6938942028</v>
      </c>
      <c r="Y9" s="98">
        <v>6285147.1076456029</v>
      </c>
      <c r="Z9" s="98">
        <v>343308.33881102497</v>
      </c>
      <c r="AA9" s="98">
        <v>109469935.41306563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316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288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19.810752704992638</v>
      </c>
      <c r="C7" s="235">
        <v>0</v>
      </c>
      <c r="D7" s="235">
        <v>19.850360529489279</v>
      </c>
      <c r="E7" s="235">
        <v>26.93090541898259</v>
      </c>
      <c r="F7" s="235">
        <v>0.35905402506237244</v>
      </c>
      <c r="G7" s="235">
        <v>2.0151850141246661</v>
      </c>
      <c r="H7" s="235">
        <v>0</v>
      </c>
      <c r="I7" s="235">
        <v>7.9766231601288453</v>
      </c>
      <c r="J7" s="235">
        <v>45.280222691386172</v>
      </c>
      <c r="K7" s="235">
        <v>122.22310354416658</v>
      </c>
    </row>
    <row r="8" spans="1:11" x14ac:dyDescent="0.25">
      <c r="A8" s="79">
        <v>2050</v>
      </c>
      <c r="B8" s="235">
        <v>19.90496446847807</v>
      </c>
      <c r="C8" s="235">
        <v>0</v>
      </c>
      <c r="D8" s="235">
        <v>23.319850561955707</v>
      </c>
      <c r="E8" s="235">
        <v>27.177787331946757</v>
      </c>
      <c r="F8" s="235">
        <v>0.35905402506237249</v>
      </c>
      <c r="G8" s="235">
        <v>2.1115978762570289</v>
      </c>
      <c r="H8" s="235">
        <v>0</v>
      </c>
      <c r="I8" s="235">
        <v>8.2687093155868077</v>
      </c>
      <c r="J8" s="235">
        <v>41.635477473780199</v>
      </c>
      <c r="K8" s="235">
        <v>122.77744105306694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5.299004640736527</v>
      </c>
      <c r="C11" s="235">
        <v>2.1694819870080004</v>
      </c>
      <c r="D11" s="235">
        <v>1.4201719861750004</v>
      </c>
      <c r="E11" s="235">
        <v>0.45076703431999993</v>
      </c>
      <c r="F11" s="235">
        <v>0</v>
      </c>
      <c r="G11" s="235">
        <v>12.53543651233441</v>
      </c>
      <c r="H11" s="235">
        <v>0</v>
      </c>
      <c r="I11" s="235">
        <v>0</v>
      </c>
      <c r="J11" s="235">
        <v>0</v>
      </c>
      <c r="K11" s="235">
        <v>21.87486216057394</v>
      </c>
    </row>
    <row r="12" spans="1:11" x14ac:dyDescent="0.25">
      <c r="A12" s="79">
        <v>2050</v>
      </c>
      <c r="B12" s="235">
        <v>5.3654495190523503</v>
      </c>
      <c r="C12" s="235">
        <v>2.1694819870080004</v>
      </c>
      <c r="D12" s="235">
        <v>1.4201719861750002</v>
      </c>
      <c r="E12" s="235">
        <v>0.45076703432000004</v>
      </c>
      <c r="F12" s="235">
        <v>0</v>
      </c>
      <c r="G12" s="235">
        <v>12.420463246039292</v>
      </c>
      <c r="H12" s="235">
        <v>0</v>
      </c>
      <c r="I12" s="235">
        <v>0</v>
      </c>
      <c r="J12" s="235">
        <v>0</v>
      </c>
      <c r="K12" s="235">
        <v>21.826333772594644</v>
      </c>
    </row>
    <row r="13" spans="1:11" x14ac:dyDescent="0.25">
      <c r="A13" s="78" t="s">
        <v>289</v>
      </c>
      <c r="B13" s="235">
        <v>57.259647697973008</v>
      </c>
      <c r="C13" s="235">
        <v>0</v>
      </c>
      <c r="D13" s="235">
        <v>43.170211091444983</v>
      </c>
      <c r="E13" s="235">
        <v>73.682283239486537</v>
      </c>
      <c r="F13" s="235">
        <v>0.71810805012474499</v>
      </c>
      <c r="G13" s="235">
        <v>4.126782890381695</v>
      </c>
      <c r="H13" s="235">
        <v>0</v>
      </c>
      <c r="I13" s="235">
        <v>20.196379603545232</v>
      </c>
      <c r="J13" s="235">
        <v>134.40479508950824</v>
      </c>
      <c r="K13" s="235">
        <v>333.55820766246444</v>
      </c>
    </row>
    <row r="14" spans="1:11" x14ac:dyDescent="0.25">
      <c r="A14" s="78" t="s">
        <v>244</v>
      </c>
      <c r="B14" s="235">
        <v>18.147608863995877</v>
      </c>
      <c r="C14" s="235">
        <v>6.5084459610240017</v>
      </c>
      <c r="D14" s="235">
        <v>4.2605159585250005</v>
      </c>
      <c r="E14" s="235">
        <v>1.3523011029600001</v>
      </c>
      <c r="F14" s="235">
        <v>0</v>
      </c>
      <c r="G14" s="235">
        <v>30.048182716378705</v>
      </c>
      <c r="H14" s="235">
        <v>0</v>
      </c>
      <c r="I14" s="235">
        <v>0</v>
      </c>
      <c r="J14" s="235">
        <v>0</v>
      </c>
      <c r="K14" s="235">
        <v>60.317054602883587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1140745.9345080981</v>
      </c>
      <c r="C4" s="236">
        <v>128467.8</v>
      </c>
      <c r="D4" s="236">
        <v>2348840.8844847302</v>
      </c>
      <c r="E4" s="236">
        <v>2349166.8466086611</v>
      </c>
      <c r="F4" s="236">
        <v>60009.02925833522</v>
      </c>
      <c r="G4" s="236">
        <v>1993192.5254781186</v>
      </c>
      <c r="H4" s="236">
        <v>1498974.2460576054</v>
      </c>
      <c r="I4" s="236">
        <v>9519397.2663955484</v>
      </c>
    </row>
    <row r="5" spans="1:9" x14ac:dyDescent="0.25">
      <c r="A5" s="78">
        <v>2050</v>
      </c>
      <c r="B5" s="236">
        <v>1159380.5453773015</v>
      </c>
      <c r="C5" s="236">
        <v>128467.8</v>
      </c>
      <c r="D5" s="236">
        <v>2753913.7257766509</v>
      </c>
      <c r="E5" s="236">
        <v>2380214.3991162772</v>
      </c>
      <c r="F5" s="236">
        <v>60009.02925833522</v>
      </c>
      <c r="G5" s="236">
        <v>1993395.3314738162</v>
      </c>
      <c r="H5" s="236">
        <v>1372767.4962379688</v>
      </c>
      <c r="I5" s="236">
        <v>9848148.3272403497</v>
      </c>
    </row>
    <row r="6" spans="1:9" x14ac:dyDescent="0.25">
      <c r="A6" s="78" t="s">
        <v>61</v>
      </c>
      <c r="B6" s="236">
        <v>3377431.4198853993</v>
      </c>
      <c r="C6" s="236">
        <v>385403.4</v>
      </c>
      <c r="D6" s="236">
        <v>5231480.970261381</v>
      </c>
      <c r="E6" s="236">
        <v>6404799.2363801654</v>
      </c>
      <c r="F6" s="236">
        <v>120018.05851667044</v>
      </c>
      <c r="G6" s="236">
        <v>4690603.972785268</v>
      </c>
      <c r="H6" s="236">
        <v>4447615.2207267499</v>
      </c>
      <c r="I6" s="236">
        <v>24657352.278555635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314</v>
      </c>
      <c r="I2" s="168" t="s">
        <v>336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13079562.578313589</v>
      </c>
      <c r="C4" s="98">
        <v>-50273.43159900204</v>
      </c>
      <c r="D4" s="98">
        <v>5507316.8818720337</v>
      </c>
      <c r="E4" s="98">
        <v>9296833.4976137169</v>
      </c>
      <c r="F4" s="98">
        <v>-673493.54240423942</v>
      </c>
      <c r="G4" s="98">
        <v>-427424.28054807242</v>
      </c>
      <c r="H4" s="98">
        <v>0</v>
      </c>
      <c r="I4" s="98">
        <v>-573396.54662085196</v>
      </c>
      <c r="J4" s="98">
        <v>26159125.156627171</v>
      </c>
    </row>
    <row r="5" spans="1:10" x14ac:dyDescent="0.25">
      <c r="A5" s="78">
        <v>2050</v>
      </c>
      <c r="B5" s="98">
        <v>12133526.796486642</v>
      </c>
      <c r="C5" s="98">
        <v>-50273.43159900204</v>
      </c>
      <c r="D5" s="98">
        <v>5485230.909845111</v>
      </c>
      <c r="E5" s="98">
        <v>9211339.4377100542</v>
      </c>
      <c r="F5" s="98">
        <v>-1554610.6284261232</v>
      </c>
      <c r="G5" s="98">
        <v>-416519.2646097627</v>
      </c>
      <c r="H5" s="98">
        <v>0</v>
      </c>
      <c r="I5" s="98">
        <v>-541640.22643362987</v>
      </c>
      <c r="J5" s="98">
        <v>24267053.592973288</v>
      </c>
    </row>
    <row r="6" spans="1:10" x14ac:dyDescent="0.25">
      <c r="A6" s="78" t="s">
        <v>61</v>
      </c>
      <c r="B6" s="98">
        <v>39124651.4930778</v>
      </c>
      <c r="C6" s="98">
        <v>-100705.30039800408</v>
      </c>
      <c r="D6" s="98">
        <v>16511809.692453861</v>
      </c>
      <c r="E6" s="98">
        <v>28233639.125057951</v>
      </c>
      <c r="F6" s="98">
        <v>-2790004.1708303625</v>
      </c>
      <c r="G6" s="98">
        <v>-1009150.7560528949</v>
      </c>
      <c r="H6" s="98">
        <v>0</v>
      </c>
      <c r="I6" s="98">
        <v>-1720937.0971527568</v>
      </c>
      <c r="J6" s="98">
        <v>78249302.986155584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8" t="s">
        <v>335</v>
      </c>
      <c r="E9" s="168" t="s">
        <v>336</v>
      </c>
      <c r="G9" s="168" t="s">
        <v>334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8" t="s">
        <v>314</v>
      </c>
      <c r="E11" s="168" t="s">
        <v>314</v>
      </c>
      <c r="G11" s="168" t="s">
        <v>314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11329877.345805353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5058223.5325662289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4113293.0454159677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1225816.3211630862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2334101.8595699249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-528478.99286293855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-443563.40437744389</v>
      </c>
      <c r="D19" s="168" t="s">
        <v>335</v>
      </c>
      <c r="E19" s="98" t="str">
        <f t="shared" si="4"/>
        <v>Træprodukter</v>
      </c>
      <c r="G19" s="168" t="s">
        <v>334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-392052.52197022288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10533366.786661325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5037270.6270728866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4036132.4350935114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1225816.3211630862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2334101.8595699244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-1260129.3549508662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-420192.72772237897</v>
      </c>
      <c r="D29" s="168" t="s">
        <v>335</v>
      </c>
      <c r="E29" s="98" t="str">
        <f t="shared" si="4"/>
        <v>Træprodukter</v>
      </c>
      <c r="G29" s="168" t="s">
        <v>334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-382169.87986558012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-137192.91374803972</v>
      </c>
      <c r="D39" s="168" t="s">
        <v>335</v>
      </c>
      <c r="E39" s="98" t="str">
        <f t="shared" si="4"/>
        <v>Træprodukter</v>
      </c>
      <c r="G39" s="168" t="s">
        <v>334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Østdanmark'!$F$3:$F$509,'CO2-udledning'!$D$2,'Resultater - Østdanmark'!I$3:I$509)</f>
        <v>1749685.2325082356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449093.3493058047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1240035.0657402945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132118.63988943215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251468.565835013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-145014.54954130086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-129833.14224340807</v>
      </c>
      <c r="D49" s="168" t="s">
        <v>335</v>
      </c>
      <c r="E49" s="98" t="str">
        <f t="shared" si="4"/>
        <v>Træprodukter</v>
      </c>
      <c r="G49" s="168" t="s">
        <v>334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-35371.758577849541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Østdanmark'!$F$3:$F$509,'CO2-udledning'!$D$2,'Resultater - Østdanmark'!J$3:J$509)</f>
        <v>1600160.0098253172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447960.28277222451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1231701.6161590884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132118.63988943212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251468.56583501303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-294481.27347525692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-121447.49871125096</v>
      </c>
      <c r="D59" s="168" t="s">
        <v>335</v>
      </c>
      <c r="E59" s="98" t="str">
        <f t="shared" si="4"/>
        <v>Træprodukter</v>
      </c>
      <c r="G59" s="168" t="s">
        <v>334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-34349.384744182549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309287.60066895548</v>
      </c>
      <c r="C7" s="98">
        <v>1633518.8473632084</v>
      </c>
      <c r="D7" s="98">
        <v>45511.376807769208</v>
      </c>
      <c r="E7" s="98">
        <v>19592534.806310643</v>
      </c>
      <c r="F7" s="98">
        <v>302165.47187535447</v>
      </c>
      <c r="G7" s="98">
        <v>989747.08638991043</v>
      </c>
      <c r="H7" s="98">
        <v>2448386.8318246095</v>
      </c>
      <c r="I7" s="98">
        <v>9982932.3019737937</v>
      </c>
      <c r="J7" s="98">
        <v>8764778.9394176491</v>
      </c>
      <c r="K7" s="98">
        <v>2178741.0896790312</v>
      </c>
      <c r="L7" s="98">
        <v>225542.84146215921</v>
      </c>
      <c r="M7" s="98">
        <v>738277.61746310792</v>
      </c>
      <c r="N7" s="98">
        <v>2900036.7361544319</v>
      </c>
      <c r="O7" s="98">
        <v>50111461.547390617</v>
      </c>
    </row>
    <row r="8" spans="1:15" x14ac:dyDescent="0.25">
      <c r="A8" s="78" t="s">
        <v>61</v>
      </c>
      <c r="B8" s="98">
        <v>893084.57115688839</v>
      </c>
      <c r="C8" s="98">
        <v>4706234.0846063513</v>
      </c>
      <c r="D8" s="98">
        <v>131042.72550439375</v>
      </c>
      <c r="E8" s="98">
        <v>56190329.73571223</v>
      </c>
      <c r="F8" s="98">
        <v>875852.69372875756</v>
      </c>
      <c r="G8" s="98">
        <v>2856299.6938942028</v>
      </c>
      <c r="H8" s="98">
        <v>7075404.2820147313</v>
      </c>
      <c r="I8" s="98">
        <v>28673044.136028916</v>
      </c>
      <c r="J8" s="98">
        <v>25084776.355899759</v>
      </c>
      <c r="K8" s="98">
        <v>6285147.1076456029</v>
      </c>
      <c r="L8" s="98">
        <v>652261.37250543782</v>
      </c>
      <c r="M8" s="98">
        <v>2128883.9311816138</v>
      </c>
      <c r="N8" s="98">
        <v>8306297.6284801736</v>
      </c>
      <c r="O8" s="98">
        <v>143858658.31835905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7171156.7599390233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270118.44306124689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507790.70515370794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16463363.602305863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192243.07548074043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2241845.3275075206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395099.15710561507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7983307.7524896674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27117.337735936886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1683153.4103621913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925155.87360935542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800990.58717012103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177516.46640303911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7450959.0772760846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279414.6339744032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524623.08835190837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17271454.74298735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197391.62155129627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2319843.659459726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408411.71044063132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8353109.1121058436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28053.238119137233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1741244.0657606875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958505.49613034155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828635.16661860154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184273.6818542117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2409167.1046716827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28552.425442007137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204407.79128636757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2190992.6315255472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100834.72491971773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122853.28204903381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2381738.5992335565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388994.37014569982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16686.121067916127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418150.43620360433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645001.32802557282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153987.37784910508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39419.677245239443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2531973.2246977086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29872.966694552277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213654.52911119949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2321080.0633232924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104773.85032405822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128543.17236488358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2491625.0257138005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411669.82731180527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17458.138688631974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437497.02391834371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675013.35123286699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161111.91977130895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41269.159607947513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2848752.9835421797</v>
      </c>
      <c r="C7" s="236">
        <v>783291.25515859458</v>
      </c>
      <c r="D7" s="236">
        <v>3632044.2387007745</v>
      </c>
    </row>
    <row r="8" spans="1:4" x14ac:dyDescent="0.25">
      <c r="A8" s="78">
        <v>2050</v>
      </c>
      <c r="B8" s="236">
        <v>2586353.261057131</v>
      </c>
      <c r="C8" s="236">
        <v>712875.04265379638</v>
      </c>
      <c r="D8" s="236">
        <v>3299228.3037109273</v>
      </c>
    </row>
    <row r="9" spans="1:4" x14ac:dyDescent="0.25">
      <c r="A9" s="78" t="s">
        <v>61</v>
      </c>
      <c r="B9" s="236">
        <v>8445344.7369239964</v>
      </c>
      <c r="C9" s="236">
        <v>2323859.5027345954</v>
      </c>
      <c r="D9" s="236">
        <v>10769204.23965859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2542469.9999999995</v>
      </c>
      <c r="E6" s="236">
        <v>487920</v>
      </c>
      <c r="F6" s="236">
        <v>582800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2504470</v>
      </c>
      <c r="E7" s="236">
        <v>487920</v>
      </c>
      <c r="F7" s="236">
        <v>620800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7625310</v>
      </c>
      <c r="E8" s="236">
        <v>1448760</v>
      </c>
      <c r="F8" s="236">
        <v>1765500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75894.211512917434</v>
      </c>
      <c r="C7" s="236">
        <v>5061.7462007604217</v>
      </c>
      <c r="D7" s="236">
        <v>282589.13188024791</v>
      </c>
      <c r="E7" s="236">
        <v>12639.370816764706</v>
      </c>
      <c r="F7" s="236">
        <v>18710.553661240276</v>
      </c>
      <c r="G7" s="236">
        <v>54298.35247077707</v>
      </c>
      <c r="H7" s="236">
        <v>1323109.1146040615</v>
      </c>
      <c r="I7" s="236">
        <v>177819.27950831145</v>
      </c>
      <c r="J7" s="236">
        <v>69104.195969111795</v>
      </c>
      <c r="K7" s="236">
        <v>159802.81644068591</v>
      </c>
      <c r="L7" s="236">
        <v>33795.467038967829</v>
      </c>
      <c r="M7" s="236">
        <v>214938.45789911941</v>
      </c>
      <c r="N7" s="236">
        <v>8385.8091715253049</v>
      </c>
      <c r="O7" s="236">
        <v>106321.49282550839</v>
      </c>
      <c r="P7" s="236">
        <v>2542469.9999999991</v>
      </c>
    </row>
    <row r="8" spans="1:16" x14ac:dyDescent="0.25">
      <c r="A8" s="78">
        <v>2050</v>
      </c>
      <c r="B8" s="236">
        <v>74611.772091610444</v>
      </c>
      <c r="C8" s="236">
        <v>4992.9413474389539</v>
      </c>
      <c r="D8" s="236">
        <v>278445.99362396839</v>
      </c>
      <c r="E8" s="236">
        <v>12457.143108539938</v>
      </c>
      <c r="F8" s="236">
        <v>18409.47067327406</v>
      </c>
      <c r="G8" s="236">
        <v>53367.370861566276</v>
      </c>
      <c r="H8" s="236">
        <v>1303035.234021947</v>
      </c>
      <c r="I8" s="236">
        <v>174714.53228951979</v>
      </c>
      <c r="J8" s="236">
        <v>68021.901921824086</v>
      </c>
      <c r="K8" s="236">
        <v>157421.73721827005</v>
      </c>
      <c r="L8" s="236">
        <v>33512.483920016224</v>
      </c>
      <c r="M8" s="236">
        <v>212209.58099609043</v>
      </c>
      <c r="N8" s="236">
        <v>8272.9113069354553</v>
      </c>
      <c r="O8" s="236">
        <v>104996.92661899899</v>
      </c>
      <c r="P8" s="236">
        <v>2504470</v>
      </c>
    </row>
    <row r="9" spans="1:16" x14ac:dyDescent="0.25">
      <c r="A9" s="78" t="s">
        <v>61</v>
      </c>
      <c r="B9" s="236">
        <v>227359.19647095018</v>
      </c>
      <c r="C9" s="236">
        <v>15169.468441305282</v>
      </c>
      <c r="D9" s="236">
        <v>849966.54115986428</v>
      </c>
      <c r="E9" s="236">
        <v>37848.592494132638</v>
      </c>
      <c r="F9" s="236">
        <v>56062.720801260555</v>
      </c>
      <c r="G9" s="236">
        <v>162741.24413432484</v>
      </c>
      <c r="H9" s="236">
        <v>3963965.6813090099</v>
      </c>
      <c r="I9" s="236">
        <v>532674.48768093565</v>
      </c>
      <c r="J9" s="236">
        <v>207064.73396007629</v>
      </c>
      <c r="K9" s="236">
        <v>478656.17599164927</v>
      </c>
      <c r="L9" s="236">
        <v>101274.30782270308</v>
      </c>
      <c r="M9" s="236">
        <v>648153.05397151585</v>
      </c>
      <c r="N9" s="236">
        <v>25238.347865035168</v>
      </c>
      <c r="O9" s="236">
        <v>319135.44789723627</v>
      </c>
      <c r="P9" s="236">
        <v>7625309.9999999991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2021-09-29T11:19:43Z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7314026355743</vt:r8>
  </property>
</Properties>
</file>